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78B79464-A20D-4C50-9F77-023B729B5643}" xr6:coauthVersionLast="45" xr6:coauthVersionMax="45" xr10:uidLastSave="{00000000-0000-0000-0000-000000000000}"/>
  <bookViews>
    <workbookView xWindow="-28920" yWindow="-120" windowWidth="29040" windowHeight="17640" tabRatio="913" xr2:uid="{00000000-000D-0000-FFFF-FFFF00000000}"/>
  </bookViews>
  <sheets>
    <sheet name="Balance Sheet" sheetId="2" r:id="rId1"/>
    <sheet name="LG&amp;E Provision" sheetId="21" r:id="rId2"/>
    <sheet name="LG&amp;E Reg Asset and Liability" sheetId="23" r:id="rId3"/>
    <sheet name="Income Tax Detail - Monthly" sheetId="24" r:id="rId4"/>
    <sheet name="Income Tax Detail State" sheetId="25" r:id="rId5"/>
    <sheet name="E&amp;G Splits" sheetId="15" r:id="rId6"/>
    <sheet name="Tax Depr E&amp;G Federal" sheetId="27" r:id="rId7"/>
    <sheet name="Tax Depr E&amp;G State" sheetId="26" r:id="rId8"/>
    <sheet name="Book Depr E&amp;G" sheetId="28" r:id="rId9"/>
  </sheets>
  <definedNames>
    <definedName name="_xlnm._FilterDatabase" localSheetId="5" hidden="1">'E&amp;G Splits'!$A$4:$K$41</definedName>
    <definedName name="_xlnm.Print_Area" localSheetId="0">'Balance Sheet'!$AF$19:$AS$37</definedName>
    <definedName name="_xlnm.Print_Titles" localSheetId="0">'Balance Sheet'!$A:$A,'Balance Sheet'!$1:$3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15" i="2" l="1"/>
  <c r="V276" i="2"/>
  <c r="Y262" i="2"/>
  <c r="V262" i="2"/>
  <c r="V223" i="2"/>
  <c r="M18" i="2" l="1"/>
  <c r="M13" i="2"/>
  <c r="M8" i="2"/>
  <c r="AA8" i="2"/>
  <c r="AY8" i="2"/>
  <c r="AY20" i="2"/>
  <c r="AY28" i="2"/>
  <c r="AY7" i="2"/>
  <c r="AY12" i="2"/>
  <c r="AY17" i="2"/>
  <c r="AY337" i="2"/>
  <c r="AY394" i="2" s="1"/>
  <c r="AY338" i="2"/>
  <c r="AY395" i="2" s="1"/>
  <c r="AY339" i="2"/>
  <c r="AY396" i="2" s="1"/>
  <c r="AY340" i="2"/>
  <c r="AY341" i="2"/>
  <c r="AY342" i="2"/>
  <c r="AY399" i="2" s="1"/>
  <c r="AY343" i="2"/>
  <c r="AY400" i="2" s="1"/>
  <c r="AY344" i="2"/>
  <c r="AY401" i="2" s="1"/>
  <c r="AY345" i="2"/>
  <c r="AY402" i="2" s="1"/>
  <c r="AY346" i="2"/>
  <c r="AY403" i="2" s="1"/>
  <c r="AY347" i="2"/>
  <c r="AY404" i="2" s="1"/>
  <c r="AY348" i="2"/>
  <c r="AY405" i="2" s="1"/>
  <c r="AY349" i="2"/>
  <c r="AY406" i="2" s="1"/>
  <c r="AY350" i="2"/>
  <c r="AY351" i="2"/>
  <c r="AY408" i="2" s="1"/>
  <c r="AY352" i="2"/>
  <c r="AY353" i="2"/>
  <c r="AY410" i="2" s="1"/>
  <c r="AY354" i="2"/>
  <c r="AY411" i="2" s="1"/>
  <c r="AY355" i="2"/>
  <c r="AY412" i="2" s="1"/>
  <c r="AY356" i="2"/>
  <c r="AY357" i="2"/>
  <c r="AY414" i="2" s="1"/>
  <c r="AY358" i="2"/>
  <c r="AY415" i="2" s="1"/>
  <c r="AY359" i="2"/>
  <c r="AY416" i="2" s="1"/>
  <c r="AY360" i="2"/>
  <c r="AY417" i="2" s="1"/>
  <c r="AY361" i="2"/>
  <c r="AY418" i="2" s="1"/>
  <c r="AY362" i="2"/>
  <c r="AY419" i="2" s="1"/>
  <c r="AY363" i="2"/>
  <c r="AY420" i="2" s="1"/>
  <c r="AY364" i="2"/>
  <c r="AY421" i="2" s="1"/>
  <c r="AY365" i="2"/>
  <c r="AY422" i="2" s="1"/>
  <c r="AY366" i="2"/>
  <c r="AY423" i="2" s="1"/>
  <c r="AY367" i="2"/>
  <c r="AY424" i="2" s="1"/>
  <c r="AY368" i="2"/>
  <c r="AY371" i="2"/>
  <c r="AY428" i="2" s="1"/>
  <c r="AY373" i="2"/>
  <c r="AY430" i="2" s="1"/>
  <c r="AY374" i="2"/>
  <c r="AY385" i="2"/>
  <c r="AY386" i="2"/>
  <c r="AY388" i="2"/>
  <c r="AY389" i="2"/>
  <c r="AY390" i="2"/>
  <c r="AY397" i="2"/>
  <c r="AY409" i="2"/>
  <c r="AY413" i="2"/>
  <c r="AY425" i="2"/>
  <c r="AZ336" i="2"/>
  <c r="AZ350" i="2"/>
  <c r="AZ407" i="2" s="1"/>
  <c r="AZ374" i="2"/>
  <c r="AZ431" i="2" s="1"/>
  <c r="AZ388" i="2"/>
  <c r="AY398" i="2" l="1"/>
  <c r="V341" i="2"/>
  <c r="V98" i="2" s="1"/>
  <c r="BA336" i="2"/>
  <c r="AZ389" i="2"/>
  <c r="AZ444" i="2" s="1"/>
  <c r="AA17" i="2"/>
  <c r="AA12" i="2"/>
  <c r="AA7" i="2"/>
  <c r="M17" i="2"/>
  <c r="M12" i="2"/>
  <c r="N28" i="2"/>
  <c r="M7" i="2"/>
  <c r="BA350" i="2" l="1"/>
  <c r="BA374" i="2"/>
  <c r="BA388" i="2"/>
  <c r="BB336" i="2"/>
  <c r="BA389" i="2"/>
  <c r="B207" i="2"/>
  <c r="BA444" i="2" l="1"/>
  <c r="BA431" i="2"/>
  <c r="BA407" i="2"/>
  <c r="B212" i="2"/>
  <c r="B37" i="2" s="1"/>
  <c r="BB386" i="2"/>
  <c r="BB388" i="2"/>
  <c r="BB390" i="2"/>
  <c r="BB338" i="2"/>
  <c r="BB395" i="2" s="1"/>
  <c r="BB340" i="2"/>
  <c r="BB397" i="2" s="1"/>
  <c r="BB342" i="2"/>
  <c r="BB399" i="2" s="1"/>
  <c r="BB344" i="2"/>
  <c r="BB401" i="2" s="1"/>
  <c r="BB346" i="2"/>
  <c r="BB403" i="2" s="1"/>
  <c r="BB348" i="2"/>
  <c r="BB405" i="2" s="1"/>
  <c r="BB350" i="2"/>
  <c r="BB407" i="2" s="1"/>
  <c r="BB352" i="2"/>
  <c r="BB409" i="2" s="1"/>
  <c r="BB354" i="2"/>
  <c r="BB411" i="2" s="1"/>
  <c r="BB356" i="2"/>
  <c r="BB413" i="2" s="1"/>
  <c r="BB358" i="2"/>
  <c r="BB415" i="2" s="1"/>
  <c r="BB360" i="2"/>
  <c r="BB417" i="2" s="1"/>
  <c r="BB362" i="2"/>
  <c r="BB419" i="2" s="1"/>
  <c r="BB364" i="2"/>
  <c r="BB421" i="2" s="1"/>
  <c r="BB366" i="2"/>
  <c r="BB423" i="2" s="1"/>
  <c r="BB368" i="2"/>
  <c r="BB425" i="2" s="1"/>
  <c r="BB374" i="2"/>
  <c r="BB431" i="2" s="1"/>
  <c r="BC336" i="2"/>
  <c r="BB341" i="2"/>
  <c r="BB398" i="2" s="1"/>
  <c r="BB349" i="2"/>
  <c r="BB406" i="2" s="1"/>
  <c r="BB357" i="2"/>
  <c r="BB414" i="2" s="1"/>
  <c r="BB365" i="2"/>
  <c r="BB422" i="2" s="1"/>
  <c r="BB385" i="2"/>
  <c r="BB343" i="2"/>
  <c r="BB400" i="2" s="1"/>
  <c r="BB351" i="2"/>
  <c r="BB408" i="2" s="1"/>
  <c r="BB359" i="2"/>
  <c r="BB416" i="2" s="1"/>
  <c r="BB367" i="2"/>
  <c r="BB424" i="2" s="1"/>
  <c r="BB371" i="2"/>
  <c r="BB428" i="2" s="1"/>
  <c r="BB337" i="2"/>
  <c r="BB394" i="2" s="1"/>
  <c r="BB345" i="2"/>
  <c r="BB402" i="2" s="1"/>
  <c r="BB353" i="2"/>
  <c r="BB410" i="2" s="1"/>
  <c r="BB361" i="2"/>
  <c r="BB418" i="2" s="1"/>
  <c r="BB373" i="2"/>
  <c r="BB430" i="2" s="1"/>
  <c r="BB389" i="2"/>
  <c r="BB444" i="2" s="1"/>
  <c r="BB339" i="2"/>
  <c r="BB396" i="2" s="1"/>
  <c r="BB347" i="2"/>
  <c r="BB404" i="2" s="1"/>
  <c r="BB355" i="2"/>
  <c r="BB412" i="2" s="1"/>
  <c r="BB363" i="2"/>
  <c r="BB420" i="2" s="1"/>
  <c r="Q194" i="2"/>
  <c r="Q33" i="2" s="1"/>
  <c r="S194" i="2"/>
  <c r="S33" i="2" s="1"/>
  <c r="T194" i="2"/>
  <c r="T33" i="2" s="1"/>
  <c r="R194" i="2"/>
  <c r="R33" i="2" s="1"/>
  <c r="P194" i="2"/>
  <c r="C212" i="2"/>
  <c r="C37" i="2" s="1"/>
  <c r="D212" i="2"/>
  <c r="D37" i="2" s="1"/>
  <c r="B36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P33" i="2"/>
  <c r="T28" i="2"/>
  <c r="S28" i="2"/>
  <c r="R28" i="2"/>
  <c r="Q28" i="2"/>
  <c r="P28" i="2"/>
  <c r="O28" i="2"/>
  <c r="M28" i="2"/>
  <c r="L28" i="2"/>
  <c r="K28" i="2"/>
  <c r="J28" i="2"/>
  <c r="I28" i="2"/>
  <c r="H28" i="2"/>
  <c r="G28" i="2"/>
  <c r="F28" i="2"/>
  <c r="E28" i="2"/>
  <c r="D28" i="2"/>
  <c r="C28" i="2"/>
  <c r="B28" i="2"/>
  <c r="BC337" i="2" l="1"/>
  <c r="BC394" i="2" s="1"/>
  <c r="BC339" i="2"/>
  <c r="BC396" i="2" s="1"/>
  <c r="BC341" i="2"/>
  <c r="BC398" i="2" s="1"/>
  <c r="BC343" i="2"/>
  <c r="BC400" i="2" s="1"/>
  <c r="BC345" i="2"/>
  <c r="BC402" i="2" s="1"/>
  <c r="BC347" i="2"/>
  <c r="BC404" i="2" s="1"/>
  <c r="BC349" i="2"/>
  <c r="BC406" i="2" s="1"/>
  <c r="BC351" i="2"/>
  <c r="BC408" i="2" s="1"/>
  <c r="BC353" i="2"/>
  <c r="BC410" i="2" s="1"/>
  <c r="BC355" i="2"/>
  <c r="BC412" i="2" s="1"/>
  <c r="BC357" i="2"/>
  <c r="BC414" i="2" s="1"/>
  <c r="BC359" i="2"/>
  <c r="BC416" i="2" s="1"/>
  <c r="BC361" i="2"/>
  <c r="BC418" i="2" s="1"/>
  <c r="BC363" i="2"/>
  <c r="BC420" i="2" s="1"/>
  <c r="BC365" i="2"/>
  <c r="BC422" i="2" s="1"/>
  <c r="BC367" i="2"/>
  <c r="BC424" i="2" s="1"/>
  <c r="BC371" i="2"/>
  <c r="BC428" i="2" s="1"/>
  <c r="BC373" i="2"/>
  <c r="BC430" i="2" s="1"/>
  <c r="BC383" i="2"/>
  <c r="BC440" i="2" s="1"/>
  <c r="BC385" i="2"/>
  <c r="BC387" i="2"/>
  <c r="BC389" i="2"/>
  <c r="BC444" i="2" s="1"/>
  <c r="BC338" i="2"/>
  <c r="BC395" i="2" s="1"/>
  <c r="BC340" i="2"/>
  <c r="BC397" i="2" s="1"/>
  <c r="BC342" i="2"/>
  <c r="BC399" i="2" s="1"/>
  <c r="BC344" i="2"/>
  <c r="BC401" i="2" s="1"/>
  <c r="BC346" i="2"/>
  <c r="BC403" i="2" s="1"/>
  <c r="BC348" i="2"/>
  <c r="BC405" i="2" s="1"/>
  <c r="BC350" i="2"/>
  <c r="BC407" i="2" s="1"/>
  <c r="BC352" i="2"/>
  <c r="BC409" i="2" s="1"/>
  <c r="BC354" i="2"/>
  <c r="BC411" i="2" s="1"/>
  <c r="BC356" i="2"/>
  <c r="BC413" i="2" s="1"/>
  <c r="BC358" i="2"/>
  <c r="BC415" i="2" s="1"/>
  <c r="BC360" i="2"/>
  <c r="BC417" i="2" s="1"/>
  <c r="BC362" i="2"/>
  <c r="BC419" i="2" s="1"/>
  <c r="BC364" i="2"/>
  <c r="BC421" i="2" s="1"/>
  <c r="BC366" i="2"/>
  <c r="BC423" i="2" s="1"/>
  <c r="BC368" i="2"/>
  <c r="BC425" i="2" s="1"/>
  <c r="BC374" i="2"/>
  <c r="BC431" i="2" s="1"/>
  <c r="BC386" i="2"/>
  <c r="BC388" i="2"/>
  <c r="BC390" i="2"/>
  <c r="BC442" i="2"/>
  <c r="BD336" i="2"/>
  <c r="C207" i="2"/>
  <c r="C36" i="2" s="1"/>
  <c r="E212" i="2"/>
  <c r="E37" i="2" s="1"/>
  <c r="D207" i="2"/>
  <c r="C131" i="2"/>
  <c r="B131" i="2"/>
  <c r="B32" i="2" s="1"/>
  <c r="AR28" i="2"/>
  <c r="AS28" i="2"/>
  <c r="AT28" i="2"/>
  <c r="AU28" i="2"/>
  <c r="AV28" i="2"/>
  <c r="AW28" i="2"/>
  <c r="AR263" i="2"/>
  <c r="AS263" i="2"/>
  <c r="AU263" i="2"/>
  <c r="AV263" i="2"/>
  <c r="AR264" i="2"/>
  <c r="AS264" i="2"/>
  <c r="AU264" i="2"/>
  <c r="AU265" i="2" s="1"/>
  <c r="AU267" i="2" s="1"/>
  <c r="AV264" i="2"/>
  <c r="AR268" i="2"/>
  <c r="AS268" i="2"/>
  <c r="AT268" i="2"/>
  <c r="AU268" i="2"/>
  <c r="AV268" i="2"/>
  <c r="AW268" i="2"/>
  <c r="AR269" i="2"/>
  <c r="AS269" i="2"/>
  <c r="AT269" i="2"/>
  <c r="AU269" i="2"/>
  <c r="AV269" i="2"/>
  <c r="AW269" i="2"/>
  <c r="AR316" i="2"/>
  <c r="AR318" i="2" s="1"/>
  <c r="AS316" i="2"/>
  <c r="AS318" i="2" s="1"/>
  <c r="AU316" i="2"/>
  <c r="AU318" i="2" s="1"/>
  <c r="AV316" i="2"/>
  <c r="AV318" i="2" s="1"/>
  <c r="AR319" i="2"/>
  <c r="AS319" i="2"/>
  <c r="AT319" i="2"/>
  <c r="AU319" i="2"/>
  <c r="AV319" i="2"/>
  <c r="AW319" i="2"/>
  <c r="AR320" i="2"/>
  <c r="AS320" i="2"/>
  <c r="AT320" i="2"/>
  <c r="AU320" i="2"/>
  <c r="AV320" i="2"/>
  <c r="AW320" i="2"/>
  <c r="AT323" i="2"/>
  <c r="AW323" i="2" s="1"/>
  <c r="AT324" i="2"/>
  <c r="AW324" i="2" s="1"/>
  <c r="AT325" i="2"/>
  <c r="AW325" i="2" s="1"/>
  <c r="AT326" i="2"/>
  <c r="AW326" i="2" s="1"/>
  <c r="AW390" i="2" s="1"/>
  <c r="AR327" i="2"/>
  <c r="AS327" i="2"/>
  <c r="AU327" i="2"/>
  <c r="AV327" i="2"/>
  <c r="AR390" i="2"/>
  <c r="AS390" i="2"/>
  <c r="AU390" i="2"/>
  <c r="AV390" i="2"/>
  <c r="F44" i="15"/>
  <c r="C6" i="15"/>
  <c r="E6" i="15"/>
  <c r="AZ343" i="2" s="1"/>
  <c r="AZ400" i="2" s="1"/>
  <c r="H6" i="15"/>
  <c r="C9" i="15"/>
  <c r="E9" i="15"/>
  <c r="H9" i="15"/>
  <c r="C10" i="15"/>
  <c r="E10" i="15"/>
  <c r="H10" i="15"/>
  <c r="C11" i="15"/>
  <c r="E11" i="15"/>
  <c r="AZ358" i="2" s="1"/>
  <c r="AZ415" i="2" s="1"/>
  <c r="H11" i="15"/>
  <c r="BA358" i="2" s="1"/>
  <c r="BA415" i="2" s="1"/>
  <c r="C12" i="15"/>
  <c r="E12" i="15"/>
  <c r="AZ359" i="2" s="1"/>
  <c r="AZ416" i="2" s="1"/>
  <c r="H12" i="15"/>
  <c r="C15" i="15"/>
  <c r="E15" i="15"/>
  <c r="AZ342" i="2" s="1"/>
  <c r="AZ399" i="2" s="1"/>
  <c r="H15" i="15"/>
  <c r="BA342" i="2" s="1"/>
  <c r="BA399" i="2" s="1"/>
  <c r="C16" i="15"/>
  <c r="B16" i="15" s="1"/>
  <c r="AY369" i="2" s="1"/>
  <c r="AY426" i="2" s="1"/>
  <c r="C17" i="15"/>
  <c r="E17" i="15"/>
  <c r="H17" i="15"/>
  <c r="BA353" i="2" s="1"/>
  <c r="BA410" i="2" s="1"/>
  <c r="C18" i="15"/>
  <c r="E18" i="15"/>
  <c r="H18" i="15"/>
  <c r="C19" i="15"/>
  <c r="E19" i="15"/>
  <c r="AZ355" i="2" s="1"/>
  <c r="AZ412" i="2" s="1"/>
  <c r="H19" i="15"/>
  <c r="C20" i="15"/>
  <c r="E20" i="15"/>
  <c r="AZ338" i="2" s="1"/>
  <c r="AZ395" i="2" s="1"/>
  <c r="H20" i="15"/>
  <c r="BA338" i="2" s="1"/>
  <c r="BA395" i="2" s="1"/>
  <c r="C21" i="15"/>
  <c r="E21" i="15"/>
  <c r="H21" i="15"/>
  <c r="BA337" i="2" s="1"/>
  <c r="BA394" i="2" s="1"/>
  <c r="C22" i="15"/>
  <c r="E22" i="15"/>
  <c r="H22" i="15"/>
  <c r="BA356" i="2" s="1"/>
  <c r="BA413" i="2" s="1"/>
  <c r="C23" i="15"/>
  <c r="E23" i="15"/>
  <c r="H23" i="15"/>
  <c r="C24" i="15"/>
  <c r="E24" i="15"/>
  <c r="AZ347" i="2" s="1"/>
  <c r="AZ404" i="2" s="1"/>
  <c r="H24" i="15"/>
  <c r="BA347" i="2" s="1"/>
  <c r="BA404" i="2" s="1"/>
  <c r="C25" i="15"/>
  <c r="E25" i="15"/>
  <c r="H25" i="15"/>
  <c r="BA360" i="2" s="1"/>
  <c r="BA417" i="2" s="1"/>
  <c r="C26" i="15"/>
  <c r="E26" i="15"/>
  <c r="H26" i="15"/>
  <c r="C27" i="15"/>
  <c r="E27" i="15"/>
  <c r="AZ345" i="2" s="1"/>
  <c r="AZ402" i="2" s="1"/>
  <c r="H27" i="15"/>
  <c r="C28" i="15"/>
  <c r="E28" i="15"/>
  <c r="AZ339" i="2" s="1"/>
  <c r="AZ396" i="2" s="1"/>
  <c r="H28" i="15"/>
  <c r="BA339" i="2" s="1"/>
  <c r="BA396" i="2" s="1"/>
  <c r="C29" i="15"/>
  <c r="E29" i="15"/>
  <c r="F29" i="15" s="1"/>
  <c r="H29" i="15"/>
  <c r="I29" i="15" s="1"/>
  <c r="C30" i="15"/>
  <c r="E30" i="15"/>
  <c r="H30" i="15"/>
  <c r="C31" i="15"/>
  <c r="E31" i="15"/>
  <c r="AZ340" i="2" s="1"/>
  <c r="AZ397" i="2" s="1"/>
  <c r="H31" i="15"/>
  <c r="C34" i="15"/>
  <c r="E34" i="15"/>
  <c r="AZ348" i="2" s="1"/>
  <c r="AZ405" i="2" s="1"/>
  <c r="H34" i="15"/>
  <c r="BA348" i="2" s="1"/>
  <c r="BA405" i="2" s="1"/>
  <c r="C35" i="15"/>
  <c r="E35" i="15"/>
  <c r="H35" i="15"/>
  <c r="BA349" i="2" s="1"/>
  <c r="BA406" i="2" s="1"/>
  <c r="B36" i="15"/>
  <c r="AY383" i="2" s="1"/>
  <c r="AY440" i="2" s="1"/>
  <c r="E36" i="15"/>
  <c r="H36" i="15"/>
  <c r="H37" i="15"/>
  <c r="BC384" i="2"/>
  <c r="BC441" i="2" s="1"/>
  <c r="C38" i="15"/>
  <c r="E38" i="15"/>
  <c r="AZ385" i="2" s="1"/>
  <c r="F38" i="15"/>
  <c r="H38" i="15"/>
  <c r="BA385" i="2" s="1"/>
  <c r="I38" i="15"/>
  <c r="C40" i="15"/>
  <c r="E40" i="15"/>
  <c r="AZ390" i="2" s="1"/>
  <c r="H40" i="15"/>
  <c r="C42" i="15"/>
  <c r="E42" i="15"/>
  <c r="AZ341" i="2" s="1"/>
  <c r="AZ398" i="2" s="1"/>
  <c r="H42" i="15"/>
  <c r="C43" i="15"/>
  <c r="E43" i="15"/>
  <c r="H43" i="15"/>
  <c r="I44" i="15"/>
  <c r="C45" i="15"/>
  <c r="E45" i="15"/>
  <c r="H45" i="15"/>
  <c r="C46" i="15"/>
  <c r="E46" i="15"/>
  <c r="AZ352" i="2" s="1"/>
  <c r="AZ409" i="2" s="1"/>
  <c r="F46" i="15"/>
  <c r="H46" i="15"/>
  <c r="C47" i="15"/>
  <c r="E47" i="15"/>
  <c r="H47" i="15"/>
  <c r="BA363" i="2" s="1"/>
  <c r="BA420" i="2" s="1"/>
  <c r="C48" i="15"/>
  <c r="E48" i="15"/>
  <c r="H48" i="15"/>
  <c r="C49" i="15"/>
  <c r="E49" i="15"/>
  <c r="AZ366" i="2" s="1"/>
  <c r="AZ423" i="2" s="1"/>
  <c r="H49" i="15"/>
  <c r="C50" i="15"/>
  <c r="E50" i="15"/>
  <c r="H50" i="15"/>
  <c r="C51" i="15"/>
  <c r="E51" i="15"/>
  <c r="H51" i="15"/>
  <c r="B52" i="15"/>
  <c r="AY370" i="2" s="1"/>
  <c r="AY427" i="2" s="1"/>
  <c r="C53" i="15"/>
  <c r="E53" i="15"/>
  <c r="H53" i="15"/>
  <c r="BA371" i="2" s="1"/>
  <c r="BA428" i="2" s="1"/>
  <c r="C54" i="15"/>
  <c r="E54" i="15"/>
  <c r="H54" i="15"/>
  <c r="BA373" i="2" s="1"/>
  <c r="BA430" i="2" s="1"/>
  <c r="F55" i="15"/>
  <c r="I55" i="15"/>
  <c r="C58" i="15"/>
  <c r="E58" i="15"/>
  <c r="H58" i="15"/>
  <c r="BA386" i="2" s="1"/>
  <c r="F59" i="15"/>
  <c r="I59" i="15"/>
  <c r="I6" i="15" l="1"/>
  <c r="BA343" i="2"/>
  <c r="BA400" i="2" s="1"/>
  <c r="I58" i="15"/>
  <c r="F54" i="15"/>
  <c r="AZ373" i="2"/>
  <c r="AZ430" i="2" s="1"/>
  <c r="F53" i="15"/>
  <c r="AZ371" i="2"/>
  <c r="AZ428" i="2" s="1"/>
  <c r="F51" i="15"/>
  <c r="AZ368" i="2"/>
  <c r="AZ425" i="2" s="1"/>
  <c r="I47" i="15"/>
  <c r="I46" i="15"/>
  <c r="BA352" i="2"/>
  <c r="BA409" i="2" s="1"/>
  <c r="I45" i="15"/>
  <c r="BA351" i="2"/>
  <c r="BA408" i="2" s="1"/>
  <c r="I43" i="15"/>
  <c r="BA346" i="2"/>
  <c r="BA403" i="2" s="1"/>
  <c r="F42" i="15"/>
  <c r="F40" i="15"/>
  <c r="I36" i="15"/>
  <c r="BA383" i="2"/>
  <c r="BA440" i="2" s="1"/>
  <c r="I35" i="15"/>
  <c r="I34" i="15"/>
  <c r="I28" i="15"/>
  <c r="I25" i="15"/>
  <c r="I24" i="15"/>
  <c r="I22" i="15"/>
  <c r="I21" i="15"/>
  <c r="I20" i="15"/>
  <c r="I15" i="15"/>
  <c r="I11" i="15"/>
  <c r="I9" i="15"/>
  <c r="BA361" i="2"/>
  <c r="BA418" i="2" s="1"/>
  <c r="F6" i="15"/>
  <c r="I49" i="15"/>
  <c r="BA366" i="2"/>
  <c r="BA423" i="2" s="1"/>
  <c r="I48" i="15"/>
  <c r="BA365" i="2"/>
  <c r="BA422" i="2" s="1"/>
  <c r="F36" i="15"/>
  <c r="AZ383" i="2"/>
  <c r="AZ440" i="2" s="1"/>
  <c r="I31" i="15"/>
  <c r="BA340" i="2"/>
  <c r="BA397" i="2" s="1"/>
  <c r="I30" i="15"/>
  <c r="BA357" i="2"/>
  <c r="BA414" i="2" s="1"/>
  <c r="I19" i="15"/>
  <c r="BA355" i="2"/>
  <c r="BA412" i="2" s="1"/>
  <c r="I18" i="15"/>
  <c r="BA354" i="2"/>
  <c r="BA411" i="2" s="1"/>
  <c r="F17" i="15"/>
  <c r="AZ353" i="2"/>
  <c r="AZ410" i="2" s="1"/>
  <c r="I12" i="15"/>
  <c r="BA359" i="2"/>
  <c r="BA416" i="2" s="1"/>
  <c r="I10" i="15"/>
  <c r="BA362" i="2"/>
  <c r="BA419" i="2" s="1"/>
  <c r="F9" i="15"/>
  <c r="AZ361" i="2"/>
  <c r="AZ418" i="2" s="1"/>
  <c r="I51" i="15"/>
  <c r="BA368" i="2"/>
  <c r="BA425" i="2" s="1"/>
  <c r="F50" i="15"/>
  <c r="AZ367" i="2"/>
  <c r="AZ424" i="2" s="1"/>
  <c r="I42" i="15"/>
  <c r="BA341" i="2"/>
  <c r="BA398" i="2" s="1"/>
  <c r="I40" i="15"/>
  <c r="BA390" i="2"/>
  <c r="B37" i="15"/>
  <c r="F45" i="15"/>
  <c r="AZ351" i="2"/>
  <c r="AZ408" i="2" s="1"/>
  <c r="F43" i="15"/>
  <c r="AZ346" i="2"/>
  <c r="AZ403" i="2" s="1"/>
  <c r="I37" i="15"/>
  <c r="BA384" i="2"/>
  <c r="BA441" i="2" s="1"/>
  <c r="I27" i="15"/>
  <c r="BA345" i="2"/>
  <c r="BA402" i="2" s="1"/>
  <c r="I26" i="15"/>
  <c r="BA344" i="2"/>
  <c r="BA401" i="2" s="1"/>
  <c r="I23" i="15"/>
  <c r="BA364" i="2"/>
  <c r="BA421" i="2" s="1"/>
  <c r="F58" i="15"/>
  <c r="AZ386" i="2"/>
  <c r="I54" i="15"/>
  <c r="I53" i="15"/>
  <c r="I50" i="15"/>
  <c r="BA367" i="2"/>
  <c r="BA424" i="2" s="1"/>
  <c r="F49" i="15"/>
  <c r="F48" i="15"/>
  <c r="AZ365" i="2"/>
  <c r="AZ422" i="2" s="1"/>
  <c r="F47" i="15"/>
  <c r="AZ363" i="2"/>
  <c r="AZ420" i="2" s="1"/>
  <c r="C36" i="15"/>
  <c r="F35" i="15"/>
  <c r="AZ349" i="2"/>
  <c r="AZ406" i="2" s="1"/>
  <c r="F34" i="15"/>
  <c r="F31" i="15"/>
  <c r="F30" i="15"/>
  <c r="AZ357" i="2"/>
  <c r="AZ414" i="2" s="1"/>
  <c r="F28" i="15"/>
  <c r="F27" i="15"/>
  <c r="F26" i="15"/>
  <c r="AZ344" i="2"/>
  <c r="AZ401" i="2" s="1"/>
  <c r="F25" i="15"/>
  <c r="AZ360" i="2"/>
  <c r="AZ417" i="2" s="1"/>
  <c r="F24" i="15"/>
  <c r="F23" i="15"/>
  <c r="AZ364" i="2"/>
  <c r="AZ421" i="2" s="1"/>
  <c r="F22" i="15"/>
  <c r="AZ356" i="2"/>
  <c r="AZ413" i="2" s="1"/>
  <c r="F21" i="15"/>
  <c r="AZ337" i="2"/>
  <c r="AZ394" i="2" s="1"/>
  <c r="F20" i="15"/>
  <c r="F19" i="15"/>
  <c r="F18" i="15"/>
  <c r="AZ354" i="2"/>
  <c r="AZ411" i="2" s="1"/>
  <c r="F15" i="15"/>
  <c r="F11" i="15"/>
  <c r="F10" i="15"/>
  <c r="AZ362" i="2"/>
  <c r="AZ419" i="2" s="1"/>
  <c r="BB383" i="2"/>
  <c r="BB440" i="2" s="1"/>
  <c r="C24" i="2"/>
  <c r="BD383" i="2"/>
  <c r="BD440" i="2" s="1"/>
  <c r="BD387" i="2"/>
  <c r="BD389" i="2"/>
  <c r="BD444" i="2" s="1"/>
  <c r="BD337" i="2"/>
  <c r="BD394" i="2" s="1"/>
  <c r="BD339" i="2"/>
  <c r="BD396" i="2" s="1"/>
  <c r="BD341" i="2"/>
  <c r="BD398" i="2" s="1"/>
  <c r="BD343" i="2"/>
  <c r="BD400" i="2" s="1"/>
  <c r="BD345" i="2"/>
  <c r="BD402" i="2" s="1"/>
  <c r="BD347" i="2"/>
  <c r="BD404" i="2" s="1"/>
  <c r="BD349" i="2"/>
  <c r="BD406" i="2" s="1"/>
  <c r="BD351" i="2"/>
  <c r="BD408" i="2" s="1"/>
  <c r="BD353" i="2"/>
  <c r="BD410" i="2" s="1"/>
  <c r="BD355" i="2"/>
  <c r="BD412" i="2" s="1"/>
  <c r="BD357" i="2"/>
  <c r="BD414" i="2" s="1"/>
  <c r="BD359" i="2"/>
  <c r="BD416" i="2" s="1"/>
  <c r="BD361" i="2"/>
  <c r="BD418" i="2" s="1"/>
  <c r="BD363" i="2"/>
  <c r="BD420" i="2" s="1"/>
  <c r="BD365" i="2"/>
  <c r="BD422" i="2" s="1"/>
  <c r="BD367" i="2"/>
  <c r="BD424" i="2" s="1"/>
  <c r="BD371" i="2"/>
  <c r="BD428" i="2" s="1"/>
  <c r="BD373" i="2"/>
  <c r="BD430" i="2" s="1"/>
  <c r="BD385" i="2"/>
  <c r="BD344" i="2"/>
  <c r="BD401" i="2" s="1"/>
  <c r="BD352" i="2"/>
  <c r="BD409" i="2" s="1"/>
  <c r="BD360" i="2"/>
  <c r="BD417" i="2" s="1"/>
  <c r="BD368" i="2"/>
  <c r="BD425" i="2" s="1"/>
  <c r="BD388" i="2"/>
  <c r="BD442" i="2"/>
  <c r="BD338" i="2"/>
  <c r="BD395" i="2" s="1"/>
  <c r="BD346" i="2"/>
  <c r="BD403" i="2" s="1"/>
  <c r="BD354" i="2"/>
  <c r="BD411" i="2" s="1"/>
  <c r="BD362" i="2"/>
  <c r="BD419" i="2" s="1"/>
  <c r="BD374" i="2"/>
  <c r="BD431" i="2" s="1"/>
  <c r="BD390" i="2"/>
  <c r="BD340" i="2"/>
  <c r="BD397" i="2" s="1"/>
  <c r="BD348" i="2"/>
  <c r="BD405" i="2" s="1"/>
  <c r="BD356" i="2"/>
  <c r="BD413" i="2" s="1"/>
  <c r="BD364" i="2"/>
  <c r="BD421" i="2" s="1"/>
  <c r="BD342" i="2"/>
  <c r="BD399" i="2" s="1"/>
  <c r="BD350" i="2"/>
  <c r="BD407" i="2" s="1"/>
  <c r="BD358" i="2"/>
  <c r="BD415" i="2" s="1"/>
  <c r="BD366" i="2"/>
  <c r="BD423" i="2" s="1"/>
  <c r="BD386" i="2"/>
  <c r="E52" i="15"/>
  <c r="H52" i="15" s="1"/>
  <c r="BA370" i="2" s="1"/>
  <c r="D131" i="2"/>
  <c r="D32" i="2" s="1"/>
  <c r="F212" i="2"/>
  <c r="F37" i="2" s="1"/>
  <c r="E207" i="2"/>
  <c r="D36" i="2"/>
  <c r="C32" i="2"/>
  <c r="B194" i="2"/>
  <c r="AU385" i="2"/>
  <c r="AR385" i="2"/>
  <c r="B24" i="2"/>
  <c r="I17" i="15"/>
  <c r="F12" i="15"/>
  <c r="AV29" i="2"/>
  <c r="AT29" i="2"/>
  <c r="AW29" i="2"/>
  <c r="AS29" i="2"/>
  <c r="AR265" i="2"/>
  <c r="AR267" i="2" s="1"/>
  <c r="AR270" i="2" s="1"/>
  <c r="AR271" i="2" s="1"/>
  <c r="AT390" i="2"/>
  <c r="AV385" i="2"/>
  <c r="AT327" i="2"/>
  <c r="AV265" i="2"/>
  <c r="AV267" i="2" s="1"/>
  <c r="AV270" i="2" s="1"/>
  <c r="AV271" i="2" s="1"/>
  <c r="AW385" i="2"/>
  <c r="AS321" i="2"/>
  <c r="AS386" i="2" s="1"/>
  <c r="AR321" i="2"/>
  <c r="AR386" i="2" s="1"/>
  <c r="AT385" i="2"/>
  <c r="AV321" i="2"/>
  <c r="AV386" i="2" s="1"/>
  <c r="AU29" i="2"/>
  <c r="AU321" i="2"/>
  <c r="AU386" i="2" s="1"/>
  <c r="AS385" i="2"/>
  <c r="AS265" i="2"/>
  <c r="AS267" i="2" s="1"/>
  <c r="AS270" i="2" s="1"/>
  <c r="AS271" i="2" s="1"/>
  <c r="AW327" i="2"/>
  <c r="AU270" i="2"/>
  <c r="C52" i="15"/>
  <c r="E16" i="15"/>
  <c r="AZ369" i="2" s="1"/>
  <c r="AZ426" i="2" s="1"/>
  <c r="H16" i="15"/>
  <c r="BA369" i="2" s="1"/>
  <c r="E37" i="15"/>
  <c r="F37" i="15" l="1"/>
  <c r="AZ384" i="2"/>
  <c r="AZ441" i="2" s="1"/>
  <c r="AY384" i="2"/>
  <c r="AY441" i="2" s="1"/>
  <c r="C37" i="15"/>
  <c r="BB384" i="2"/>
  <c r="BB441" i="2" s="1"/>
  <c r="BD384" i="2"/>
  <c r="BD441" i="2" s="1"/>
  <c r="BA427" i="2"/>
  <c r="BA426" i="2"/>
  <c r="F52" i="15"/>
  <c r="AZ370" i="2"/>
  <c r="AZ427" i="2" s="1"/>
  <c r="O212" i="2"/>
  <c r="E131" i="2"/>
  <c r="E32" i="2" s="1"/>
  <c r="D24" i="2"/>
  <c r="B25" i="2"/>
  <c r="B26" i="2" s="1"/>
  <c r="B214" i="2"/>
  <c r="B215" i="2" s="1"/>
  <c r="M212" i="2"/>
  <c r="G212" i="2"/>
  <c r="G37" i="2" s="1"/>
  <c r="E36" i="2"/>
  <c r="F207" i="2"/>
  <c r="B33" i="2"/>
  <c r="B38" i="2" s="1"/>
  <c r="B39" i="2" s="1"/>
  <c r="C194" i="2"/>
  <c r="C214" i="2" s="1"/>
  <c r="C215" i="2" s="1"/>
  <c r="AR329" i="2"/>
  <c r="AS329" i="2"/>
  <c r="AS330" i="2" s="1"/>
  <c r="AV329" i="2"/>
  <c r="AV330" i="2" s="1"/>
  <c r="AU329" i="2"/>
  <c r="AU330" i="2" s="1"/>
  <c r="AU271" i="2"/>
  <c r="BB370" i="2"/>
  <c r="BB427" i="2" s="1"/>
  <c r="I52" i="15"/>
  <c r="I16" i="15"/>
  <c r="BB369" i="2"/>
  <c r="BB426" i="2" s="1"/>
  <c r="F16" i="15"/>
  <c r="BC369" i="2" l="1"/>
  <c r="BC426" i="2" s="1"/>
  <c r="F131" i="2"/>
  <c r="F32" i="2" s="1"/>
  <c r="E24" i="2"/>
  <c r="M37" i="2"/>
  <c r="H212" i="2"/>
  <c r="H37" i="2" s="1"/>
  <c r="G207" i="2"/>
  <c r="F36" i="2"/>
  <c r="D194" i="2"/>
  <c r="C33" i="2"/>
  <c r="C38" i="2" s="1"/>
  <c r="C39" i="2" s="1"/>
  <c r="C25" i="2"/>
  <c r="C26" i="2" s="1"/>
  <c r="BC370" i="2"/>
  <c r="BC427" i="2" s="1"/>
  <c r="F24" i="2" l="1"/>
  <c r="BD369" i="2"/>
  <c r="BD426" i="2" s="1"/>
  <c r="G131" i="2"/>
  <c r="G32" i="2" s="1"/>
  <c r="D214" i="2"/>
  <c r="D215" i="2" s="1"/>
  <c r="N212" i="2"/>
  <c r="P207" i="2"/>
  <c r="I212" i="2"/>
  <c r="I37" i="2" s="1"/>
  <c r="H207" i="2"/>
  <c r="G36" i="2"/>
  <c r="E194" i="2"/>
  <c r="E214" i="2" s="1"/>
  <c r="E215" i="2" s="1"/>
  <c r="D25" i="2"/>
  <c r="D26" i="2" s="1"/>
  <c r="D33" i="2"/>
  <c r="D38" i="2" s="1"/>
  <c r="D39" i="2" s="1"/>
  <c r="BD370" i="2" l="1"/>
  <c r="BD427" i="2" s="1"/>
  <c r="H131" i="2"/>
  <c r="H32" i="2" s="1"/>
  <c r="G24" i="2"/>
  <c r="N37" i="2"/>
  <c r="P36" i="2"/>
  <c r="J212" i="2"/>
  <c r="J37" i="2" s="1"/>
  <c r="H36" i="2"/>
  <c r="I207" i="2"/>
  <c r="E25" i="2"/>
  <c r="E26" i="2" s="1"/>
  <c r="E33" i="2"/>
  <c r="E38" i="2" s="1"/>
  <c r="E39" i="2" s="1"/>
  <c r="F194" i="2"/>
  <c r="F214" i="2" s="1"/>
  <c r="F215" i="2" s="1"/>
  <c r="G86" i="23"/>
  <c r="F86" i="23"/>
  <c r="G87" i="23"/>
  <c r="G88" i="23"/>
  <c r="E86" i="23"/>
  <c r="D86" i="23"/>
  <c r="D88" i="23"/>
  <c r="E87" i="23"/>
  <c r="E88" i="23"/>
  <c r="F88" i="23"/>
  <c r="C88" i="23"/>
  <c r="C41" i="15" s="1"/>
  <c r="B41" i="15" s="1"/>
  <c r="Y444" i="2"/>
  <c r="X444" i="2"/>
  <c r="W444" i="2"/>
  <c r="V444" i="2"/>
  <c r="V211" i="2" s="1"/>
  <c r="Q444" i="2"/>
  <c r="U212" i="2"/>
  <c r="B213" i="28"/>
  <c r="B214" i="28" s="1"/>
  <c r="C213" i="28"/>
  <c r="C214" i="28" s="1"/>
  <c r="D213" i="28"/>
  <c r="D214" i="28" s="1"/>
  <c r="C216" i="28"/>
  <c r="D216" i="28"/>
  <c r="C217" i="28"/>
  <c r="D217" i="28"/>
  <c r="C218" i="28"/>
  <c r="D218" i="28"/>
  <c r="B218" i="28"/>
  <c r="B217" i="28"/>
  <c r="B216" i="28"/>
  <c r="D59" i="26"/>
  <c r="C59" i="26"/>
  <c r="B59" i="26"/>
  <c r="D58" i="26"/>
  <c r="C58" i="26"/>
  <c r="B58" i="26"/>
  <c r="D57" i="26"/>
  <c r="D64" i="26" s="1"/>
  <c r="C57" i="26"/>
  <c r="C60" i="26" s="1"/>
  <c r="C61" i="26" s="1"/>
  <c r="B57" i="26"/>
  <c r="D55" i="26"/>
  <c r="D56" i="26" s="1"/>
  <c r="C55" i="26"/>
  <c r="C56" i="26" s="1"/>
  <c r="B55" i="26"/>
  <c r="B56" i="26" s="1"/>
  <c r="C57" i="27"/>
  <c r="D57" i="27"/>
  <c r="D60" i="27" s="1"/>
  <c r="D61" i="27" s="1"/>
  <c r="C58" i="27"/>
  <c r="D58" i="27"/>
  <c r="C59" i="27"/>
  <c r="D59" i="27"/>
  <c r="D65" i="27" s="1"/>
  <c r="C55" i="27"/>
  <c r="C56" i="27" s="1"/>
  <c r="D55" i="27"/>
  <c r="D56" i="27" s="1"/>
  <c r="B55" i="27"/>
  <c r="B56" i="27" s="1"/>
  <c r="B57" i="27"/>
  <c r="B60" i="27" s="1"/>
  <c r="B61" i="27" s="1"/>
  <c r="B59" i="27"/>
  <c r="B58" i="27"/>
  <c r="W343" i="2"/>
  <c r="X344" i="2"/>
  <c r="X346" i="2"/>
  <c r="W348" i="2"/>
  <c r="X349" i="2"/>
  <c r="W353" i="2"/>
  <c r="X357" i="2"/>
  <c r="X358" i="2"/>
  <c r="X361" i="2"/>
  <c r="W371" i="2"/>
  <c r="W374" i="2"/>
  <c r="X338" i="2"/>
  <c r="X341" i="2"/>
  <c r="X370" i="2"/>
  <c r="Q386" i="2"/>
  <c r="U385" i="2"/>
  <c r="U391" i="2" s="1"/>
  <c r="Z390" i="2"/>
  <c r="U442" i="2"/>
  <c r="U445" i="2" s="1"/>
  <c r="AP390" i="2"/>
  <c r="AO390" i="2"/>
  <c r="AM390" i="2"/>
  <c r="AL390" i="2"/>
  <c r="AJ390" i="2"/>
  <c r="AI390" i="2"/>
  <c r="AG390" i="2"/>
  <c r="AF390" i="2"/>
  <c r="AD390" i="2"/>
  <c r="AC390" i="2"/>
  <c r="AA390" i="2"/>
  <c r="X390" i="2"/>
  <c r="W390" i="2"/>
  <c r="Q390" i="2"/>
  <c r="Q443" i="2"/>
  <c r="Q442" i="2"/>
  <c r="Q441" i="2"/>
  <c r="Q440" i="2"/>
  <c r="Q439" i="2"/>
  <c r="N439" i="2" s="1"/>
  <c r="Q438" i="2"/>
  <c r="Q437" i="2"/>
  <c r="N437" i="2" s="1"/>
  <c r="Q436" i="2"/>
  <c r="N436" i="2" s="1"/>
  <c r="Q435" i="2"/>
  <c r="N435" i="2" s="1"/>
  <c r="Q434" i="2"/>
  <c r="N434" i="2" s="1"/>
  <c r="Q433" i="2"/>
  <c r="Q432" i="2"/>
  <c r="N432" i="2" s="1"/>
  <c r="Q431" i="2"/>
  <c r="N431" i="2" s="1"/>
  <c r="Q430" i="2"/>
  <c r="N430" i="2" s="1"/>
  <c r="Q429" i="2"/>
  <c r="N429" i="2" s="1"/>
  <c r="Q428" i="2"/>
  <c r="Q427" i="2"/>
  <c r="Q426" i="2"/>
  <c r="N426" i="2" s="1"/>
  <c r="Q425" i="2"/>
  <c r="Q424" i="2"/>
  <c r="Q423" i="2"/>
  <c r="Q422" i="2"/>
  <c r="Q421" i="2"/>
  <c r="N421" i="2" s="1"/>
  <c r="Q420" i="2"/>
  <c r="Q419" i="2"/>
  <c r="Q418" i="2"/>
  <c r="Q417" i="2"/>
  <c r="N417" i="2" s="1"/>
  <c r="Q416" i="2"/>
  <c r="Q415" i="2"/>
  <c r="Q414" i="2"/>
  <c r="N414" i="2" s="1"/>
  <c r="Q413" i="2"/>
  <c r="Q412" i="2"/>
  <c r="Q411" i="2"/>
  <c r="Q410" i="2"/>
  <c r="Q409" i="2"/>
  <c r="Q408" i="2"/>
  <c r="N408" i="2" s="1"/>
  <c r="Q407" i="2"/>
  <c r="N407" i="2" s="1"/>
  <c r="Q406" i="2"/>
  <c r="Q405" i="2"/>
  <c r="Q404" i="2"/>
  <c r="N404" i="2" s="1"/>
  <c r="Q403" i="2"/>
  <c r="N403" i="2" s="1"/>
  <c r="Q402" i="2"/>
  <c r="Q401" i="2"/>
  <c r="Q400" i="2"/>
  <c r="N400" i="2" s="1"/>
  <c r="Q399" i="2"/>
  <c r="N399" i="2" s="1"/>
  <c r="Q398" i="2"/>
  <c r="Q397" i="2"/>
  <c r="Q396" i="2"/>
  <c r="N396" i="2" s="1"/>
  <c r="Q395" i="2"/>
  <c r="N395" i="2" s="1"/>
  <c r="Q394" i="2"/>
  <c r="N394" i="2" s="1"/>
  <c r="Q338" i="2"/>
  <c r="N338" i="2" s="1"/>
  <c r="Q339" i="2"/>
  <c r="N339" i="2" s="1"/>
  <c r="Q340" i="2"/>
  <c r="Q341" i="2"/>
  <c r="Q342" i="2"/>
  <c r="N342" i="2" s="1"/>
  <c r="Q343" i="2"/>
  <c r="N343" i="2" s="1"/>
  <c r="Q344" i="2"/>
  <c r="Q345" i="2"/>
  <c r="Q346" i="2"/>
  <c r="N346" i="2" s="1"/>
  <c r="Q347" i="2"/>
  <c r="N347" i="2" s="1"/>
  <c r="Q348" i="2"/>
  <c r="Q349" i="2"/>
  <c r="Q350" i="2"/>
  <c r="N350" i="2" s="1"/>
  <c r="Q351" i="2"/>
  <c r="N351" i="2" s="1"/>
  <c r="Q352" i="2"/>
  <c r="Q353" i="2"/>
  <c r="Q354" i="2"/>
  <c r="Q355" i="2"/>
  <c r="Q356" i="2"/>
  <c r="Q357" i="2"/>
  <c r="N357" i="2" s="1"/>
  <c r="Q358" i="2"/>
  <c r="Q359" i="2"/>
  <c r="Q360" i="2"/>
  <c r="N360" i="2" s="1"/>
  <c r="Q361" i="2"/>
  <c r="Q362" i="2"/>
  <c r="Q363" i="2"/>
  <c r="Q364" i="2"/>
  <c r="N364" i="2" s="1"/>
  <c r="Q365" i="2"/>
  <c r="Q366" i="2"/>
  <c r="Q367" i="2"/>
  <c r="Q368" i="2"/>
  <c r="Q369" i="2"/>
  <c r="N369" i="2" s="1"/>
  <c r="Q370" i="2"/>
  <c r="Q371" i="2"/>
  <c r="Q372" i="2"/>
  <c r="N372" i="2" s="1"/>
  <c r="Q373" i="2"/>
  <c r="N373" i="2" s="1"/>
  <c r="Q374" i="2"/>
  <c r="N374" i="2" s="1"/>
  <c r="Q375" i="2"/>
  <c r="N375" i="2" s="1"/>
  <c r="Q376" i="2"/>
  <c r="Q377" i="2"/>
  <c r="N377" i="2" s="1"/>
  <c r="Q378" i="2"/>
  <c r="N378" i="2" s="1"/>
  <c r="Q379" i="2"/>
  <c r="N379" i="2" s="1"/>
  <c r="Q380" i="2"/>
  <c r="N380" i="2" s="1"/>
  <c r="Q381" i="2"/>
  <c r="Q382" i="2"/>
  <c r="N382" i="2" s="1"/>
  <c r="Q337" i="2"/>
  <c r="N337" i="2" s="1"/>
  <c r="AQ268" i="2"/>
  <c r="AP268" i="2"/>
  <c r="AO268" i="2"/>
  <c r="AN268" i="2"/>
  <c r="AM268" i="2"/>
  <c r="AL268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AP269" i="2"/>
  <c r="AQ269" i="2"/>
  <c r="AA269" i="2"/>
  <c r="Z269" i="2"/>
  <c r="Z264" i="2"/>
  <c r="AA264" i="2"/>
  <c r="AC264" i="2"/>
  <c r="AD264" i="2"/>
  <c r="AF264" i="2"/>
  <c r="AG264" i="2"/>
  <c r="AI264" i="2"/>
  <c r="AJ264" i="2"/>
  <c r="AL264" i="2"/>
  <c r="AM264" i="2"/>
  <c r="AO264" i="2"/>
  <c r="AP264" i="2"/>
  <c r="AK268" i="2"/>
  <c r="AJ268" i="2"/>
  <c r="AI268" i="2"/>
  <c r="AH268" i="2"/>
  <c r="AG268" i="2"/>
  <c r="AF268" i="2"/>
  <c r="AE268" i="2"/>
  <c r="AD268" i="2"/>
  <c r="AC268" i="2"/>
  <c r="AB268" i="2"/>
  <c r="AA268" i="2"/>
  <c r="Z268" i="2"/>
  <c r="Y268" i="2"/>
  <c r="X268" i="2"/>
  <c r="W268" i="2"/>
  <c r="AN325" i="2"/>
  <c r="AH325" i="2"/>
  <c r="AK325" i="2" s="1"/>
  <c r="AQ320" i="2"/>
  <c r="AP320" i="2"/>
  <c r="AO320" i="2"/>
  <c r="AQ319" i="2"/>
  <c r="AP319" i="2"/>
  <c r="AO319" i="2"/>
  <c r="AN326" i="2"/>
  <c r="AN390" i="2" s="1"/>
  <c r="AN324" i="2"/>
  <c r="AQ324" i="2" s="1"/>
  <c r="AN323" i="2"/>
  <c r="AQ323" i="2" s="1"/>
  <c r="AN320" i="2"/>
  <c r="AM320" i="2"/>
  <c r="AL320" i="2"/>
  <c r="AN319" i="2"/>
  <c r="AM319" i="2"/>
  <c r="AL319" i="2"/>
  <c r="AN315" i="2"/>
  <c r="AQ315" i="2" s="1"/>
  <c r="AT315" i="2" s="1"/>
  <c r="AN314" i="2"/>
  <c r="AQ314" i="2" s="1"/>
  <c r="AT314" i="2" s="1"/>
  <c r="AW314" i="2" s="1"/>
  <c r="AN313" i="2"/>
  <c r="AQ313" i="2" s="1"/>
  <c r="AT313" i="2" s="1"/>
  <c r="AW313" i="2" s="1"/>
  <c r="AN312" i="2"/>
  <c r="AQ312" i="2" s="1"/>
  <c r="AT312" i="2" s="1"/>
  <c r="AW312" i="2" s="1"/>
  <c r="AN311" i="2"/>
  <c r="AN310" i="2"/>
  <c r="AQ310" i="2" s="1"/>
  <c r="AT310" i="2" s="1"/>
  <c r="AW310" i="2" s="1"/>
  <c r="AN309" i="2"/>
  <c r="AQ309" i="2" s="1"/>
  <c r="AT309" i="2" s="1"/>
  <c r="AW309" i="2" s="1"/>
  <c r="AN308" i="2"/>
  <c r="AQ308" i="2" s="1"/>
  <c r="AT308" i="2" s="1"/>
  <c r="AW308" i="2" s="1"/>
  <c r="AN307" i="2"/>
  <c r="AQ307" i="2" s="1"/>
  <c r="AT307" i="2" s="1"/>
  <c r="AW307" i="2" s="1"/>
  <c r="AN306" i="2"/>
  <c r="AQ306" i="2" s="1"/>
  <c r="AT306" i="2" s="1"/>
  <c r="AW306" i="2" s="1"/>
  <c r="AN305" i="2"/>
  <c r="AQ305" i="2" s="1"/>
  <c r="AT305" i="2" s="1"/>
  <c r="AW305" i="2" s="1"/>
  <c r="AN304" i="2"/>
  <c r="AQ304" i="2" s="1"/>
  <c r="AT304" i="2" s="1"/>
  <c r="AW304" i="2" s="1"/>
  <c r="AN303" i="2"/>
  <c r="AQ303" i="2" s="1"/>
  <c r="AT303" i="2" s="1"/>
  <c r="AW303" i="2" s="1"/>
  <c r="AN302" i="2"/>
  <c r="AQ302" i="2" s="1"/>
  <c r="AT302" i="2" s="1"/>
  <c r="AW302" i="2" s="1"/>
  <c r="AN301" i="2"/>
  <c r="AQ301" i="2" s="1"/>
  <c r="AT301" i="2" s="1"/>
  <c r="AW301" i="2" s="1"/>
  <c r="AN300" i="2"/>
  <c r="AQ300" i="2" s="1"/>
  <c r="AT300" i="2" s="1"/>
  <c r="AW300" i="2" s="1"/>
  <c r="AN299" i="2"/>
  <c r="AQ299" i="2" s="1"/>
  <c r="AT299" i="2" s="1"/>
  <c r="AW299" i="2" s="1"/>
  <c r="AN298" i="2"/>
  <c r="AQ298" i="2" s="1"/>
  <c r="AT298" i="2" s="1"/>
  <c r="AW298" i="2" s="1"/>
  <c r="AN297" i="2"/>
  <c r="AQ297" i="2" s="1"/>
  <c r="AT297" i="2" s="1"/>
  <c r="AW297" i="2" s="1"/>
  <c r="AN296" i="2"/>
  <c r="AQ296" i="2" s="1"/>
  <c r="AT296" i="2" s="1"/>
  <c r="AW296" i="2" s="1"/>
  <c r="AN295" i="2"/>
  <c r="AQ295" i="2" s="1"/>
  <c r="AT295" i="2" s="1"/>
  <c r="AW295" i="2" s="1"/>
  <c r="AN294" i="2"/>
  <c r="AQ294" i="2" s="1"/>
  <c r="AT294" i="2" s="1"/>
  <c r="AW294" i="2" s="1"/>
  <c r="AN293" i="2"/>
  <c r="AQ293" i="2" s="1"/>
  <c r="AT293" i="2" s="1"/>
  <c r="AW293" i="2" s="1"/>
  <c r="AN292" i="2"/>
  <c r="AQ292" i="2" s="1"/>
  <c r="AT292" i="2" s="1"/>
  <c r="AW292" i="2" s="1"/>
  <c r="AN291" i="2"/>
  <c r="AQ291" i="2" s="1"/>
  <c r="AT291" i="2" s="1"/>
  <c r="AW291" i="2" s="1"/>
  <c r="AN290" i="2"/>
  <c r="AQ290" i="2" s="1"/>
  <c r="AT290" i="2" s="1"/>
  <c r="AW290" i="2" s="1"/>
  <c r="AN289" i="2"/>
  <c r="AQ289" i="2" s="1"/>
  <c r="AT289" i="2" s="1"/>
  <c r="AW289" i="2" s="1"/>
  <c r="AN288" i="2"/>
  <c r="AQ288" i="2" s="1"/>
  <c r="AT288" i="2" s="1"/>
  <c r="AW288" i="2" s="1"/>
  <c r="AN287" i="2"/>
  <c r="AQ287" i="2" s="1"/>
  <c r="AT287" i="2" s="1"/>
  <c r="AW287" i="2" s="1"/>
  <c r="AN286" i="2"/>
  <c r="AQ286" i="2" s="1"/>
  <c r="AT286" i="2" s="1"/>
  <c r="AW286" i="2" s="1"/>
  <c r="AN285" i="2"/>
  <c r="AQ285" i="2" s="1"/>
  <c r="AT285" i="2" s="1"/>
  <c r="AW285" i="2" s="1"/>
  <c r="AN284" i="2"/>
  <c r="AQ284" i="2" s="1"/>
  <c r="AT284" i="2" s="1"/>
  <c r="AW284" i="2" s="1"/>
  <c r="AN283" i="2"/>
  <c r="AQ283" i="2" s="1"/>
  <c r="AT283" i="2" s="1"/>
  <c r="AW283" i="2" s="1"/>
  <c r="AN282" i="2"/>
  <c r="AQ282" i="2" s="1"/>
  <c r="AT282" i="2" s="1"/>
  <c r="AW282" i="2" s="1"/>
  <c r="AN281" i="2"/>
  <c r="AQ281" i="2" s="1"/>
  <c r="AT281" i="2" s="1"/>
  <c r="AW281" i="2" s="1"/>
  <c r="AN280" i="2"/>
  <c r="AQ280" i="2" s="1"/>
  <c r="AT280" i="2" s="1"/>
  <c r="AW280" i="2" s="1"/>
  <c r="AN279" i="2"/>
  <c r="AQ279" i="2" s="1"/>
  <c r="AT279" i="2" s="1"/>
  <c r="AW279" i="2" s="1"/>
  <c r="AN278" i="2"/>
  <c r="AQ278" i="2" s="1"/>
  <c r="AT278" i="2" s="1"/>
  <c r="AW278" i="2" s="1"/>
  <c r="AN277" i="2"/>
  <c r="AN276" i="2"/>
  <c r="AQ276" i="2" s="1"/>
  <c r="AT276" i="2" s="1"/>
  <c r="AW276" i="2" s="1"/>
  <c r="AN275" i="2"/>
  <c r="AQ275" i="2" s="1"/>
  <c r="AT275" i="2" s="1"/>
  <c r="AW275" i="2" s="1"/>
  <c r="AN274" i="2"/>
  <c r="AQ274" i="2" s="1"/>
  <c r="AT274" i="2" s="1"/>
  <c r="AW274" i="2" s="1"/>
  <c r="AN273" i="2"/>
  <c r="AN272" i="2"/>
  <c r="AQ272" i="2" s="1"/>
  <c r="AT272" i="2" s="1"/>
  <c r="AN262" i="2"/>
  <c r="AQ262" i="2" s="1"/>
  <c r="AT262" i="2" s="1"/>
  <c r="AN261" i="2"/>
  <c r="AQ261" i="2" s="1"/>
  <c r="AT261" i="2" s="1"/>
  <c r="AN260" i="2"/>
  <c r="AQ260" i="2" s="1"/>
  <c r="AT260" i="2" s="1"/>
  <c r="AN259" i="2"/>
  <c r="AQ259" i="2" s="1"/>
  <c r="AT259" i="2" s="1"/>
  <c r="AN258" i="2"/>
  <c r="AQ258" i="2" s="1"/>
  <c r="AT258" i="2" s="1"/>
  <c r="AN257" i="2"/>
  <c r="AQ257" i="2" s="1"/>
  <c r="AT257" i="2" s="1"/>
  <c r="AN256" i="2"/>
  <c r="AQ256" i="2" s="1"/>
  <c r="AT256" i="2" s="1"/>
  <c r="AN255" i="2"/>
  <c r="AQ255" i="2" s="1"/>
  <c r="AT255" i="2" s="1"/>
  <c r="AN254" i="2"/>
  <c r="AQ254" i="2" s="1"/>
  <c r="AT254" i="2" s="1"/>
  <c r="AN253" i="2"/>
  <c r="AQ253" i="2" s="1"/>
  <c r="AT253" i="2" s="1"/>
  <c r="AN252" i="2"/>
  <c r="AQ252" i="2" s="1"/>
  <c r="AT252" i="2" s="1"/>
  <c r="AN251" i="2"/>
  <c r="AQ251" i="2" s="1"/>
  <c r="AT251" i="2" s="1"/>
  <c r="AN250" i="2"/>
  <c r="AQ250" i="2" s="1"/>
  <c r="AT250" i="2" s="1"/>
  <c r="AN249" i="2"/>
  <c r="AN248" i="2"/>
  <c r="AQ248" i="2" s="1"/>
  <c r="AT248" i="2" s="1"/>
  <c r="AN247" i="2"/>
  <c r="AQ247" i="2" s="1"/>
  <c r="AT247" i="2" s="1"/>
  <c r="AN246" i="2"/>
  <c r="AQ246" i="2" s="1"/>
  <c r="AT246" i="2" s="1"/>
  <c r="AN245" i="2"/>
  <c r="AQ245" i="2" s="1"/>
  <c r="AT245" i="2" s="1"/>
  <c r="AN244" i="2"/>
  <c r="AQ244" i="2" s="1"/>
  <c r="AT244" i="2" s="1"/>
  <c r="AN243" i="2"/>
  <c r="AQ243" i="2" s="1"/>
  <c r="AT243" i="2" s="1"/>
  <c r="AN242" i="2"/>
  <c r="AQ242" i="2" s="1"/>
  <c r="AT242" i="2" s="1"/>
  <c r="AN241" i="2"/>
  <c r="AQ241" i="2" s="1"/>
  <c r="AT241" i="2" s="1"/>
  <c r="AN240" i="2"/>
  <c r="AQ240" i="2" s="1"/>
  <c r="AT240" i="2" s="1"/>
  <c r="AN239" i="2"/>
  <c r="AQ239" i="2" s="1"/>
  <c r="AT239" i="2" s="1"/>
  <c r="AN238" i="2"/>
  <c r="AQ238" i="2" s="1"/>
  <c r="AT238" i="2" s="1"/>
  <c r="AN237" i="2"/>
  <c r="AQ237" i="2" s="1"/>
  <c r="AT237" i="2" s="1"/>
  <c r="AN236" i="2"/>
  <c r="AN235" i="2"/>
  <c r="AQ235" i="2" s="1"/>
  <c r="AT235" i="2" s="1"/>
  <c r="AN234" i="2"/>
  <c r="AQ234" i="2" s="1"/>
  <c r="AT234" i="2" s="1"/>
  <c r="AN233" i="2"/>
  <c r="AQ233" i="2" s="1"/>
  <c r="AT233" i="2" s="1"/>
  <c r="AN232" i="2"/>
  <c r="AQ232" i="2" s="1"/>
  <c r="AT232" i="2" s="1"/>
  <c r="AN231" i="2"/>
  <c r="AQ231" i="2" s="1"/>
  <c r="AT231" i="2" s="1"/>
  <c r="AN230" i="2"/>
  <c r="AN229" i="2"/>
  <c r="AQ229" i="2" s="1"/>
  <c r="AT229" i="2" s="1"/>
  <c r="AN228" i="2"/>
  <c r="AQ228" i="2" s="1"/>
  <c r="AT228" i="2" s="1"/>
  <c r="AN227" i="2"/>
  <c r="AQ227" i="2" s="1"/>
  <c r="AT227" i="2" s="1"/>
  <c r="AN226" i="2"/>
  <c r="AQ226" i="2" s="1"/>
  <c r="AT226" i="2" s="1"/>
  <c r="AN225" i="2"/>
  <c r="AQ225" i="2" s="1"/>
  <c r="AT225" i="2" s="1"/>
  <c r="AN224" i="2"/>
  <c r="AQ224" i="2" s="1"/>
  <c r="AT224" i="2" s="1"/>
  <c r="AN223" i="2"/>
  <c r="AQ223" i="2" s="1"/>
  <c r="AT223" i="2" s="1"/>
  <c r="AN222" i="2"/>
  <c r="AQ222" i="2" s="1"/>
  <c r="AT222" i="2" s="1"/>
  <c r="AN221" i="2"/>
  <c r="AQ221" i="2" s="1"/>
  <c r="AT221" i="2" s="1"/>
  <c r="AN220" i="2"/>
  <c r="AQ220" i="2" s="1"/>
  <c r="AT220" i="2" s="1"/>
  <c r="AN219" i="2"/>
  <c r="AQ219" i="2" s="1"/>
  <c r="AT219" i="2" s="1"/>
  <c r="V268" i="2"/>
  <c r="AH326" i="2"/>
  <c r="AK326" i="2" s="1"/>
  <c r="AK390" i="2" s="1"/>
  <c r="AH324" i="2"/>
  <c r="AK324" i="2" s="1"/>
  <c r="AH323" i="2"/>
  <c r="AK323" i="2" s="1"/>
  <c r="AK320" i="2"/>
  <c r="AJ320" i="2"/>
  <c r="AI320" i="2"/>
  <c r="AK319" i="2"/>
  <c r="AJ319" i="2"/>
  <c r="AI319" i="2"/>
  <c r="AH320" i="2"/>
  <c r="AG320" i="2"/>
  <c r="AF320" i="2"/>
  <c r="AH319" i="2"/>
  <c r="AG319" i="2"/>
  <c r="AF319" i="2"/>
  <c r="AE320" i="2"/>
  <c r="AD320" i="2"/>
  <c r="AC320" i="2"/>
  <c r="AE319" i="2"/>
  <c r="AD319" i="2"/>
  <c r="AC319" i="2"/>
  <c r="AD263" i="2"/>
  <c r="AC263" i="2"/>
  <c r="AC265" i="2" s="1"/>
  <c r="AC267" i="2" s="1"/>
  <c r="AA263" i="2"/>
  <c r="Z263" i="2"/>
  <c r="Z319" i="2"/>
  <c r="AA319" i="2"/>
  <c r="AB319" i="2"/>
  <c r="AB326" i="2"/>
  <c r="AB390" i="2" s="1"/>
  <c r="AB324" i="2"/>
  <c r="AB323" i="2"/>
  <c r="AE323" i="2" s="1"/>
  <c r="AB320" i="2"/>
  <c r="AA320" i="2"/>
  <c r="Z320" i="2"/>
  <c r="AB315" i="2"/>
  <c r="AE315" i="2" s="1"/>
  <c r="AH315" i="2" s="1"/>
  <c r="AK315" i="2" s="1"/>
  <c r="AB314" i="2"/>
  <c r="AE314" i="2" s="1"/>
  <c r="AH314" i="2" s="1"/>
  <c r="AK314" i="2" s="1"/>
  <c r="AB313" i="2"/>
  <c r="AE313" i="2" s="1"/>
  <c r="AH313" i="2" s="1"/>
  <c r="AK313" i="2" s="1"/>
  <c r="AB312" i="2"/>
  <c r="AE312" i="2" s="1"/>
  <c r="AH312" i="2" s="1"/>
  <c r="AK312" i="2" s="1"/>
  <c r="AB311" i="2"/>
  <c r="AE311" i="2" s="1"/>
  <c r="AH311" i="2" s="1"/>
  <c r="AK311" i="2" s="1"/>
  <c r="AB310" i="2"/>
  <c r="AE310" i="2" s="1"/>
  <c r="AH310" i="2" s="1"/>
  <c r="AK310" i="2" s="1"/>
  <c r="AB309" i="2"/>
  <c r="AE309" i="2" s="1"/>
  <c r="AH309" i="2" s="1"/>
  <c r="AK309" i="2" s="1"/>
  <c r="AB308" i="2"/>
  <c r="AE308" i="2" s="1"/>
  <c r="AH308" i="2" s="1"/>
  <c r="AK308" i="2" s="1"/>
  <c r="AB307" i="2"/>
  <c r="AE307" i="2" s="1"/>
  <c r="AH307" i="2" s="1"/>
  <c r="AK307" i="2" s="1"/>
  <c r="AB306" i="2"/>
  <c r="AE306" i="2" s="1"/>
  <c r="AH306" i="2" s="1"/>
  <c r="AK306" i="2" s="1"/>
  <c r="AB305" i="2"/>
  <c r="AE305" i="2" s="1"/>
  <c r="AH305" i="2" s="1"/>
  <c r="AK305" i="2" s="1"/>
  <c r="AB304" i="2"/>
  <c r="AB303" i="2"/>
  <c r="AE303" i="2" s="1"/>
  <c r="AH303" i="2" s="1"/>
  <c r="AK303" i="2" s="1"/>
  <c r="AB302" i="2"/>
  <c r="AE302" i="2" s="1"/>
  <c r="AH302" i="2" s="1"/>
  <c r="AK302" i="2" s="1"/>
  <c r="AB301" i="2"/>
  <c r="AE301" i="2" s="1"/>
  <c r="AH301" i="2" s="1"/>
  <c r="AK301" i="2" s="1"/>
  <c r="AB300" i="2"/>
  <c r="AE300" i="2" s="1"/>
  <c r="AH300" i="2" s="1"/>
  <c r="AK300" i="2" s="1"/>
  <c r="AB299" i="2"/>
  <c r="AE299" i="2" s="1"/>
  <c r="AB298" i="2"/>
  <c r="AE298" i="2" s="1"/>
  <c r="AH298" i="2" s="1"/>
  <c r="AK298" i="2" s="1"/>
  <c r="AB297" i="2"/>
  <c r="AE297" i="2" s="1"/>
  <c r="AH297" i="2" s="1"/>
  <c r="AK297" i="2" s="1"/>
  <c r="AB296" i="2"/>
  <c r="AE296" i="2" s="1"/>
  <c r="AH296" i="2" s="1"/>
  <c r="AK296" i="2" s="1"/>
  <c r="AB295" i="2"/>
  <c r="AB294" i="2"/>
  <c r="AE294" i="2" s="1"/>
  <c r="AH294" i="2" s="1"/>
  <c r="AK294" i="2" s="1"/>
  <c r="AB293" i="2"/>
  <c r="AE293" i="2" s="1"/>
  <c r="AH293" i="2" s="1"/>
  <c r="AK293" i="2" s="1"/>
  <c r="AB292" i="2"/>
  <c r="AE292" i="2" s="1"/>
  <c r="AH292" i="2" s="1"/>
  <c r="AK292" i="2" s="1"/>
  <c r="AB291" i="2"/>
  <c r="AE291" i="2" s="1"/>
  <c r="AH291" i="2" s="1"/>
  <c r="AK291" i="2" s="1"/>
  <c r="AB290" i="2"/>
  <c r="AE290" i="2" s="1"/>
  <c r="AH290" i="2" s="1"/>
  <c r="AK290" i="2" s="1"/>
  <c r="AB289" i="2"/>
  <c r="AE289" i="2" s="1"/>
  <c r="AH289" i="2" s="1"/>
  <c r="AK289" i="2" s="1"/>
  <c r="AB288" i="2"/>
  <c r="AE288" i="2" s="1"/>
  <c r="AH288" i="2" s="1"/>
  <c r="AK288" i="2" s="1"/>
  <c r="AB287" i="2"/>
  <c r="AE287" i="2" s="1"/>
  <c r="AH287" i="2" s="1"/>
  <c r="AK287" i="2" s="1"/>
  <c r="AB286" i="2"/>
  <c r="AE286" i="2" s="1"/>
  <c r="AH286" i="2" s="1"/>
  <c r="AK286" i="2" s="1"/>
  <c r="AB285" i="2"/>
  <c r="AE285" i="2" s="1"/>
  <c r="AH285" i="2" s="1"/>
  <c r="AK285" i="2" s="1"/>
  <c r="AB284" i="2"/>
  <c r="AE284" i="2" s="1"/>
  <c r="AH284" i="2" s="1"/>
  <c r="AK284" i="2" s="1"/>
  <c r="AB283" i="2"/>
  <c r="AE283" i="2" s="1"/>
  <c r="AH283" i="2" s="1"/>
  <c r="AK283" i="2" s="1"/>
  <c r="AB282" i="2"/>
  <c r="AE282" i="2" s="1"/>
  <c r="AH282" i="2" s="1"/>
  <c r="AK282" i="2" s="1"/>
  <c r="AB281" i="2"/>
  <c r="AE281" i="2" s="1"/>
  <c r="AH281" i="2" s="1"/>
  <c r="AK281" i="2" s="1"/>
  <c r="AB280" i="2"/>
  <c r="AE280" i="2" s="1"/>
  <c r="AB279" i="2"/>
  <c r="AE279" i="2" s="1"/>
  <c r="AH279" i="2" s="1"/>
  <c r="AK279" i="2" s="1"/>
  <c r="AB278" i="2"/>
  <c r="AB277" i="2"/>
  <c r="AE277" i="2" s="1"/>
  <c r="AH277" i="2" s="1"/>
  <c r="AK277" i="2" s="1"/>
  <c r="AB276" i="2"/>
  <c r="AE276" i="2" s="1"/>
  <c r="AH276" i="2" s="1"/>
  <c r="AK276" i="2" s="1"/>
  <c r="AB275" i="2"/>
  <c r="AE275" i="2" s="1"/>
  <c r="AH275" i="2" s="1"/>
  <c r="AK275" i="2" s="1"/>
  <c r="AB274" i="2"/>
  <c r="AE274" i="2" s="1"/>
  <c r="AH274" i="2" s="1"/>
  <c r="AK274" i="2" s="1"/>
  <c r="AB273" i="2"/>
  <c r="AE273" i="2" s="1"/>
  <c r="AH273" i="2" s="1"/>
  <c r="AK273" i="2" s="1"/>
  <c r="AB272" i="2"/>
  <c r="AE272" i="2" s="1"/>
  <c r="AH272" i="2" s="1"/>
  <c r="AK272" i="2" s="1"/>
  <c r="AB262" i="2"/>
  <c r="AE262" i="2" s="1"/>
  <c r="AH262" i="2" s="1"/>
  <c r="AK262" i="2" s="1"/>
  <c r="AB261" i="2"/>
  <c r="AE261" i="2" s="1"/>
  <c r="AH261" i="2" s="1"/>
  <c r="AK261" i="2" s="1"/>
  <c r="AB260" i="2"/>
  <c r="AE260" i="2" s="1"/>
  <c r="AH260" i="2" s="1"/>
  <c r="AK260" i="2" s="1"/>
  <c r="AB259" i="2"/>
  <c r="AE259" i="2" s="1"/>
  <c r="AH259" i="2" s="1"/>
  <c r="AK259" i="2" s="1"/>
  <c r="AB258" i="2"/>
  <c r="AE258" i="2" s="1"/>
  <c r="AH258" i="2" s="1"/>
  <c r="AK258" i="2" s="1"/>
  <c r="AB257" i="2"/>
  <c r="AE257" i="2" s="1"/>
  <c r="AH257" i="2" s="1"/>
  <c r="AK257" i="2" s="1"/>
  <c r="AB256" i="2"/>
  <c r="AB255" i="2"/>
  <c r="AE255" i="2" s="1"/>
  <c r="AH255" i="2" s="1"/>
  <c r="AK255" i="2" s="1"/>
  <c r="AB254" i="2"/>
  <c r="AE254" i="2" s="1"/>
  <c r="AH254" i="2" s="1"/>
  <c r="AK254" i="2" s="1"/>
  <c r="AB253" i="2"/>
  <c r="AE253" i="2" s="1"/>
  <c r="AH253" i="2" s="1"/>
  <c r="AK253" i="2" s="1"/>
  <c r="AB252" i="2"/>
  <c r="AE252" i="2" s="1"/>
  <c r="AH252" i="2" s="1"/>
  <c r="AK252" i="2" s="1"/>
  <c r="AB251" i="2"/>
  <c r="AE251" i="2" s="1"/>
  <c r="AH251" i="2" s="1"/>
  <c r="AK251" i="2" s="1"/>
  <c r="AB250" i="2"/>
  <c r="AE250" i="2" s="1"/>
  <c r="AH250" i="2" s="1"/>
  <c r="AK250" i="2" s="1"/>
  <c r="AB249" i="2"/>
  <c r="AE249" i="2" s="1"/>
  <c r="AB248" i="2"/>
  <c r="AE248" i="2" s="1"/>
  <c r="AH248" i="2" s="1"/>
  <c r="AK248" i="2" s="1"/>
  <c r="AB247" i="2"/>
  <c r="AE247" i="2" s="1"/>
  <c r="AH247" i="2" s="1"/>
  <c r="AK247" i="2" s="1"/>
  <c r="AB246" i="2"/>
  <c r="AE246" i="2" s="1"/>
  <c r="AH246" i="2" s="1"/>
  <c r="AK246" i="2" s="1"/>
  <c r="AB245" i="2"/>
  <c r="AE245" i="2" s="1"/>
  <c r="AH245" i="2" s="1"/>
  <c r="AK245" i="2" s="1"/>
  <c r="AB244" i="2"/>
  <c r="AE244" i="2" s="1"/>
  <c r="AH244" i="2" s="1"/>
  <c r="AK244" i="2" s="1"/>
  <c r="AB243" i="2"/>
  <c r="AE243" i="2" s="1"/>
  <c r="AH243" i="2" s="1"/>
  <c r="AK243" i="2" s="1"/>
  <c r="AB242" i="2"/>
  <c r="AE242" i="2" s="1"/>
  <c r="AH242" i="2" s="1"/>
  <c r="AK242" i="2" s="1"/>
  <c r="AB241" i="2"/>
  <c r="AE241" i="2" s="1"/>
  <c r="AH241" i="2" s="1"/>
  <c r="AK241" i="2" s="1"/>
  <c r="AB240" i="2"/>
  <c r="AB239" i="2"/>
  <c r="AE239" i="2" s="1"/>
  <c r="AH239" i="2" s="1"/>
  <c r="AK239" i="2" s="1"/>
  <c r="AB238" i="2"/>
  <c r="AE238" i="2" s="1"/>
  <c r="AB237" i="2"/>
  <c r="AB236" i="2"/>
  <c r="AE236" i="2" s="1"/>
  <c r="AH236" i="2" s="1"/>
  <c r="AK236" i="2" s="1"/>
  <c r="AB235" i="2"/>
  <c r="AE235" i="2" s="1"/>
  <c r="AH235" i="2" s="1"/>
  <c r="AK235" i="2" s="1"/>
  <c r="AB234" i="2"/>
  <c r="AE234" i="2" s="1"/>
  <c r="AB233" i="2"/>
  <c r="AE233" i="2" s="1"/>
  <c r="AB232" i="2"/>
  <c r="AE232" i="2" s="1"/>
  <c r="AH232" i="2" s="1"/>
  <c r="AK232" i="2" s="1"/>
  <c r="AB231" i="2"/>
  <c r="AE231" i="2" s="1"/>
  <c r="AH231" i="2" s="1"/>
  <c r="AK231" i="2" s="1"/>
  <c r="AB230" i="2"/>
  <c r="AE230" i="2" s="1"/>
  <c r="AH230" i="2" s="1"/>
  <c r="AK230" i="2" s="1"/>
  <c r="AB229" i="2"/>
  <c r="AE229" i="2" s="1"/>
  <c r="AH229" i="2" s="1"/>
  <c r="AK229" i="2" s="1"/>
  <c r="AB228" i="2"/>
  <c r="AE228" i="2" s="1"/>
  <c r="AH228" i="2" s="1"/>
  <c r="AB227" i="2"/>
  <c r="AE227" i="2" s="1"/>
  <c r="AH227" i="2" s="1"/>
  <c r="AK227" i="2" s="1"/>
  <c r="AB226" i="2"/>
  <c r="AE226" i="2" s="1"/>
  <c r="AB225" i="2"/>
  <c r="AE225" i="2" s="1"/>
  <c r="AH225" i="2" s="1"/>
  <c r="AK225" i="2" s="1"/>
  <c r="AB224" i="2"/>
  <c r="AE224" i="2" s="1"/>
  <c r="AH224" i="2" s="1"/>
  <c r="AB223" i="2"/>
  <c r="AE223" i="2" s="1"/>
  <c r="AH223" i="2" s="1"/>
  <c r="AK223" i="2" s="1"/>
  <c r="AB222" i="2"/>
  <c r="AE222" i="2" s="1"/>
  <c r="AH222" i="2" s="1"/>
  <c r="AK222" i="2" s="1"/>
  <c r="AB221" i="2"/>
  <c r="AB220" i="2"/>
  <c r="AE220" i="2" s="1"/>
  <c r="AH220" i="2" s="1"/>
  <c r="AK220" i="2" s="1"/>
  <c r="AB219" i="2"/>
  <c r="AE219" i="2" s="1"/>
  <c r="AH219" i="2" s="1"/>
  <c r="AK219" i="2" s="1"/>
  <c r="V311" i="2"/>
  <c r="Y311" i="2" s="1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19" i="2"/>
  <c r="V320" i="2"/>
  <c r="V269" i="2" s="1"/>
  <c r="V385" i="2" s="1"/>
  <c r="W319" i="2"/>
  <c r="X319" i="2"/>
  <c r="Y319" i="2"/>
  <c r="W320" i="2"/>
  <c r="W269" i="2" s="1"/>
  <c r="W385" i="2" s="1"/>
  <c r="X320" i="2"/>
  <c r="X269" i="2" s="1"/>
  <c r="X385" i="2" s="1"/>
  <c r="Y320" i="2"/>
  <c r="Y269" i="2" s="1"/>
  <c r="Y385" i="2" s="1"/>
  <c r="V319" i="2"/>
  <c r="V326" i="2"/>
  <c r="V390" i="2" s="1"/>
  <c r="V205" i="2" s="1"/>
  <c r="W205" i="2" s="1"/>
  <c r="X205" i="2" s="1"/>
  <c r="V324" i="2"/>
  <c r="Y324" i="2" s="1"/>
  <c r="V323" i="2"/>
  <c r="V273" i="2"/>
  <c r="Y273" i="2" s="1"/>
  <c r="V274" i="2"/>
  <c r="Y274" i="2" s="1"/>
  <c r="V275" i="2"/>
  <c r="Y276" i="2"/>
  <c r="V277" i="2"/>
  <c r="Y277" i="2" s="1"/>
  <c r="V278" i="2"/>
  <c r="Y278" i="2" s="1"/>
  <c r="V279" i="2"/>
  <c r="V280" i="2"/>
  <c r="Y280" i="2" s="1"/>
  <c r="V281" i="2"/>
  <c r="Y281" i="2" s="1"/>
  <c r="V282" i="2"/>
  <c r="Y282" i="2" s="1"/>
  <c r="V283" i="2"/>
  <c r="Y283" i="2" s="1"/>
  <c r="V284" i="2"/>
  <c r="Y284" i="2" s="1"/>
  <c r="V285" i="2"/>
  <c r="Y285" i="2" s="1"/>
  <c r="V286" i="2"/>
  <c r="Y286" i="2" s="1"/>
  <c r="V287" i="2"/>
  <c r="Y287" i="2" s="1"/>
  <c r="V288" i="2"/>
  <c r="Y288" i="2" s="1"/>
  <c r="V289" i="2"/>
  <c r="Y289" i="2" s="1"/>
  <c r="V290" i="2"/>
  <c r="Y290" i="2" s="1"/>
  <c r="V291" i="2"/>
  <c r="Y291" i="2" s="1"/>
  <c r="V292" i="2"/>
  <c r="Y292" i="2" s="1"/>
  <c r="V293" i="2"/>
  <c r="Y293" i="2" s="1"/>
  <c r="V294" i="2"/>
  <c r="V295" i="2"/>
  <c r="Y295" i="2" s="1"/>
  <c r="V296" i="2"/>
  <c r="Y296" i="2" s="1"/>
  <c r="V297" i="2"/>
  <c r="V298" i="2"/>
  <c r="Y298" i="2" s="1"/>
  <c r="V299" i="2"/>
  <c r="Y299" i="2" s="1"/>
  <c r="V300" i="2"/>
  <c r="Y300" i="2" s="1"/>
  <c r="V301" i="2"/>
  <c r="V302" i="2"/>
  <c r="Y302" i="2" s="1"/>
  <c r="V303" i="2"/>
  <c r="Y303" i="2" s="1"/>
  <c r="V304" i="2"/>
  <c r="Y304" i="2" s="1"/>
  <c r="V305" i="2"/>
  <c r="Y305" i="2" s="1"/>
  <c r="V306" i="2"/>
  <c r="Y306" i="2" s="1"/>
  <c r="V307" i="2"/>
  <c r="V308" i="2"/>
  <c r="Y308" i="2" s="1"/>
  <c r="V309" i="2"/>
  <c r="Y309" i="2" s="1"/>
  <c r="V310" i="2"/>
  <c r="Y310" i="2" s="1"/>
  <c r="V312" i="2"/>
  <c r="Y312" i="2" s="1"/>
  <c r="V313" i="2"/>
  <c r="Y313" i="2" s="1"/>
  <c r="V314" i="2"/>
  <c r="Y314" i="2" s="1"/>
  <c r="Y315" i="2"/>
  <c r="V272" i="2"/>
  <c r="Y272" i="2" s="1"/>
  <c r="V254" i="2"/>
  <c r="Y254" i="2" s="1"/>
  <c r="V255" i="2"/>
  <c r="Y255" i="2" s="1"/>
  <c r="V256" i="2"/>
  <c r="Y256" i="2" s="1"/>
  <c r="V257" i="2"/>
  <c r="Y257" i="2" s="1"/>
  <c r="V258" i="2"/>
  <c r="Y258" i="2" s="1"/>
  <c r="V259" i="2"/>
  <c r="Y259" i="2" s="1"/>
  <c r="V260" i="2"/>
  <c r="Y260" i="2" s="1"/>
  <c r="V261" i="2"/>
  <c r="Y261" i="2" s="1"/>
  <c r="V253" i="2"/>
  <c r="Y253" i="2" s="1"/>
  <c r="V252" i="2"/>
  <c r="Y252" i="2" s="1"/>
  <c r="V251" i="2"/>
  <c r="Y251" i="2" s="1"/>
  <c r="V250" i="2"/>
  <c r="Y250" i="2" s="1"/>
  <c r="V249" i="2"/>
  <c r="Y249" i="2" s="1"/>
  <c r="V248" i="2"/>
  <c r="Y248" i="2" s="1"/>
  <c r="V247" i="2"/>
  <c r="Y247" i="2" s="1"/>
  <c r="V246" i="2"/>
  <c r="Y246" i="2" s="1"/>
  <c r="V245" i="2"/>
  <c r="Y245" i="2" s="1"/>
  <c r="V244" i="2"/>
  <c r="Y244" i="2" s="1"/>
  <c r="V237" i="2"/>
  <c r="Y237" i="2" s="1"/>
  <c r="V236" i="2"/>
  <c r="Y236" i="2" s="1"/>
  <c r="V235" i="2"/>
  <c r="Y235" i="2" s="1"/>
  <c r="V234" i="2"/>
  <c r="Y234" i="2" s="1"/>
  <c r="V233" i="2"/>
  <c r="Y233" i="2" s="1"/>
  <c r="V243" i="2"/>
  <c r="Y243" i="2" s="1"/>
  <c r="V242" i="2"/>
  <c r="Y242" i="2" s="1"/>
  <c r="V241" i="2"/>
  <c r="V240" i="2"/>
  <c r="Y240" i="2" s="1"/>
  <c r="V239" i="2"/>
  <c r="Y239" i="2" s="1"/>
  <c r="V238" i="2"/>
  <c r="Y238" i="2" s="1"/>
  <c r="V232" i="2"/>
  <c r="Y232" i="2" s="1"/>
  <c r="Y407" i="2" s="1"/>
  <c r="V231" i="2"/>
  <c r="Y231" i="2" s="1"/>
  <c r="V230" i="2"/>
  <c r="Y230" i="2" s="1"/>
  <c r="V229" i="2"/>
  <c r="Y229" i="2" s="1"/>
  <c r="V228" i="2"/>
  <c r="Y228" i="2" s="1"/>
  <c r="V227" i="2"/>
  <c r="Y227" i="2" s="1"/>
  <c r="V226" i="2"/>
  <c r="Y226" i="2" s="1"/>
  <c r="V225" i="2"/>
  <c r="V224" i="2"/>
  <c r="Y224" i="2" s="1"/>
  <c r="Y223" i="2"/>
  <c r="V222" i="2"/>
  <c r="Y222" i="2" s="1"/>
  <c r="V221" i="2"/>
  <c r="Y221" i="2" s="1"/>
  <c r="V220" i="2"/>
  <c r="Y220" i="2" s="1"/>
  <c r="V219" i="2"/>
  <c r="U37" i="2"/>
  <c r="U207" i="2"/>
  <c r="U36" i="2" s="1"/>
  <c r="Q383" i="2"/>
  <c r="Q384" i="2"/>
  <c r="Q385" i="2"/>
  <c r="U28" i="2"/>
  <c r="V28" i="2"/>
  <c r="W28" i="2"/>
  <c r="W29" i="2" s="1"/>
  <c r="X28" i="2"/>
  <c r="Y28" i="2"/>
  <c r="W263" i="2"/>
  <c r="X263" i="2"/>
  <c r="AG263" i="2"/>
  <c r="AM263" i="2"/>
  <c r="AO263" i="2"/>
  <c r="AO265" i="2" s="1"/>
  <c r="AO267" i="2" s="1"/>
  <c r="Q389" i="2"/>
  <c r="Q388" i="2"/>
  <c r="Q387" i="2"/>
  <c r="Z28" i="2"/>
  <c r="AA28" i="2"/>
  <c r="AB29" i="2" s="1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A327" i="2"/>
  <c r="Z327" i="2"/>
  <c r="W327" i="2"/>
  <c r="X327" i="2"/>
  <c r="AO327" i="2"/>
  <c r="AJ327" i="2"/>
  <c r="AM327" i="2"/>
  <c r="U263" i="2"/>
  <c r="AJ263" i="2"/>
  <c r="U327" i="2"/>
  <c r="AG327" i="2"/>
  <c r="AD327" i="2"/>
  <c r="X316" i="2"/>
  <c r="X318" i="2" s="1"/>
  <c r="U316" i="2"/>
  <c r="U318" i="2" s="1"/>
  <c r="U321" i="2" s="1"/>
  <c r="U264" i="2" s="1"/>
  <c r="U35" i="2"/>
  <c r="V200" i="2"/>
  <c r="AA316" i="2"/>
  <c r="AA318" i="2" s="1"/>
  <c r="AG316" i="2"/>
  <c r="AG318" i="2" s="1"/>
  <c r="W316" i="2"/>
  <c r="W318" i="2" s="1"/>
  <c r="AM316" i="2"/>
  <c r="AM318" i="2" s="1"/>
  <c r="AL327" i="2"/>
  <c r="AC327" i="2"/>
  <c r="AJ316" i="2"/>
  <c r="AJ318" i="2" s="1"/>
  <c r="AD316" i="2"/>
  <c r="AD318" i="2" s="1"/>
  <c r="AO316" i="2"/>
  <c r="AO318" i="2" s="1"/>
  <c r="Z316" i="2"/>
  <c r="Z318" i="2" s="1"/>
  <c r="AP263" i="2"/>
  <c r="AF327" i="2"/>
  <c r="AP327" i="2"/>
  <c r="U34" i="2"/>
  <c r="V197" i="2"/>
  <c r="W197" i="2" s="1"/>
  <c r="AI327" i="2"/>
  <c r="AP316" i="2"/>
  <c r="AP318" i="2" s="1"/>
  <c r="AF263" i="2"/>
  <c r="AC316" i="2"/>
  <c r="AC318" i="2" s="1"/>
  <c r="AI263" i="2"/>
  <c r="AI265" i="2" s="1"/>
  <c r="AI267" i="2" s="1"/>
  <c r="AF316" i="2"/>
  <c r="AF318" i="2" s="1"/>
  <c r="AL263" i="2"/>
  <c r="AI316" i="2"/>
  <c r="AI318" i="2" s="1"/>
  <c r="AL316" i="2"/>
  <c r="AL318" i="2" s="1"/>
  <c r="U131" i="2"/>
  <c r="U194" i="2"/>
  <c r="U25" i="2" s="1"/>
  <c r="D224" i="28"/>
  <c r="B224" i="28"/>
  <c r="C223" i="28"/>
  <c r="D60" i="26"/>
  <c r="D61" i="26" s="1"/>
  <c r="D65" i="26"/>
  <c r="B60" i="26"/>
  <c r="B61" i="26" s="1"/>
  <c r="D64" i="27"/>
  <c r="B65" i="27"/>
  <c r="C65" i="27"/>
  <c r="AF349" i="2"/>
  <c r="AD351" i="2"/>
  <c r="AI357" i="2"/>
  <c r="AA359" i="2"/>
  <c r="AJ363" i="2"/>
  <c r="AD365" i="2"/>
  <c r="AD367" i="2"/>
  <c r="Z374" i="2"/>
  <c r="AA352" i="2"/>
  <c r="Z360" i="2"/>
  <c r="AG399" i="2"/>
  <c r="Z407" i="2"/>
  <c r="AG358" i="2"/>
  <c r="AG373" i="2"/>
  <c r="AJ338" i="2"/>
  <c r="AA348" i="2"/>
  <c r="AA368" i="2"/>
  <c r="AD339" i="2"/>
  <c r="AJ354" i="2"/>
  <c r="AJ389" i="2"/>
  <c r="AG403" i="2"/>
  <c r="B223" i="28"/>
  <c r="B225" i="28" s="1"/>
  <c r="B229" i="28" s="1"/>
  <c r="B219" i="28"/>
  <c r="B220" i="28" s="1"/>
  <c r="C224" i="28"/>
  <c r="C219" i="28"/>
  <c r="C220" i="28" s="1"/>
  <c r="D223" i="28"/>
  <c r="D228" i="28" s="1"/>
  <c r="H7" i="15" s="1"/>
  <c r="BA375" i="2" s="1"/>
  <c r="BA432" i="2" s="1"/>
  <c r="D219" i="28"/>
  <c r="D220" i="28"/>
  <c r="BD380" i="2"/>
  <c r="BD437" i="2" s="1"/>
  <c r="C64" i="27"/>
  <c r="C66" i="27" s="1"/>
  <c r="C60" i="27"/>
  <c r="C61" i="27" s="1"/>
  <c r="D225" i="28"/>
  <c r="D229" i="28" s="1"/>
  <c r="AG356" i="2"/>
  <c r="C64" i="26"/>
  <c r="C65" i="26"/>
  <c r="AA347" i="2"/>
  <c r="AA343" i="2"/>
  <c r="B64" i="26"/>
  <c r="B65" i="26"/>
  <c r="B66" i="26"/>
  <c r="B69" i="26" s="1"/>
  <c r="B33" i="15" s="1"/>
  <c r="AY382" i="2" s="1"/>
  <c r="AY439" i="2" s="1"/>
  <c r="BB380" i="2"/>
  <c r="BB437" i="2" s="1"/>
  <c r="BD375" i="2"/>
  <c r="BD432" i="2" s="1"/>
  <c r="AA344" i="2"/>
  <c r="Y294" i="2"/>
  <c r="BD382" i="2"/>
  <c r="BD439" i="2" s="1"/>
  <c r="AQ236" i="2"/>
  <c r="AT236" i="2" s="1"/>
  <c r="X371" i="2"/>
  <c r="W431" i="2"/>
  <c r="X431" i="2"/>
  <c r="AE324" i="2"/>
  <c r="X353" i="2"/>
  <c r="W349" i="2"/>
  <c r="W394" i="2"/>
  <c r="X394" i="2"/>
  <c r="W337" i="2"/>
  <c r="X365" i="2"/>
  <c r="W357" i="2"/>
  <c r="W365" i="2"/>
  <c r="AI367" i="2"/>
  <c r="W422" i="2"/>
  <c r="X422" i="2"/>
  <c r="X418" i="2"/>
  <c r="W361" i="2"/>
  <c r="W338" i="2"/>
  <c r="X407" i="2"/>
  <c r="W407" i="2"/>
  <c r="W345" i="2"/>
  <c r="AY387" i="2" l="1"/>
  <c r="W387" i="2" s="1"/>
  <c r="W442" i="2" s="1"/>
  <c r="AY442" i="2"/>
  <c r="B228" i="28"/>
  <c r="B7" i="15" s="1"/>
  <c r="AY375" i="2" s="1"/>
  <c r="AY432" i="2" s="1"/>
  <c r="C225" i="28"/>
  <c r="C229" i="28" s="1"/>
  <c r="C66" i="26"/>
  <c r="B67" i="26"/>
  <c r="D66" i="27"/>
  <c r="D67" i="27" s="1"/>
  <c r="D69" i="27"/>
  <c r="H32" i="15" s="1"/>
  <c r="BA380" i="2" s="1"/>
  <c r="BA437" i="2" s="1"/>
  <c r="B64" i="27"/>
  <c r="BB387" i="2"/>
  <c r="BB442" i="2"/>
  <c r="AR29" i="2"/>
  <c r="AR330" i="2" s="1"/>
  <c r="I131" i="2"/>
  <c r="I32" i="2" s="1"/>
  <c r="H24" i="2"/>
  <c r="P212" i="2"/>
  <c r="O37" i="2"/>
  <c r="L212" i="2"/>
  <c r="L37" i="2" s="1"/>
  <c r="K212" i="2"/>
  <c r="K37" i="2" s="1"/>
  <c r="I36" i="2"/>
  <c r="J207" i="2"/>
  <c r="V190" i="2"/>
  <c r="W190" i="2" s="1"/>
  <c r="X190" i="2" s="1"/>
  <c r="Y190" i="2" s="1"/>
  <c r="Z190" i="2" s="1"/>
  <c r="AA190" i="2" s="1"/>
  <c r="AB190" i="2" s="1"/>
  <c r="AC190" i="2" s="1"/>
  <c r="AD190" i="2" s="1"/>
  <c r="AN385" i="2"/>
  <c r="AJ385" i="2"/>
  <c r="F33" i="2"/>
  <c r="F38" i="2" s="1"/>
  <c r="F39" i="2" s="1"/>
  <c r="F25" i="2"/>
  <c r="F26" i="2" s="1"/>
  <c r="AC359" i="2"/>
  <c r="V431" i="2"/>
  <c r="V136" i="2" s="1"/>
  <c r="W136" i="2" s="1"/>
  <c r="X136" i="2" s="1"/>
  <c r="G194" i="2"/>
  <c r="G214" i="2" s="1"/>
  <c r="G215" i="2" s="1"/>
  <c r="AD29" i="2"/>
  <c r="AM265" i="2"/>
  <c r="AM267" i="2" s="1"/>
  <c r="V111" i="2"/>
  <c r="W111" i="2" s="1"/>
  <c r="X111" i="2" s="1"/>
  <c r="Y111" i="2" s="1"/>
  <c r="Z111" i="2" s="1"/>
  <c r="AA111" i="2" s="1"/>
  <c r="AB111" i="2" s="1"/>
  <c r="AC111" i="2" s="1"/>
  <c r="AD111" i="2" s="1"/>
  <c r="AF367" i="2"/>
  <c r="AJ351" i="2"/>
  <c r="V97" i="2"/>
  <c r="W97" i="2" s="1"/>
  <c r="X97" i="2" s="1"/>
  <c r="Y97" i="2" s="1"/>
  <c r="Z97" i="2" s="1"/>
  <c r="AA97" i="2" s="1"/>
  <c r="AB97" i="2" s="1"/>
  <c r="AC97" i="2" s="1"/>
  <c r="AD97" i="2" s="1"/>
  <c r="V89" i="2"/>
  <c r="W89" i="2" s="1"/>
  <c r="X89" i="2" s="1"/>
  <c r="Y89" i="2" s="1"/>
  <c r="Z89" i="2" s="1"/>
  <c r="AA89" i="2" s="1"/>
  <c r="AB89" i="2" s="1"/>
  <c r="AC89" i="2" s="1"/>
  <c r="AD89" i="2" s="1"/>
  <c r="AG367" i="2"/>
  <c r="AG408" i="2"/>
  <c r="AB385" i="2"/>
  <c r="AF385" i="2"/>
  <c r="V127" i="2"/>
  <c r="W127" i="2" s="1"/>
  <c r="X127" i="2" s="1"/>
  <c r="Y127" i="2" s="1"/>
  <c r="Z127" i="2" s="1"/>
  <c r="AA127" i="2" s="1"/>
  <c r="AB127" i="2" s="1"/>
  <c r="AC127" i="2" s="1"/>
  <c r="AD127" i="2" s="1"/>
  <c r="AP29" i="2"/>
  <c r="AA265" i="2"/>
  <c r="AA267" i="2" s="1"/>
  <c r="Y338" i="2"/>
  <c r="W401" i="2"/>
  <c r="AA358" i="2"/>
  <c r="AD424" i="2"/>
  <c r="AI358" i="2"/>
  <c r="AI351" i="2"/>
  <c r="V338" i="2"/>
  <c r="AJ367" i="2"/>
  <c r="AJ359" i="2"/>
  <c r="V78" i="2"/>
  <c r="W78" i="2" s="1"/>
  <c r="X78" i="2" s="1"/>
  <c r="Y78" i="2" s="1"/>
  <c r="Z78" i="2" s="1"/>
  <c r="AA78" i="2" s="1"/>
  <c r="AB78" i="2" s="1"/>
  <c r="AC78" i="2" s="1"/>
  <c r="AD78" i="2" s="1"/>
  <c r="W344" i="2"/>
  <c r="Y326" i="2"/>
  <c r="Y390" i="2" s="1"/>
  <c r="Y205" i="2" s="1"/>
  <c r="Z205" i="2" s="1"/>
  <c r="AA205" i="2" s="1"/>
  <c r="AB205" i="2" s="1"/>
  <c r="AC205" i="2" s="1"/>
  <c r="AD205" i="2" s="1"/>
  <c r="AH390" i="2"/>
  <c r="AE351" i="2"/>
  <c r="C67" i="26"/>
  <c r="C69" i="26"/>
  <c r="E33" i="15" s="1"/>
  <c r="AZ382" i="2" s="1"/>
  <c r="AZ439" i="2" s="1"/>
  <c r="H8" i="15"/>
  <c r="H13" i="15"/>
  <c r="H14" i="15"/>
  <c r="I7" i="15"/>
  <c r="H5" i="15"/>
  <c r="B14" i="15"/>
  <c r="AY379" i="2" s="1"/>
  <c r="AY436" i="2" s="1"/>
  <c r="B5" i="15"/>
  <c r="AY377" i="2" s="1"/>
  <c r="AY434" i="2" s="1"/>
  <c r="B13" i="15"/>
  <c r="AY372" i="2" s="1"/>
  <c r="AY429" i="2" s="1"/>
  <c r="B8" i="15"/>
  <c r="AY378" i="2" s="1"/>
  <c r="AY435" i="2" s="1"/>
  <c r="C7" i="15"/>
  <c r="X375" i="2"/>
  <c r="C70" i="27"/>
  <c r="C67" i="27"/>
  <c r="C33" i="15"/>
  <c r="C57" i="15" s="1"/>
  <c r="B57" i="15"/>
  <c r="AY381" i="2" s="1"/>
  <c r="AY438" i="2" s="1"/>
  <c r="V439" i="2"/>
  <c r="V182" i="2" s="1"/>
  <c r="BD376" i="2"/>
  <c r="BD433" i="2" s="1"/>
  <c r="BC382" i="2"/>
  <c r="BC439" i="2" s="1"/>
  <c r="D66" i="26"/>
  <c r="D67" i="26" s="1"/>
  <c r="V188" i="2"/>
  <c r="W188" i="2" s="1"/>
  <c r="X188" i="2" s="1"/>
  <c r="Y188" i="2" s="1"/>
  <c r="Z188" i="2" s="1"/>
  <c r="AA188" i="2" s="1"/>
  <c r="AB188" i="2" s="1"/>
  <c r="AC188" i="2" s="1"/>
  <c r="AD188" i="2" s="1"/>
  <c r="BC380" i="2"/>
  <c r="BC437" i="2" s="1"/>
  <c r="BB375" i="2"/>
  <c r="BB432" i="2" s="1"/>
  <c r="F41" i="15"/>
  <c r="E41" i="15" s="1"/>
  <c r="C70" i="26"/>
  <c r="AC29" i="2"/>
  <c r="C69" i="27"/>
  <c r="E32" i="15" s="1"/>
  <c r="AZ380" i="2" s="1"/>
  <c r="AZ437" i="2" s="1"/>
  <c r="V407" i="2"/>
  <c r="V138" i="2" s="1"/>
  <c r="W138" i="2" s="1"/>
  <c r="X138" i="2" s="1"/>
  <c r="Y138" i="2" s="1"/>
  <c r="Z138" i="2" s="1"/>
  <c r="Z351" i="2"/>
  <c r="AC367" i="2"/>
  <c r="AC351" i="2"/>
  <c r="C228" i="28"/>
  <c r="E7" i="15" s="1"/>
  <c r="AZ375" i="2" s="1"/>
  <c r="AZ432" i="2" s="1"/>
  <c r="BC375" i="2"/>
  <c r="BC432" i="2" s="1"/>
  <c r="AI270" i="2"/>
  <c r="AI271" i="2" s="1"/>
  <c r="AG265" i="2"/>
  <c r="AG267" i="2" s="1"/>
  <c r="AG270" i="2" s="1"/>
  <c r="AG271" i="2" s="1"/>
  <c r="X29" i="2"/>
  <c r="Y431" i="2"/>
  <c r="BB376" i="2"/>
  <c r="BB433" i="2" s="1"/>
  <c r="U33" i="2"/>
  <c r="BD381" i="2"/>
  <c r="BD438" i="2" s="1"/>
  <c r="B70" i="26"/>
  <c r="I41" i="15"/>
  <c r="H41" i="15" s="1"/>
  <c r="X428" i="2"/>
  <c r="X337" i="2"/>
  <c r="X410" i="2"/>
  <c r="V414" i="2"/>
  <c r="V154" i="2" s="1"/>
  <c r="AA385" i="2"/>
  <c r="V353" i="2"/>
  <c r="V107" i="2" s="1"/>
  <c r="W107" i="2" s="1"/>
  <c r="X107" i="2" s="1"/>
  <c r="AB340" i="2"/>
  <c r="V394" i="2"/>
  <c r="AG359" i="2"/>
  <c r="V34" i="2"/>
  <c r="AO385" i="2"/>
  <c r="AI343" i="2"/>
  <c r="AB263" i="2"/>
  <c r="Z343" i="2"/>
  <c r="AF373" i="2"/>
  <c r="AF354" i="2"/>
  <c r="Z342" i="2"/>
  <c r="AG346" i="2"/>
  <c r="AI342" i="2"/>
  <c r="AL385" i="2"/>
  <c r="AD342" i="2"/>
  <c r="AE221" i="2"/>
  <c r="AH221" i="2" s="1"/>
  <c r="AD355" i="2"/>
  <c r="AF355" i="2"/>
  <c r="AK373" i="2"/>
  <c r="AF346" i="2"/>
  <c r="AF342" i="2"/>
  <c r="AE373" i="2"/>
  <c r="AI345" i="2"/>
  <c r="AH346" i="2"/>
  <c r="V337" i="2"/>
  <c r="V80" i="2" s="1"/>
  <c r="W80" i="2" s="1"/>
  <c r="AF352" i="2"/>
  <c r="AJ425" i="2"/>
  <c r="AG342" i="2"/>
  <c r="AD368" i="2"/>
  <c r="AC355" i="2"/>
  <c r="AC368" i="2"/>
  <c r="AB352" i="2"/>
  <c r="AA355" i="2"/>
  <c r="AI368" i="2"/>
  <c r="AJ345" i="2"/>
  <c r="AA354" i="2"/>
  <c r="AJ346" i="2"/>
  <c r="AJ352" i="2"/>
  <c r="Z368" i="2"/>
  <c r="AE342" i="2"/>
  <c r="AB367" i="2"/>
  <c r="AH249" i="2"/>
  <c r="AE367" i="2"/>
  <c r="V357" i="2"/>
  <c r="V72" i="2" s="1"/>
  <c r="W72" i="2" s="1"/>
  <c r="X72" i="2" s="1"/>
  <c r="AS373" i="2"/>
  <c r="AF29" i="2"/>
  <c r="U447" i="2"/>
  <c r="AB316" i="2"/>
  <c r="AB318" i="2" s="1"/>
  <c r="AB321" i="2" s="1"/>
  <c r="AD356" i="2"/>
  <c r="AC356" i="2"/>
  <c r="AV356" i="2"/>
  <c r="AV357" i="2"/>
  <c r="AH385" i="2"/>
  <c r="AE363" i="2"/>
  <c r="AU375" i="2"/>
  <c r="AB363" i="2"/>
  <c r="AP374" i="2"/>
  <c r="AL265" i="2"/>
  <c r="AL267" i="2" s="1"/>
  <c r="AL270" i="2" s="1"/>
  <c r="AL271" i="2" s="1"/>
  <c r="AF265" i="2"/>
  <c r="AF267" i="2" s="1"/>
  <c r="AF270" i="2" s="1"/>
  <c r="AF271" i="2" s="1"/>
  <c r="AD385" i="2"/>
  <c r="AW219" i="2"/>
  <c r="AW259" i="2"/>
  <c r="AG29" i="2"/>
  <c r="Y349" i="2"/>
  <c r="AR354" i="2"/>
  <c r="AV354" i="2"/>
  <c r="AS354" i="2"/>
  <c r="AU354" i="2"/>
  <c r="AW223" i="2"/>
  <c r="AW227" i="2"/>
  <c r="AW239" i="2"/>
  <c r="AW243" i="2"/>
  <c r="AW247" i="2"/>
  <c r="AW251" i="2"/>
  <c r="AW255" i="2"/>
  <c r="AW272" i="2"/>
  <c r="AO270" i="2"/>
  <c r="AO271" i="2" s="1"/>
  <c r="AK385" i="2"/>
  <c r="AC385" i="2"/>
  <c r="V172" i="2"/>
  <c r="W172" i="2" s="1"/>
  <c r="X172" i="2" s="1"/>
  <c r="Y172" i="2" s="1"/>
  <c r="Z172" i="2" s="1"/>
  <c r="AA172" i="2" s="1"/>
  <c r="AB172" i="2" s="1"/>
  <c r="AC172" i="2" s="1"/>
  <c r="AD172" i="2" s="1"/>
  <c r="AW315" i="2"/>
  <c r="AW231" i="2"/>
  <c r="AW235" i="2"/>
  <c r="AW220" i="2"/>
  <c r="AW224" i="2"/>
  <c r="AW228" i="2"/>
  <c r="AW232" i="2"/>
  <c r="AW240" i="2"/>
  <c r="AW244" i="2"/>
  <c r="AW248" i="2"/>
  <c r="AW252" i="2"/>
  <c r="AW256" i="2"/>
  <c r="AW260" i="2"/>
  <c r="Z367" i="2"/>
  <c r="AF416" i="2"/>
  <c r="AW221" i="2"/>
  <c r="AW225" i="2"/>
  <c r="AW229" i="2"/>
  <c r="AW233" i="2"/>
  <c r="AW237" i="2"/>
  <c r="AW241" i="2"/>
  <c r="AW245" i="2"/>
  <c r="AW253" i="2"/>
  <c r="AW257" i="2"/>
  <c r="AW261" i="2"/>
  <c r="AW236" i="2"/>
  <c r="AT354" i="2"/>
  <c r="Y353" i="2"/>
  <c r="AW222" i="2"/>
  <c r="AW226" i="2"/>
  <c r="AW234" i="2"/>
  <c r="AW238" i="2"/>
  <c r="AW242" i="2"/>
  <c r="AW246" i="2"/>
  <c r="AW250" i="2"/>
  <c r="AW254" i="2"/>
  <c r="AW258" i="2"/>
  <c r="AW262" i="2"/>
  <c r="AO354" i="2"/>
  <c r="AN354" i="2"/>
  <c r="AT411" i="2"/>
  <c r="AQ354" i="2"/>
  <c r="AL354" i="2"/>
  <c r="AP354" i="2"/>
  <c r="AM354" i="2"/>
  <c r="AN327" i="2"/>
  <c r="W347" i="2"/>
  <c r="V193" i="2"/>
  <c r="W193" i="2" s="1"/>
  <c r="X193" i="2" s="1"/>
  <c r="Y193" i="2" s="1"/>
  <c r="Z193" i="2" s="1"/>
  <c r="AA193" i="2" s="1"/>
  <c r="AB193" i="2" s="1"/>
  <c r="AC193" i="2" s="1"/>
  <c r="AD193" i="2" s="1"/>
  <c r="Y219" i="2"/>
  <c r="Y337" i="2" s="1"/>
  <c r="V263" i="2"/>
  <c r="Y307" i="2"/>
  <c r="Y371" i="2" s="1"/>
  <c r="V371" i="2"/>
  <c r="V48" i="2" s="1"/>
  <c r="W48" i="2" s="1"/>
  <c r="X48" i="2" s="1"/>
  <c r="AE278" i="2"/>
  <c r="AH278" i="2" s="1"/>
  <c r="AB343" i="2"/>
  <c r="AO339" i="2"/>
  <c r="AP337" i="2"/>
  <c r="AQ368" i="2"/>
  <c r="AP366" i="2"/>
  <c r="AL347" i="2"/>
  <c r="AL350" i="2"/>
  <c r="AT360" i="2"/>
  <c r="AQ351" i="2"/>
  <c r="AQ349" i="2"/>
  <c r="AT369" i="2"/>
  <c r="AL345" i="2"/>
  <c r="AQ344" i="2"/>
  <c r="AN348" i="2"/>
  <c r="AP364" i="2"/>
  <c r="AL352" i="2"/>
  <c r="AO389" i="2"/>
  <c r="AT353" i="2"/>
  <c r="AN338" i="2"/>
  <c r="AO362" i="2"/>
  <c r="AT341" i="2"/>
  <c r="AT343" i="2"/>
  <c r="AO384" i="2"/>
  <c r="AO441" i="2" s="1"/>
  <c r="AQ363" i="2"/>
  <c r="AT358" i="2"/>
  <c r="AL361" i="2"/>
  <c r="AL355" i="2"/>
  <c r="AT365" i="2"/>
  <c r="AN367" i="2"/>
  <c r="AN342" i="2"/>
  <c r="AT370" i="2"/>
  <c r="V162" i="2"/>
  <c r="W162" i="2" s="1"/>
  <c r="X162" i="2" s="1"/>
  <c r="Y162" i="2" s="1"/>
  <c r="Z162" i="2" s="1"/>
  <c r="AA162" i="2" s="1"/>
  <c r="AB162" i="2" s="1"/>
  <c r="AC162" i="2" s="1"/>
  <c r="AD162" i="2" s="1"/>
  <c r="V173" i="2"/>
  <c r="W173" i="2" s="1"/>
  <c r="X173" i="2" s="1"/>
  <c r="Y173" i="2" s="1"/>
  <c r="Z173" i="2" s="1"/>
  <c r="AA173" i="2" s="1"/>
  <c r="AB173" i="2" s="1"/>
  <c r="AC173" i="2" s="1"/>
  <c r="AD173" i="2" s="1"/>
  <c r="V191" i="2"/>
  <c r="W191" i="2" s="1"/>
  <c r="X191" i="2" s="1"/>
  <c r="Y191" i="2" s="1"/>
  <c r="Z191" i="2" s="1"/>
  <c r="AA191" i="2" s="1"/>
  <c r="AB191" i="2" s="1"/>
  <c r="AC191" i="2" s="1"/>
  <c r="AD191" i="2" s="1"/>
  <c r="V316" i="2"/>
  <c r="V318" i="2" s="1"/>
  <c r="V321" i="2" s="1"/>
  <c r="V332" i="2" s="1"/>
  <c r="V386" i="2" s="1"/>
  <c r="AH299" i="2"/>
  <c r="AH363" i="2" s="1"/>
  <c r="V161" i="2"/>
  <c r="W161" i="2" s="1"/>
  <c r="X161" i="2" s="1"/>
  <c r="Y161" i="2" s="1"/>
  <c r="Z161" i="2" s="1"/>
  <c r="AA161" i="2" s="1"/>
  <c r="AB161" i="2" s="1"/>
  <c r="AC161" i="2" s="1"/>
  <c r="AD161" i="2" s="1"/>
  <c r="V185" i="2"/>
  <c r="W185" i="2" s="1"/>
  <c r="X185" i="2" s="1"/>
  <c r="Y185" i="2" s="1"/>
  <c r="Z185" i="2" s="1"/>
  <c r="AA185" i="2" s="1"/>
  <c r="AB185" i="2" s="1"/>
  <c r="AC185" i="2" s="1"/>
  <c r="AD185" i="2" s="1"/>
  <c r="AT371" i="2"/>
  <c r="AE326" i="2"/>
  <c r="AE390" i="2" s="1"/>
  <c r="AA346" i="2"/>
  <c r="Z346" i="2"/>
  <c r="AD346" i="2"/>
  <c r="AC346" i="2"/>
  <c r="AI346" i="2"/>
  <c r="AC354" i="2"/>
  <c r="AE354" i="2"/>
  <c r="AD354" i="2"/>
  <c r="AH354" i="2"/>
  <c r="AF368" i="2"/>
  <c r="AJ368" i="2"/>
  <c r="AG368" i="2"/>
  <c r="AH373" i="2"/>
  <c r="AJ373" i="2"/>
  <c r="Z373" i="2"/>
  <c r="AB373" i="2"/>
  <c r="AA373" i="2"/>
  <c r="AJ342" i="2"/>
  <c r="AC342" i="2"/>
  <c r="AA342" i="2"/>
  <c r="AB342" i="2"/>
  <c r="Z352" i="2"/>
  <c r="AC352" i="2"/>
  <c r="AI352" i="2"/>
  <c r="AD374" i="2"/>
  <c r="AJ374" i="2"/>
  <c r="AC374" i="2"/>
  <c r="AF374" i="2"/>
  <c r="AI374" i="2"/>
  <c r="AC363" i="2"/>
  <c r="AI363" i="2"/>
  <c r="AE420" i="2"/>
  <c r="AF363" i="2"/>
  <c r="Z363" i="2"/>
  <c r="AG355" i="2"/>
  <c r="AJ355" i="2"/>
  <c r="AI355" i="2"/>
  <c r="Z355" i="2"/>
  <c r="AG345" i="2"/>
  <c r="Z345" i="2"/>
  <c r="AF345" i="2"/>
  <c r="AD345" i="2"/>
  <c r="AC345" i="2"/>
  <c r="AA345" i="2"/>
  <c r="AI321" i="2"/>
  <c r="AI386" i="2" s="1"/>
  <c r="W321" i="2"/>
  <c r="V349" i="2"/>
  <c r="AQ326" i="2"/>
  <c r="AQ390" i="2" s="1"/>
  <c r="AT359" i="2"/>
  <c r="AP340" i="2"/>
  <c r="AF356" i="2"/>
  <c r="Z356" i="2"/>
  <c r="AG413" i="2"/>
  <c r="AQ325" i="2"/>
  <c r="AK354" i="2"/>
  <c r="AL29" i="2"/>
  <c r="AH29" i="2"/>
  <c r="AP385" i="2"/>
  <c r="V343" i="2"/>
  <c r="V113" i="2" s="1"/>
  <c r="W113" i="2" s="1"/>
  <c r="Z385" i="2"/>
  <c r="V73" i="2"/>
  <c r="W73" i="2" s="1"/>
  <c r="X73" i="2" s="1"/>
  <c r="Y73" i="2" s="1"/>
  <c r="Z73" i="2" s="1"/>
  <c r="AA73" i="2" s="1"/>
  <c r="AB73" i="2" s="1"/>
  <c r="AC73" i="2" s="1"/>
  <c r="AD73" i="2" s="1"/>
  <c r="V84" i="2"/>
  <c r="W84" i="2" s="1"/>
  <c r="X84" i="2" s="1"/>
  <c r="Y84" i="2" s="1"/>
  <c r="Z84" i="2" s="1"/>
  <c r="AA84" i="2" s="1"/>
  <c r="AB84" i="2" s="1"/>
  <c r="AC84" i="2" s="1"/>
  <c r="AD84" i="2" s="1"/>
  <c r="V54" i="2"/>
  <c r="W54" i="2" s="1"/>
  <c r="X54" i="2" s="1"/>
  <c r="Y54" i="2" s="1"/>
  <c r="Z54" i="2" s="1"/>
  <c r="AA54" i="2" s="1"/>
  <c r="AB54" i="2" s="1"/>
  <c r="AC54" i="2" s="1"/>
  <c r="AD54" i="2" s="1"/>
  <c r="V64" i="2"/>
  <c r="W64" i="2" s="1"/>
  <c r="X64" i="2" s="1"/>
  <c r="Y64" i="2" s="1"/>
  <c r="Z64" i="2" s="1"/>
  <c r="AA64" i="2" s="1"/>
  <c r="AB64" i="2" s="1"/>
  <c r="AC64" i="2" s="1"/>
  <c r="AD64" i="2" s="1"/>
  <c r="V45" i="2"/>
  <c r="W45" i="2" s="1"/>
  <c r="X45" i="2" s="1"/>
  <c r="Y45" i="2" s="1"/>
  <c r="Z45" i="2" s="1"/>
  <c r="AA45" i="2" s="1"/>
  <c r="AB45" i="2" s="1"/>
  <c r="AC45" i="2" s="1"/>
  <c r="AD45" i="2" s="1"/>
  <c r="V122" i="2"/>
  <c r="W122" i="2" s="1"/>
  <c r="X122" i="2" s="1"/>
  <c r="Y122" i="2" s="1"/>
  <c r="Z122" i="2" s="1"/>
  <c r="AA122" i="2" s="1"/>
  <c r="AB122" i="2" s="1"/>
  <c r="AC122" i="2" s="1"/>
  <c r="AD122" i="2" s="1"/>
  <c r="V110" i="2"/>
  <c r="W110" i="2" s="1"/>
  <c r="X110" i="2" s="1"/>
  <c r="Y110" i="2" s="1"/>
  <c r="Z110" i="2" s="1"/>
  <c r="AA110" i="2" s="1"/>
  <c r="AB110" i="2" s="1"/>
  <c r="AC110" i="2" s="1"/>
  <c r="AD110" i="2" s="1"/>
  <c r="V121" i="2"/>
  <c r="W121" i="2" s="1"/>
  <c r="X121" i="2" s="1"/>
  <c r="Y121" i="2" s="1"/>
  <c r="Z121" i="2" s="1"/>
  <c r="AA121" i="2" s="1"/>
  <c r="AB121" i="2" s="1"/>
  <c r="AC121" i="2" s="1"/>
  <c r="AD121" i="2" s="1"/>
  <c r="V101" i="2"/>
  <c r="W101" i="2" s="1"/>
  <c r="X101" i="2" s="1"/>
  <c r="Y101" i="2" s="1"/>
  <c r="Z101" i="2" s="1"/>
  <c r="AA101" i="2" s="1"/>
  <c r="AB101" i="2" s="1"/>
  <c r="AC101" i="2" s="1"/>
  <c r="AD101" i="2" s="1"/>
  <c r="V75" i="2"/>
  <c r="W75" i="2" s="1"/>
  <c r="X75" i="2" s="1"/>
  <c r="Y75" i="2" s="1"/>
  <c r="Z75" i="2" s="1"/>
  <c r="AA75" i="2" s="1"/>
  <c r="AB75" i="2" s="1"/>
  <c r="AC75" i="2" s="1"/>
  <c r="AD75" i="2" s="1"/>
  <c r="V59" i="2"/>
  <c r="W59" i="2" s="1"/>
  <c r="X59" i="2" s="1"/>
  <c r="Y59" i="2" s="1"/>
  <c r="Z59" i="2" s="1"/>
  <c r="AA59" i="2" s="1"/>
  <c r="AB59" i="2" s="1"/>
  <c r="AC59" i="2" s="1"/>
  <c r="AD59" i="2" s="1"/>
  <c r="V68" i="2"/>
  <c r="W68" i="2" s="1"/>
  <c r="X68" i="2" s="1"/>
  <c r="Y68" i="2" s="1"/>
  <c r="Z68" i="2" s="1"/>
  <c r="AA68" i="2" s="1"/>
  <c r="AB68" i="2" s="1"/>
  <c r="AC68" i="2" s="1"/>
  <c r="AD68" i="2" s="1"/>
  <c r="V128" i="2"/>
  <c r="W128" i="2" s="1"/>
  <c r="X128" i="2" s="1"/>
  <c r="Y128" i="2" s="1"/>
  <c r="Z128" i="2" s="1"/>
  <c r="AA128" i="2" s="1"/>
  <c r="AB128" i="2" s="1"/>
  <c r="AC128" i="2" s="1"/>
  <c r="AD128" i="2" s="1"/>
  <c r="V120" i="2"/>
  <c r="W120" i="2" s="1"/>
  <c r="X120" i="2" s="1"/>
  <c r="Y120" i="2" s="1"/>
  <c r="Z120" i="2" s="1"/>
  <c r="AA120" i="2" s="1"/>
  <c r="AB120" i="2" s="1"/>
  <c r="AC120" i="2" s="1"/>
  <c r="AD120" i="2" s="1"/>
  <c r="V83" i="2"/>
  <c r="W83" i="2" s="1"/>
  <c r="X83" i="2" s="1"/>
  <c r="Y83" i="2" s="1"/>
  <c r="Z83" i="2" s="1"/>
  <c r="AA83" i="2" s="1"/>
  <c r="AB83" i="2" s="1"/>
  <c r="AC83" i="2" s="1"/>
  <c r="AD83" i="2" s="1"/>
  <c r="V74" i="2"/>
  <c r="W74" i="2" s="1"/>
  <c r="X74" i="2" s="1"/>
  <c r="Y74" i="2" s="1"/>
  <c r="Z74" i="2" s="1"/>
  <c r="AA74" i="2" s="1"/>
  <c r="AB74" i="2" s="1"/>
  <c r="AC74" i="2" s="1"/>
  <c r="AD74" i="2" s="1"/>
  <c r="V96" i="2"/>
  <c r="W96" i="2" s="1"/>
  <c r="X96" i="2" s="1"/>
  <c r="Y96" i="2" s="1"/>
  <c r="Z96" i="2" s="1"/>
  <c r="AA96" i="2" s="1"/>
  <c r="AB96" i="2" s="1"/>
  <c r="AC96" i="2" s="1"/>
  <c r="AD96" i="2" s="1"/>
  <c r="V124" i="2"/>
  <c r="W124" i="2" s="1"/>
  <c r="X124" i="2" s="1"/>
  <c r="Y124" i="2" s="1"/>
  <c r="V119" i="2"/>
  <c r="W119" i="2" s="1"/>
  <c r="X119" i="2" s="1"/>
  <c r="Y119" i="2" s="1"/>
  <c r="Z119" i="2" s="1"/>
  <c r="AA119" i="2" s="1"/>
  <c r="AB119" i="2" s="1"/>
  <c r="AC119" i="2" s="1"/>
  <c r="AD119" i="2" s="1"/>
  <c r="V58" i="2"/>
  <c r="W58" i="2" s="1"/>
  <c r="X58" i="2" s="1"/>
  <c r="Y58" i="2" s="1"/>
  <c r="Z58" i="2" s="1"/>
  <c r="AA58" i="2" s="1"/>
  <c r="AB58" i="2" s="1"/>
  <c r="AC58" i="2" s="1"/>
  <c r="AD58" i="2" s="1"/>
  <c r="V129" i="2"/>
  <c r="W129" i="2" s="1"/>
  <c r="X129" i="2" s="1"/>
  <c r="Y129" i="2" s="1"/>
  <c r="Z129" i="2" s="1"/>
  <c r="AA129" i="2" s="1"/>
  <c r="AB129" i="2" s="1"/>
  <c r="AC129" i="2" s="1"/>
  <c r="AD129" i="2" s="1"/>
  <c r="V69" i="2"/>
  <c r="W69" i="2" s="1"/>
  <c r="X69" i="2" s="1"/>
  <c r="Y69" i="2" s="1"/>
  <c r="Z69" i="2" s="1"/>
  <c r="AA69" i="2" s="1"/>
  <c r="AB69" i="2" s="1"/>
  <c r="AC69" i="2" s="1"/>
  <c r="AD69" i="2" s="1"/>
  <c r="V130" i="2"/>
  <c r="W130" i="2" s="1"/>
  <c r="X130" i="2" s="1"/>
  <c r="Y130" i="2" s="1"/>
  <c r="Z130" i="2" s="1"/>
  <c r="AA130" i="2" s="1"/>
  <c r="AB130" i="2" s="1"/>
  <c r="AC130" i="2" s="1"/>
  <c r="AD130" i="2" s="1"/>
  <c r="V66" i="2"/>
  <c r="W66" i="2" s="1"/>
  <c r="X66" i="2" s="1"/>
  <c r="Y66" i="2" s="1"/>
  <c r="Z66" i="2" s="1"/>
  <c r="AA66" i="2" s="1"/>
  <c r="AB66" i="2" s="1"/>
  <c r="AC66" i="2" s="1"/>
  <c r="AD66" i="2" s="1"/>
  <c r="V57" i="2"/>
  <c r="W57" i="2" s="1"/>
  <c r="X57" i="2" s="1"/>
  <c r="Y57" i="2" s="1"/>
  <c r="Z57" i="2" s="1"/>
  <c r="AA57" i="2" s="1"/>
  <c r="AB57" i="2" s="1"/>
  <c r="AC57" i="2" s="1"/>
  <c r="AD57" i="2" s="1"/>
  <c r="V104" i="2"/>
  <c r="W104" i="2" s="1"/>
  <c r="X104" i="2" s="1"/>
  <c r="Y104" i="2" s="1"/>
  <c r="Z104" i="2" s="1"/>
  <c r="AA104" i="2" s="1"/>
  <c r="AB104" i="2" s="1"/>
  <c r="AC104" i="2" s="1"/>
  <c r="AD104" i="2" s="1"/>
  <c r="V100" i="2"/>
  <c r="W100" i="2" s="1"/>
  <c r="X100" i="2" s="1"/>
  <c r="Y100" i="2" s="1"/>
  <c r="Z100" i="2" s="1"/>
  <c r="AA100" i="2" s="1"/>
  <c r="AB100" i="2" s="1"/>
  <c r="AC100" i="2" s="1"/>
  <c r="AD100" i="2" s="1"/>
  <c r="V95" i="2"/>
  <c r="W95" i="2" s="1"/>
  <c r="X95" i="2" s="1"/>
  <c r="Y95" i="2" s="1"/>
  <c r="Z95" i="2" s="1"/>
  <c r="AA95" i="2" s="1"/>
  <c r="AB95" i="2" s="1"/>
  <c r="AC95" i="2" s="1"/>
  <c r="AD95" i="2" s="1"/>
  <c r="V109" i="2"/>
  <c r="W109" i="2" s="1"/>
  <c r="X109" i="2" s="1"/>
  <c r="Y109" i="2" s="1"/>
  <c r="Z109" i="2" s="1"/>
  <c r="AA109" i="2" s="1"/>
  <c r="AB109" i="2" s="1"/>
  <c r="AC109" i="2" s="1"/>
  <c r="AD109" i="2" s="1"/>
  <c r="V86" i="2"/>
  <c r="W86" i="2" s="1"/>
  <c r="X86" i="2" s="1"/>
  <c r="Y86" i="2" s="1"/>
  <c r="Z86" i="2" s="1"/>
  <c r="AA86" i="2" s="1"/>
  <c r="AB86" i="2" s="1"/>
  <c r="AC86" i="2" s="1"/>
  <c r="AD86" i="2" s="1"/>
  <c r="V85" i="2"/>
  <c r="W85" i="2" s="1"/>
  <c r="X85" i="2" s="1"/>
  <c r="Y85" i="2" s="1"/>
  <c r="Z85" i="2" s="1"/>
  <c r="AA85" i="2" s="1"/>
  <c r="AB85" i="2" s="1"/>
  <c r="AC85" i="2" s="1"/>
  <c r="AD85" i="2" s="1"/>
  <c r="V112" i="2"/>
  <c r="W112" i="2" s="1"/>
  <c r="X112" i="2" s="1"/>
  <c r="Y112" i="2" s="1"/>
  <c r="Z112" i="2" s="1"/>
  <c r="AA112" i="2" s="1"/>
  <c r="AB112" i="2" s="1"/>
  <c r="AC112" i="2" s="1"/>
  <c r="AD112" i="2" s="1"/>
  <c r="V118" i="2"/>
  <c r="W118" i="2" s="1"/>
  <c r="X118" i="2" s="1"/>
  <c r="Y118" i="2" s="1"/>
  <c r="Z118" i="2" s="1"/>
  <c r="AA118" i="2" s="1"/>
  <c r="AB118" i="2" s="1"/>
  <c r="AC118" i="2" s="1"/>
  <c r="AD118" i="2" s="1"/>
  <c r="V91" i="2"/>
  <c r="W91" i="2" s="1"/>
  <c r="X91" i="2" s="1"/>
  <c r="Y91" i="2" s="1"/>
  <c r="Z91" i="2" s="1"/>
  <c r="AA91" i="2" s="1"/>
  <c r="AB91" i="2" s="1"/>
  <c r="AC91" i="2" s="1"/>
  <c r="AD91" i="2" s="1"/>
  <c r="V367" i="2"/>
  <c r="V46" i="2" s="1"/>
  <c r="V355" i="2"/>
  <c r="V105" i="2" s="1"/>
  <c r="AB327" i="2"/>
  <c r="AH327" i="2"/>
  <c r="AL321" i="2"/>
  <c r="AL386" i="2" s="1"/>
  <c r="AI385" i="2"/>
  <c r="AE385" i="2"/>
  <c r="U265" i="2"/>
  <c r="U267" i="2" s="1"/>
  <c r="U270" i="2" s="1"/>
  <c r="U329" i="2" s="1"/>
  <c r="U330" i="2" s="1"/>
  <c r="Z265" i="2"/>
  <c r="Z267" i="2" s="1"/>
  <c r="Z270" i="2" s="1"/>
  <c r="Z271" i="2" s="1"/>
  <c r="AB345" i="2"/>
  <c r="AM29" i="2"/>
  <c r="AI29" i="2"/>
  <c r="AE29" i="2"/>
  <c r="AA29" i="2"/>
  <c r="V79" i="2"/>
  <c r="W79" i="2" s="1"/>
  <c r="X79" i="2" s="1"/>
  <c r="Y79" i="2" s="1"/>
  <c r="Z79" i="2" s="1"/>
  <c r="AA79" i="2" s="1"/>
  <c r="AB79" i="2" s="1"/>
  <c r="AC79" i="2" s="1"/>
  <c r="AD79" i="2" s="1"/>
  <c r="AE356" i="2"/>
  <c r="AH238" i="2"/>
  <c r="AQ273" i="2"/>
  <c r="AT273" i="2" s="1"/>
  <c r="AW273" i="2" s="1"/>
  <c r="AQ277" i="2"/>
  <c r="AT277" i="2" s="1"/>
  <c r="AW277" i="2" s="1"/>
  <c r="W340" i="2"/>
  <c r="X340" i="2"/>
  <c r="W363" i="2"/>
  <c r="X420" i="2"/>
  <c r="AE346" i="2"/>
  <c r="AN316" i="2"/>
  <c r="AN318" i="2" s="1"/>
  <c r="AN321" i="2" s="1"/>
  <c r="V347" i="2"/>
  <c r="V65" i="2" s="1"/>
  <c r="Y225" i="2"/>
  <c r="Y343" i="2" s="1"/>
  <c r="X363" i="2"/>
  <c r="V363" i="2"/>
  <c r="Y297" i="2"/>
  <c r="Y361" i="2" s="1"/>
  <c r="V361" i="2"/>
  <c r="Y279" i="2"/>
  <c r="Y344" i="2" s="1"/>
  <c r="V344" i="2"/>
  <c r="V93" i="2" s="1"/>
  <c r="AE304" i="2"/>
  <c r="AB368" i="2"/>
  <c r="Z321" i="2"/>
  <c r="AG385" i="2"/>
  <c r="AG321" i="2"/>
  <c r="AQ230" i="2"/>
  <c r="AT230" i="2" s="1"/>
  <c r="AQ249" i="2"/>
  <c r="AT249" i="2" s="1"/>
  <c r="X374" i="2"/>
  <c r="AH337" i="2"/>
  <c r="AN263" i="2"/>
  <c r="V404" i="2"/>
  <c r="Y367" i="2"/>
  <c r="X347" i="2"/>
  <c r="AJ343" i="2"/>
  <c r="AC343" i="2"/>
  <c r="AK224" i="2"/>
  <c r="AK342" i="2" s="1"/>
  <c r="AH342" i="2"/>
  <c r="AE256" i="2"/>
  <c r="AB374" i="2"/>
  <c r="Y355" i="2"/>
  <c r="W397" i="2"/>
  <c r="Y241" i="2"/>
  <c r="Y359" i="2" s="1"/>
  <c r="V359" i="2"/>
  <c r="AH226" i="2"/>
  <c r="AK226" i="2" s="1"/>
  <c r="AK344" i="2" s="1"/>
  <c r="AE344" i="2"/>
  <c r="AQ311" i="2"/>
  <c r="AT311" i="2" s="1"/>
  <c r="AF321" i="2"/>
  <c r="AF386" i="2" s="1"/>
  <c r="AP321" i="2"/>
  <c r="AP386" i="2" s="1"/>
  <c r="X321" i="2"/>
  <c r="X332" i="2" s="1"/>
  <c r="X386" i="2" s="1"/>
  <c r="AM270" i="2"/>
  <c r="AQ385" i="2"/>
  <c r="AA270" i="2"/>
  <c r="AA271" i="2" s="1"/>
  <c r="AK327" i="2"/>
  <c r="AO321" i="2"/>
  <c r="AM321" i="2"/>
  <c r="AM386" i="2" s="1"/>
  <c r="AB346" i="2"/>
  <c r="AM385" i="2"/>
  <c r="Y323" i="2"/>
  <c r="V327" i="2"/>
  <c r="AH233" i="2"/>
  <c r="Z403" i="2"/>
  <c r="AA430" i="2"/>
  <c r="Z431" i="2"/>
  <c r="AC373" i="2"/>
  <c r="AD373" i="2"/>
  <c r="Z354" i="2"/>
  <c r="AI354" i="2"/>
  <c r="AG374" i="2"/>
  <c r="AA374" i="2"/>
  <c r="AG363" i="2"/>
  <c r="AA363" i="2"/>
  <c r="AD363" i="2"/>
  <c r="V62" i="2"/>
  <c r="W62" i="2" s="1"/>
  <c r="X62" i="2" s="1"/>
  <c r="Y62" i="2" s="1"/>
  <c r="Z62" i="2" s="1"/>
  <c r="AA62" i="2" s="1"/>
  <c r="AB62" i="2" s="1"/>
  <c r="AC62" i="2" s="1"/>
  <c r="AD62" i="2" s="1"/>
  <c r="V103" i="2"/>
  <c r="W103" i="2" s="1"/>
  <c r="X103" i="2" s="1"/>
  <c r="Y103" i="2" s="1"/>
  <c r="Z103" i="2" s="1"/>
  <c r="AA103" i="2" s="1"/>
  <c r="AB103" i="2" s="1"/>
  <c r="AC103" i="2" s="1"/>
  <c r="AD103" i="2" s="1"/>
  <c r="V61" i="2"/>
  <c r="W61" i="2" s="1"/>
  <c r="X61" i="2" s="1"/>
  <c r="Y61" i="2" s="1"/>
  <c r="Z61" i="2" s="1"/>
  <c r="AA61" i="2" s="1"/>
  <c r="AB61" i="2" s="1"/>
  <c r="AC61" i="2" s="1"/>
  <c r="AD61" i="2" s="1"/>
  <c r="V374" i="2"/>
  <c r="V50" i="2" s="1"/>
  <c r="W50" i="2" s="1"/>
  <c r="AC321" i="2"/>
  <c r="AC386" i="2" s="1"/>
  <c r="AD321" i="2"/>
  <c r="AD386" i="2" s="1"/>
  <c r="AQ29" i="2"/>
  <c r="AJ321" i="2"/>
  <c r="AJ386" i="2" s="1"/>
  <c r="AJ265" i="2"/>
  <c r="AJ267" i="2" s="1"/>
  <c r="AJ270" i="2" s="1"/>
  <c r="AE362" i="2"/>
  <c r="AC384" i="2"/>
  <c r="AC441" i="2" s="1"/>
  <c r="AP265" i="2"/>
  <c r="AP267" i="2" s="1"/>
  <c r="AP270" i="2" s="1"/>
  <c r="AP271" i="2" s="1"/>
  <c r="V29" i="2"/>
  <c r="V369" i="2"/>
  <c r="V43" i="2" s="1"/>
  <c r="AD265" i="2"/>
  <c r="AD267" i="2" s="1"/>
  <c r="AD270" i="2" s="1"/>
  <c r="AD271" i="2" s="1"/>
  <c r="AK228" i="2"/>
  <c r="AK346" i="2" s="1"/>
  <c r="U32" i="2"/>
  <c r="U214" i="2"/>
  <c r="U215" i="2" s="1"/>
  <c r="Y275" i="2"/>
  <c r="V340" i="2"/>
  <c r="AE352" i="2"/>
  <c r="AH234" i="2"/>
  <c r="AE237" i="2"/>
  <c r="AE412" i="2" s="1"/>
  <c r="AB355" i="2"/>
  <c r="AE240" i="2"/>
  <c r="AB358" i="2"/>
  <c r="AH280" i="2"/>
  <c r="AH402" i="2" s="1"/>
  <c r="AE345" i="2"/>
  <c r="AE295" i="2"/>
  <c r="AB359" i="2"/>
  <c r="V140" i="2"/>
  <c r="W140" i="2" s="1"/>
  <c r="X140" i="2" s="1"/>
  <c r="Y140" i="2" s="1"/>
  <c r="Z140" i="2" s="1"/>
  <c r="AA140" i="2" s="1"/>
  <c r="AB140" i="2" s="1"/>
  <c r="AC140" i="2" s="1"/>
  <c r="AD140" i="2" s="1"/>
  <c r="V155" i="2"/>
  <c r="W155" i="2" s="1"/>
  <c r="X155" i="2" s="1"/>
  <c r="Y155" i="2" s="1"/>
  <c r="Z155" i="2" s="1"/>
  <c r="AA155" i="2" s="1"/>
  <c r="AB155" i="2" s="1"/>
  <c r="AC155" i="2" s="1"/>
  <c r="AD155" i="2" s="1"/>
  <c r="V174" i="2"/>
  <c r="W174" i="2" s="1"/>
  <c r="X174" i="2" s="1"/>
  <c r="Y174" i="2" s="1"/>
  <c r="Z174" i="2" s="1"/>
  <c r="AA174" i="2" s="1"/>
  <c r="AB174" i="2" s="1"/>
  <c r="AC174" i="2" s="1"/>
  <c r="AD174" i="2" s="1"/>
  <c r="V192" i="2"/>
  <c r="W192" i="2" s="1"/>
  <c r="X192" i="2" s="1"/>
  <c r="Y192" i="2" s="1"/>
  <c r="Z192" i="2" s="1"/>
  <c r="AA192" i="2" s="1"/>
  <c r="AB192" i="2" s="1"/>
  <c r="AC192" i="2" s="1"/>
  <c r="AD192" i="2" s="1"/>
  <c r="V175" i="2"/>
  <c r="W175" i="2" s="1"/>
  <c r="X175" i="2" s="1"/>
  <c r="Y175" i="2" s="1"/>
  <c r="Z175" i="2" s="1"/>
  <c r="AA175" i="2" s="1"/>
  <c r="AB175" i="2" s="1"/>
  <c r="AC175" i="2" s="1"/>
  <c r="AD175" i="2" s="1"/>
  <c r="V168" i="2"/>
  <c r="W168" i="2" s="1"/>
  <c r="X168" i="2" s="1"/>
  <c r="Y168" i="2" s="1"/>
  <c r="Z168" i="2" s="1"/>
  <c r="AA168" i="2" s="1"/>
  <c r="AB168" i="2" s="1"/>
  <c r="AC168" i="2" s="1"/>
  <c r="AD168" i="2" s="1"/>
  <c r="V145" i="2"/>
  <c r="W145" i="2" s="1"/>
  <c r="X145" i="2" s="1"/>
  <c r="Y145" i="2" s="1"/>
  <c r="Z145" i="2" s="1"/>
  <c r="AA145" i="2" s="1"/>
  <c r="AB145" i="2" s="1"/>
  <c r="AC145" i="2" s="1"/>
  <c r="AD145" i="2" s="1"/>
  <c r="V148" i="2"/>
  <c r="W148" i="2" s="1"/>
  <c r="X148" i="2" s="1"/>
  <c r="Y148" i="2" s="1"/>
  <c r="Z148" i="2" s="1"/>
  <c r="AA148" i="2" s="1"/>
  <c r="AB148" i="2" s="1"/>
  <c r="AC148" i="2" s="1"/>
  <c r="AD148" i="2" s="1"/>
  <c r="V144" i="2"/>
  <c r="W144" i="2" s="1"/>
  <c r="X144" i="2" s="1"/>
  <c r="Y144" i="2" s="1"/>
  <c r="Z144" i="2" s="1"/>
  <c r="AA144" i="2" s="1"/>
  <c r="AB144" i="2" s="1"/>
  <c r="AC144" i="2" s="1"/>
  <c r="AD144" i="2" s="1"/>
  <c r="V163" i="2"/>
  <c r="W163" i="2" s="1"/>
  <c r="X163" i="2" s="1"/>
  <c r="Y163" i="2" s="1"/>
  <c r="Z163" i="2" s="1"/>
  <c r="AA163" i="2" s="1"/>
  <c r="AB163" i="2" s="1"/>
  <c r="AC163" i="2" s="1"/>
  <c r="AD163" i="2" s="1"/>
  <c r="V187" i="2"/>
  <c r="W187" i="2" s="1"/>
  <c r="X187" i="2" s="1"/>
  <c r="Y187" i="2" s="1"/>
  <c r="Z187" i="2" s="1"/>
  <c r="AA187" i="2" s="1"/>
  <c r="AB187" i="2" s="1"/>
  <c r="AC187" i="2" s="1"/>
  <c r="AD187" i="2" s="1"/>
  <c r="V143" i="2"/>
  <c r="W143" i="2" s="1"/>
  <c r="X143" i="2" s="1"/>
  <c r="Y143" i="2" s="1"/>
  <c r="Z143" i="2" s="1"/>
  <c r="AA143" i="2" s="1"/>
  <c r="AB143" i="2" s="1"/>
  <c r="AC143" i="2" s="1"/>
  <c r="AD143" i="2" s="1"/>
  <c r="V186" i="2"/>
  <c r="W186" i="2" s="1"/>
  <c r="X186" i="2" s="1"/>
  <c r="Y186" i="2" s="1"/>
  <c r="Z186" i="2" s="1"/>
  <c r="AA186" i="2" s="1"/>
  <c r="AB186" i="2" s="1"/>
  <c r="AC186" i="2" s="1"/>
  <c r="AD186" i="2" s="1"/>
  <c r="V156" i="2"/>
  <c r="W156" i="2" s="1"/>
  <c r="X156" i="2" s="1"/>
  <c r="Y156" i="2" s="1"/>
  <c r="Z156" i="2" s="1"/>
  <c r="AA156" i="2" s="1"/>
  <c r="AB156" i="2" s="1"/>
  <c r="AC156" i="2" s="1"/>
  <c r="AD156" i="2" s="1"/>
  <c r="V150" i="2"/>
  <c r="W150" i="2" s="1"/>
  <c r="X150" i="2" s="1"/>
  <c r="Y150" i="2" s="1"/>
  <c r="Z150" i="2" s="1"/>
  <c r="AA150" i="2" s="1"/>
  <c r="AB150" i="2" s="1"/>
  <c r="AC150" i="2" s="1"/>
  <c r="AD150" i="2" s="1"/>
  <c r="V176" i="2"/>
  <c r="W176" i="2" s="1"/>
  <c r="X176" i="2" s="1"/>
  <c r="Y176" i="2" s="1"/>
  <c r="Z176" i="2" s="1"/>
  <c r="AA176" i="2" s="1"/>
  <c r="AB176" i="2" s="1"/>
  <c r="AC176" i="2" s="1"/>
  <c r="AD176" i="2" s="1"/>
  <c r="V177" i="2"/>
  <c r="W177" i="2" s="1"/>
  <c r="X177" i="2" s="1"/>
  <c r="Y177" i="2" s="1"/>
  <c r="Z177" i="2" s="1"/>
  <c r="AA177" i="2" s="1"/>
  <c r="AB177" i="2" s="1"/>
  <c r="AC177" i="2" s="1"/>
  <c r="AD177" i="2" s="1"/>
  <c r="V164" i="2"/>
  <c r="W164" i="2" s="1"/>
  <c r="X164" i="2" s="1"/>
  <c r="Y164" i="2" s="1"/>
  <c r="Z164" i="2" s="1"/>
  <c r="AA164" i="2" s="1"/>
  <c r="AB164" i="2" s="1"/>
  <c r="AC164" i="2" s="1"/>
  <c r="AD164" i="2" s="1"/>
  <c r="V151" i="2"/>
  <c r="W151" i="2" s="1"/>
  <c r="X151" i="2" s="1"/>
  <c r="Y151" i="2" s="1"/>
  <c r="Z151" i="2" s="1"/>
  <c r="AA151" i="2" s="1"/>
  <c r="AB151" i="2" s="1"/>
  <c r="AC151" i="2" s="1"/>
  <c r="AD151" i="2" s="1"/>
  <c r="V146" i="2"/>
  <c r="W146" i="2" s="1"/>
  <c r="X146" i="2" s="1"/>
  <c r="Y146" i="2" s="1"/>
  <c r="Z146" i="2" s="1"/>
  <c r="AA146" i="2" s="1"/>
  <c r="AB146" i="2" s="1"/>
  <c r="AC146" i="2" s="1"/>
  <c r="AD146" i="2" s="1"/>
  <c r="W389" i="2"/>
  <c r="V389" i="2"/>
  <c r="V206" i="2" s="1"/>
  <c r="X367" i="2"/>
  <c r="W367" i="2"/>
  <c r="X416" i="2"/>
  <c r="X359" i="2"/>
  <c r="Y408" i="2"/>
  <c r="V351" i="2"/>
  <c r="V52" i="2" s="1"/>
  <c r="W404" i="2"/>
  <c r="X404" i="2"/>
  <c r="X343" i="2"/>
  <c r="W400" i="2"/>
  <c r="W359" i="2"/>
  <c r="V180" i="2"/>
  <c r="W180" i="2" s="1"/>
  <c r="X180" i="2" s="1"/>
  <c r="Y180" i="2" s="1"/>
  <c r="Z180" i="2" s="1"/>
  <c r="AA180" i="2" s="1"/>
  <c r="AB180" i="2" s="1"/>
  <c r="AC180" i="2" s="1"/>
  <c r="AD180" i="2" s="1"/>
  <c r="V157" i="2"/>
  <c r="W157" i="2" s="1"/>
  <c r="X157" i="2" s="1"/>
  <c r="Y157" i="2" s="1"/>
  <c r="Z157" i="2" s="1"/>
  <c r="AA157" i="2" s="1"/>
  <c r="AB157" i="2" s="1"/>
  <c r="AC157" i="2" s="1"/>
  <c r="AD157" i="2" s="1"/>
  <c r="X197" i="2"/>
  <c r="W34" i="2"/>
  <c r="U24" i="2"/>
  <c r="U26" i="2" s="1"/>
  <c r="Y363" i="2"/>
  <c r="AK370" i="2"/>
  <c r="V35" i="2"/>
  <c r="W200" i="2"/>
  <c r="Y301" i="2"/>
  <c r="Y422" i="2" s="1"/>
  <c r="V422" i="2"/>
  <c r="V365" i="2"/>
  <c r="V125" i="2" s="1"/>
  <c r="AN29" i="2"/>
  <c r="AO29" i="2"/>
  <c r="AK29" i="2"/>
  <c r="AJ29" i="2"/>
  <c r="Y29" i="2"/>
  <c r="Z29" i="2"/>
  <c r="Y357" i="2"/>
  <c r="Y406" i="2"/>
  <c r="AH366" i="2"/>
  <c r="AB341" i="2"/>
  <c r="AK371" i="2"/>
  <c r="AK361" i="2"/>
  <c r="AH353" i="2"/>
  <c r="AT346" i="2"/>
  <c r="V339" i="2"/>
  <c r="V44" i="2" s="1"/>
  <c r="Y366" i="2"/>
  <c r="Y354" i="2"/>
  <c r="Y342" i="2"/>
  <c r="AC270" i="2"/>
  <c r="Y345" i="2"/>
  <c r="AA321" i="2"/>
  <c r="AA386" i="2" s="1"/>
  <c r="Y421" i="2"/>
  <c r="V352" i="2"/>
  <c r="V102" i="2" s="1"/>
  <c r="W211" i="2"/>
  <c r="X211" i="2" s="1"/>
  <c r="Y211" i="2" s="1"/>
  <c r="AK365" i="2"/>
  <c r="AH365" i="2"/>
  <c r="Y358" i="2"/>
  <c r="AC403" i="2"/>
  <c r="AB414" i="2"/>
  <c r="AH403" i="2"/>
  <c r="AA403" i="2"/>
  <c r="Z402" i="2"/>
  <c r="AK338" i="2"/>
  <c r="AE365" i="2"/>
  <c r="W411" i="2"/>
  <c r="AC365" i="2"/>
  <c r="AG384" i="2"/>
  <c r="AG383" i="2" s="1"/>
  <c r="Y369" i="2"/>
  <c r="AH338" i="2"/>
  <c r="AK349" i="2"/>
  <c r="AE338" i="2"/>
  <c r="AJ403" i="2"/>
  <c r="AA338" i="2"/>
  <c r="Z357" i="2"/>
  <c r="AC349" i="2"/>
  <c r="AC370" i="2"/>
  <c r="AE403" i="2"/>
  <c r="AD403" i="2"/>
  <c r="AI360" i="2"/>
  <c r="AK384" i="2"/>
  <c r="AK441" i="2" s="1"/>
  <c r="AA357" i="2"/>
  <c r="Z384" i="2"/>
  <c r="Z441" i="2" s="1"/>
  <c r="AH349" i="2"/>
  <c r="AK362" i="2"/>
  <c r="AB417" i="2"/>
  <c r="X354" i="2"/>
  <c r="AJ357" i="2"/>
  <c r="AD357" i="2"/>
  <c r="AI384" i="2"/>
  <c r="AI441" i="2" s="1"/>
  <c r="W370" i="2"/>
  <c r="AJ365" i="2"/>
  <c r="AG362" i="2"/>
  <c r="AE402" i="2"/>
  <c r="AA362" i="2"/>
  <c r="X387" i="2"/>
  <c r="X442" i="2" s="1"/>
  <c r="AK350" i="2"/>
  <c r="AE357" i="2"/>
  <c r="AF365" i="2"/>
  <c r="AC357" i="2"/>
  <c r="V346" i="2"/>
  <c r="V94" i="2" s="1"/>
  <c r="AI370" i="2"/>
  <c r="AF370" i="2"/>
  <c r="AH370" i="2"/>
  <c r="AD427" i="2"/>
  <c r="AJ370" i="2"/>
  <c r="AA370" i="2"/>
  <c r="AD370" i="2"/>
  <c r="AI362" i="2"/>
  <c r="AJ419" i="2"/>
  <c r="AD362" i="2"/>
  <c r="AH362" i="2"/>
  <c r="Z362" i="2"/>
  <c r="Z338" i="2"/>
  <c r="AB338" i="2"/>
  <c r="AF338" i="2"/>
  <c r="AC338" i="2"/>
  <c r="AI338" i="2"/>
  <c r="AG338" i="2"/>
  <c r="AD338" i="2"/>
  <c r="AJ350" i="2"/>
  <c r="Z350" i="2"/>
  <c r="AC350" i="2"/>
  <c r="AF350" i="2"/>
  <c r="AI350" i="2"/>
  <c r="AD350" i="2"/>
  <c r="AD360" i="2"/>
  <c r="AH360" i="2"/>
  <c r="AF384" i="2"/>
  <c r="AF441" i="2" s="1"/>
  <c r="AB384" i="2"/>
  <c r="AB383" i="2" s="1"/>
  <c r="AB388" i="2" s="1"/>
  <c r="AB349" i="2"/>
  <c r="Z349" i="2"/>
  <c r="W339" i="2"/>
  <c r="X373" i="2"/>
  <c r="W373" i="2"/>
  <c r="X430" i="2"/>
  <c r="V373" i="2"/>
  <c r="V55" i="2" s="1"/>
  <c r="Y373" i="2"/>
  <c r="X366" i="2"/>
  <c r="X423" i="2"/>
  <c r="W366" i="2"/>
  <c r="V362" i="2"/>
  <c r="Y362" i="2"/>
  <c r="W362" i="2"/>
  <c r="W415" i="2"/>
  <c r="V358" i="2"/>
  <c r="Y350" i="2"/>
  <c r="X350" i="2"/>
  <c r="W346" i="2"/>
  <c r="AE349" i="2"/>
  <c r="AJ422" i="2"/>
  <c r="AE360" i="2"/>
  <c r="AG350" i="2"/>
  <c r="X403" i="2"/>
  <c r="Y427" i="2"/>
  <c r="V370" i="2"/>
  <c r="V70" i="2" s="1"/>
  <c r="AK360" i="2"/>
  <c r="AB365" i="2"/>
  <c r="AH350" i="2"/>
  <c r="AA360" i="2"/>
  <c r="Y370" i="2"/>
  <c r="V366" i="2"/>
  <c r="AG370" i="2"/>
  <c r="W354" i="2"/>
  <c r="AG357" i="2"/>
  <c r="AB357" i="2"/>
  <c r="AA384" i="2"/>
  <c r="AA441" i="2" s="1"/>
  <c r="AI406" i="2"/>
  <c r="AG365" i="2"/>
  <c r="AF360" i="2"/>
  <c r="Y339" i="2"/>
  <c r="V354" i="2"/>
  <c r="V99" i="2" s="1"/>
  <c r="AJ384" i="2"/>
  <c r="AJ441" i="2" s="1"/>
  <c r="AA349" i="2"/>
  <c r="AC362" i="2"/>
  <c r="V350" i="2"/>
  <c r="V51" i="2" s="1"/>
  <c r="AC360" i="2"/>
  <c r="AA350" i="2"/>
  <c r="AB370" i="2"/>
  <c r="AE370" i="2"/>
  <c r="AG402" i="2"/>
  <c r="AA402" i="2"/>
  <c r="AJ362" i="2"/>
  <c r="AD349" i="2"/>
  <c r="AH384" i="2"/>
  <c r="AE350" i="2"/>
  <c r="X339" i="2"/>
  <c r="X362" i="2"/>
  <c r="W358" i="2"/>
  <c r="AI349" i="2"/>
  <c r="AB360" i="2"/>
  <c r="AF362" i="2"/>
  <c r="Y346" i="2"/>
  <c r="W350" i="2"/>
  <c r="AB362" i="2"/>
  <c r="AB350" i="2"/>
  <c r="Z370" i="2"/>
  <c r="AJ395" i="2"/>
  <c r="AI403" i="2"/>
  <c r="AB403" i="2"/>
  <c r="V406" i="2"/>
  <c r="V356" i="2"/>
  <c r="V81" i="2" s="1"/>
  <c r="W352" i="2"/>
  <c r="AK353" i="2"/>
  <c r="Y414" i="2"/>
  <c r="Y341" i="2"/>
  <c r="AK366" i="2"/>
  <c r="Y356" i="2"/>
  <c r="AF403" i="2"/>
  <c r="AB398" i="2"/>
  <c r="Y409" i="2"/>
  <c r="AD402" i="2"/>
  <c r="AJ402" i="2"/>
  <c r="AF402" i="2"/>
  <c r="AB402" i="2"/>
  <c r="W406" i="2"/>
  <c r="X406" i="2"/>
  <c r="AI340" i="2"/>
  <c r="AI402" i="2"/>
  <c r="AJ358" i="2"/>
  <c r="AC402" i="2"/>
  <c r="AF358" i="2"/>
  <c r="AI369" i="2"/>
  <c r="AE369" i="2"/>
  <c r="AK369" i="2"/>
  <c r="X395" i="2"/>
  <c r="V395" i="2"/>
  <c r="V178" i="2" s="1"/>
  <c r="AC366" i="2"/>
  <c r="AE366" i="2"/>
  <c r="AG361" i="2"/>
  <c r="AE361" i="2"/>
  <c r="AH361" i="2"/>
  <c r="W368" i="2"/>
  <c r="Y368" i="2"/>
  <c r="X368" i="2"/>
  <c r="V345" i="2"/>
  <c r="V92" i="2" s="1"/>
  <c r="W92" i="2" s="1"/>
  <c r="X345" i="2"/>
  <c r="V342" i="2"/>
  <c r="V42" i="2" s="1"/>
  <c r="X399" i="2"/>
  <c r="V418" i="2"/>
  <c r="W418" i="2"/>
  <c r="AH369" i="2"/>
  <c r="AC412" i="2"/>
  <c r="AG412" i="2"/>
  <c r="AJ361" i="2"/>
  <c r="AE353" i="2"/>
  <c r="AE407" i="2"/>
  <c r="AD371" i="2"/>
  <c r="AF371" i="2"/>
  <c r="AI356" i="2"/>
  <c r="AB356" i="2"/>
  <c r="AA351" i="2"/>
  <c r="AG351" i="2"/>
  <c r="Z359" i="2"/>
  <c r="AI359" i="2"/>
  <c r="AA367" i="2"/>
  <c r="AD358" i="2"/>
  <c r="Y374" i="2"/>
  <c r="AB351" i="2"/>
  <c r="AF351" i="2"/>
  <c r="AD359" i="2"/>
  <c r="Z358" i="2"/>
  <c r="Z412" i="2"/>
  <c r="AF407" i="2"/>
  <c r="AH407" i="2"/>
  <c r="AI407" i="2"/>
  <c r="AJ407" i="2"/>
  <c r="AC407" i="2"/>
  <c r="AB407" i="2"/>
  <c r="AG407" i="2"/>
  <c r="AD407" i="2"/>
  <c r="AA407" i="2"/>
  <c r="AK407" i="2"/>
  <c r="AJ364" i="2"/>
  <c r="Y395" i="2"/>
  <c r="AI371" i="2"/>
  <c r="AH421" i="2"/>
  <c r="AJ421" i="2"/>
  <c r="AK421" i="2"/>
  <c r="AD421" i="2"/>
  <c r="Z421" i="2"/>
  <c r="AI394" i="2"/>
  <c r="AC394" i="2"/>
  <c r="AB399" i="2"/>
  <c r="AF399" i="2"/>
  <c r="AH399" i="2"/>
  <c r="Z399" i="2"/>
  <c r="AI399" i="2"/>
  <c r="AA412" i="2"/>
  <c r="AF412" i="2"/>
  <c r="AD399" i="2"/>
  <c r="AJ412" i="2"/>
  <c r="AD394" i="2"/>
  <c r="AJ399" i="2"/>
  <c r="AC399" i="2"/>
  <c r="X421" i="2"/>
  <c r="V421" i="2"/>
  <c r="V179" i="2" s="1"/>
  <c r="AD412" i="2"/>
  <c r="AI412" i="2"/>
  <c r="AA399" i="2"/>
  <c r="AE399" i="2"/>
  <c r="W421" i="2"/>
  <c r="X356" i="2"/>
  <c r="AB337" i="2"/>
  <c r="V368" i="2"/>
  <c r="V47" i="2" s="1"/>
  <c r="AJ369" i="2"/>
  <c r="AB369" i="2"/>
  <c r="Z361" i="2"/>
  <c r="AC364" i="2"/>
  <c r="AG339" i="2"/>
  <c r="AA371" i="2"/>
  <c r="AB339" i="2"/>
  <c r="AD389" i="2"/>
  <c r="W395" i="2"/>
  <c r="AH371" i="2"/>
  <c r="W356" i="2"/>
  <c r="AG371" i="2"/>
  <c r="W425" i="2"/>
  <c r="X342" i="2"/>
  <c r="AG369" i="2"/>
  <c r="Z364" i="2"/>
  <c r="AA369" i="2"/>
  <c r="Z369" i="2"/>
  <c r="AF340" i="2"/>
  <c r="Y348" i="2"/>
  <c r="AC371" i="2"/>
  <c r="X352" i="2"/>
  <c r="AJ347" i="2"/>
  <c r="AB347" i="2"/>
  <c r="AD347" i="2"/>
  <c r="AI347" i="2"/>
  <c r="AF347" i="2"/>
  <c r="AE347" i="2"/>
  <c r="Z347" i="2"/>
  <c r="AK347" i="2"/>
  <c r="AH389" i="2"/>
  <c r="AF389" i="2"/>
  <c r="AC389" i="2"/>
  <c r="AE389" i="2"/>
  <c r="AK389" i="2"/>
  <c r="AB389" i="2"/>
  <c r="AG389" i="2"/>
  <c r="Z389" i="2"/>
  <c r="AI389" i="2"/>
  <c r="AA389" i="2"/>
  <c r="AA339" i="2"/>
  <c r="AI339" i="2"/>
  <c r="Z339" i="2"/>
  <c r="AJ339" i="2"/>
  <c r="AF339" i="2"/>
  <c r="AE364" i="2"/>
  <c r="AD364" i="2"/>
  <c r="AH364" i="2"/>
  <c r="AF364" i="2"/>
  <c r="AB364" i="2"/>
  <c r="AG364" i="2"/>
  <c r="AK364" i="2"/>
  <c r="Z337" i="2"/>
  <c r="AF337" i="2"/>
  <c r="Z353" i="2"/>
  <c r="AB353" i="2"/>
  <c r="AG353" i="2"/>
  <c r="AD344" i="2"/>
  <c r="AI344" i="2"/>
  <c r="AB344" i="2"/>
  <c r="AG344" i="2"/>
  <c r="AF344" i="2"/>
  <c r="AJ344" i="2"/>
  <c r="AC344" i="2"/>
  <c r="AC347" i="2"/>
  <c r="AI364" i="2"/>
  <c r="AC339" i="2"/>
  <c r="AG347" i="2"/>
  <c r="Z444" i="2"/>
  <c r="AH347" i="2"/>
  <c r="AA364" i="2"/>
  <c r="AK341" i="2"/>
  <c r="AC358" i="2"/>
  <c r="AA415" i="2"/>
  <c r="AJ356" i="2"/>
  <c r="AJ394" i="2"/>
  <c r="AG394" i="2"/>
  <c r="AH394" i="2"/>
  <c r="AF394" i="2"/>
  <c r="AA394" i="2"/>
  <c r="AE394" i="2"/>
  <c r="Z394" i="2"/>
  <c r="AK394" i="2"/>
  <c r="AB394" i="2"/>
  <c r="AA366" i="2"/>
  <c r="Z366" i="2"/>
  <c r="AJ341" i="2"/>
  <c r="AF341" i="2"/>
  <c r="AH341" i="2"/>
  <c r="AD341" i="2"/>
  <c r="AC341" i="2"/>
  <c r="AI341" i="2"/>
  <c r="AG341" i="2"/>
  <c r="AA341" i="2"/>
  <c r="Z341" i="2"/>
  <c r="AJ337" i="2"/>
  <c r="AI337" i="2"/>
  <c r="AK337" i="2"/>
  <c r="AC337" i="2"/>
  <c r="AE337" i="2"/>
  <c r="AD337" i="2"/>
  <c r="AA337" i="2"/>
  <c r="AG337" i="2"/>
  <c r="AE371" i="2"/>
  <c r="Z371" i="2"/>
  <c r="AB371" i="2"/>
  <c r="AJ371" i="2"/>
  <c r="AD361" i="2"/>
  <c r="AB361" i="2"/>
  <c r="AC361" i="2"/>
  <c r="AI361" i="2"/>
  <c r="AF361" i="2"/>
  <c r="AA361" i="2"/>
  <c r="AD353" i="2"/>
  <c r="AA353" i="2"/>
  <c r="AJ353" i="2"/>
  <c r="AI353" i="2"/>
  <c r="AF353" i="2"/>
  <c r="AC353" i="2"/>
  <c r="AJ340" i="2"/>
  <c r="AH340" i="2"/>
  <c r="AK340" i="2"/>
  <c r="Z340" i="2"/>
  <c r="AD340" i="2"/>
  <c r="AA340" i="2"/>
  <c r="AG340" i="2"/>
  <c r="AC340" i="2"/>
  <c r="W341" i="2"/>
  <c r="V364" i="2"/>
  <c r="V106" i="2" s="1"/>
  <c r="X364" i="2"/>
  <c r="X360" i="2"/>
  <c r="V360" i="2"/>
  <c r="V53" i="2" s="1"/>
  <c r="W360" i="2"/>
  <c r="AH348" i="2"/>
  <c r="AD348" i="2"/>
  <c r="AE348" i="2"/>
  <c r="AK348" i="2"/>
  <c r="AO369" i="2"/>
  <c r="V348" i="2"/>
  <c r="AE410" i="2"/>
  <c r="V387" i="2"/>
  <c r="AE341" i="2"/>
  <c r="AC421" i="2"/>
  <c r="AI421" i="2"/>
  <c r="AE421" i="2"/>
  <c r="AB421" i="2"/>
  <c r="AG421" i="2"/>
  <c r="Y360" i="2"/>
  <c r="AI373" i="2"/>
  <c r="V413" i="2"/>
  <c r="W413" i="2"/>
  <c r="X413" i="2"/>
  <c r="Y413" i="2"/>
  <c r="AD343" i="2"/>
  <c r="AG343" i="2"/>
  <c r="AQ352" i="2"/>
  <c r="V384" i="2"/>
  <c r="X384" i="2"/>
  <c r="Y384" i="2"/>
  <c r="W384" i="2"/>
  <c r="AF343" i="2"/>
  <c r="AF366" i="2"/>
  <c r="AB348" i="2"/>
  <c r="AC348" i="2"/>
  <c r="X389" i="2"/>
  <c r="Y389" i="2"/>
  <c r="X355" i="2"/>
  <c r="W355" i="2"/>
  <c r="X351" i="2"/>
  <c r="W351" i="2"/>
  <c r="Y351" i="2"/>
  <c r="W342" i="2"/>
  <c r="AB366" i="2"/>
  <c r="X348" i="2"/>
  <c r="AJ366" i="2"/>
  <c r="AI366" i="2"/>
  <c r="AI348" i="2"/>
  <c r="AF421" i="2"/>
  <c r="AA421" i="2"/>
  <c r="AG360" i="2"/>
  <c r="AJ360" i="2"/>
  <c r="AA365" i="2"/>
  <c r="Z365" i="2"/>
  <c r="AI365" i="2"/>
  <c r="AH357" i="2"/>
  <c r="AF357" i="2"/>
  <c r="AJ349" i="2"/>
  <c r="AG349" i="2"/>
  <c r="W369" i="2"/>
  <c r="X369" i="2"/>
  <c r="AG366" i="2"/>
  <c r="AD366" i="2"/>
  <c r="AJ348" i="2"/>
  <c r="AG348" i="2"/>
  <c r="Z348" i="2"/>
  <c r="AD369" i="2"/>
  <c r="AC369" i="2"/>
  <c r="AF369" i="2"/>
  <c r="AA356" i="2"/>
  <c r="Y404" i="2"/>
  <c r="Y347" i="2"/>
  <c r="AB412" i="2"/>
  <c r="AK357" i="2"/>
  <c r="Z344" i="2"/>
  <c r="AF348" i="2"/>
  <c r="AE340" i="2"/>
  <c r="Y352" i="2"/>
  <c r="AD384" i="2"/>
  <c r="AE384" i="2"/>
  <c r="AB354" i="2"/>
  <c r="AG354" i="2"/>
  <c r="AG352" i="2"/>
  <c r="AD352" i="2"/>
  <c r="AF359" i="2"/>
  <c r="W364" i="2"/>
  <c r="Y364" i="2"/>
  <c r="H56" i="15" l="1"/>
  <c r="BA376" i="2" s="1"/>
  <c r="I32" i="15"/>
  <c r="I56" i="15" s="1"/>
  <c r="AL380" i="2"/>
  <c r="BA442" i="2"/>
  <c r="BA387" i="2"/>
  <c r="AT387" i="2" s="1"/>
  <c r="AT442" i="2" s="1"/>
  <c r="AZ442" i="2"/>
  <c r="AZ387" i="2"/>
  <c r="BD379" i="2"/>
  <c r="BD436" i="2" s="1"/>
  <c r="BD377" i="2"/>
  <c r="BD434" i="2" s="1"/>
  <c r="I14" i="15"/>
  <c r="BA379" i="2"/>
  <c r="BD372" i="2"/>
  <c r="BD429" i="2" s="1"/>
  <c r="I13" i="15"/>
  <c r="BA372" i="2"/>
  <c r="BD378" i="2"/>
  <c r="BD435" i="2" s="1"/>
  <c r="I5" i="15"/>
  <c r="BA377" i="2"/>
  <c r="I8" i="15"/>
  <c r="BA378" i="2"/>
  <c r="D70" i="26"/>
  <c r="D69" i="26"/>
  <c r="H33" i="15" s="1"/>
  <c r="BA382" i="2" s="1"/>
  <c r="B66" i="27"/>
  <c r="D70" i="27"/>
  <c r="AE157" i="2"/>
  <c r="AE174" i="2"/>
  <c r="AE62" i="2"/>
  <c r="AE118" i="2"/>
  <c r="AE128" i="2"/>
  <c r="AE101" i="2"/>
  <c r="AE45" i="2"/>
  <c r="AE73" i="2"/>
  <c r="AE161" i="2"/>
  <c r="AE193" i="2"/>
  <c r="AE180" i="2"/>
  <c r="AE164" i="2"/>
  <c r="AE58" i="2"/>
  <c r="AE74" i="2"/>
  <c r="AE68" i="2"/>
  <c r="AE64" i="2"/>
  <c r="AE173" i="2"/>
  <c r="AE144" i="2"/>
  <c r="AE175" i="2"/>
  <c r="AE61" i="2"/>
  <c r="AE85" i="2"/>
  <c r="AE100" i="2"/>
  <c r="AE130" i="2"/>
  <c r="AE83" i="2"/>
  <c r="AE110" i="2"/>
  <c r="AE172" i="2"/>
  <c r="AE146" i="2"/>
  <c r="AE104" i="2"/>
  <c r="AE69" i="2"/>
  <c r="AE122" i="2"/>
  <c r="J131" i="2"/>
  <c r="J32" i="2" s="1"/>
  <c r="I24" i="2"/>
  <c r="P37" i="2"/>
  <c r="P25" i="2"/>
  <c r="Q212" i="2"/>
  <c r="S207" i="2"/>
  <c r="K207" i="2"/>
  <c r="J36" i="2"/>
  <c r="AE190" i="2"/>
  <c r="V137" i="2"/>
  <c r="W137" i="2" s="1"/>
  <c r="X137" i="2" s="1"/>
  <c r="Y137" i="2" s="1"/>
  <c r="Z137" i="2" s="1"/>
  <c r="Y439" i="2"/>
  <c r="G33" i="2"/>
  <c r="G38" i="2" s="1"/>
  <c r="G39" i="2" s="1"/>
  <c r="G25" i="2"/>
  <c r="G26" i="2" s="1"/>
  <c r="H194" i="2"/>
  <c r="H214" i="2" s="1"/>
  <c r="H215" i="2" s="1"/>
  <c r="X382" i="2"/>
  <c r="X439" i="2"/>
  <c r="AN380" i="2"/>
  <c r="W93" i="2"/>
  <c r="X93" i="2" s="1"/>
  <c r="Y93" i="2" s="1"/>
  <c r="Z93" i="2" s="1"/>
  <c r="AA93" i="2" s="1"/>
  <c r="AB93" i="2" s="1"/>
  <c r="AC93" i="2" s="1"/>
  <c r="AD93" i="2" s="1"/>
  <c r="U38" i="2"/>
  <c r="U39" i="2" s="1"/>
  <c r="AE111" i="2"/>
  <c r="AE97" i="2"/>
  <c r="AB408" i="2"/>
  <c r="Z408" i="2"/>
  <c r="Y375" i="2"/>
  <c r="AD408" i="2"/>
  <c r="AI408" i="2"/>
  <c r="AC408" i="2"/>
  <c r="AE408" i="2"/>
  <c r="AF408" i="2"/>
  <c r="AJ408" i="2"/>
  <c r="AA408" i="2"/>
  <c r="AH408" i="2"/>
  <c r="AE89" i="2"/>
  <c r="W439" i="2"/>
  <c r="W182" i="2" s="1"/>
  <c r="W382" i="2"/>
  <c r="V108" i="2"/>
  <c r="W108" i="2" s="1"/>
  <c r="X108" i="2" s="1"/>
  <c r="Y108" i="2" s="1"/>
  <c r="Z108" i="2" s="1"/>
  <c r="AA108" i="2" s="1"/>
  <c r="AB108" i="2" s="1"/>
  <c r="AC108" i="2" s="1"/>
  <c r="AD108" i="2" s="1"/>
  <c r="Y410" i="2"/>
  <c r="W410" i="2"/>
  <c r="V410" i="2"/>
  <c r="V382" i="2"/>
  <c r="V115" i="2" s="1"/>
  <c r="V401" i="2"/>
  <c r="V170" i="2" s="1"/>
  <c r="W170" i="2" s="1"/>
  <c r="W125" i="2"/>
  <c r="X125" i="2" s="1"/>
  <c r="AQ374" i="2"/>
  <c r="AP379" i="2"/>
  <c r="Y382" i="2"/>
  <c r="AM371" i="2"/>
  <c r="V375" i="2"/>
  <c r="V56" i="2" s="1"/>
  <c r="X401" i="2"/>
  <c r="AP351" i="2"/>
  <c r="AF424" i="2"/>
  <c r="AN347" i="2"/>
  <c r="AN352" i="2"/>
  <c r="AN355" i="2"/>
  <c r="AN372" i="2"/>
  <c r="AP377" i="2"/>
  <c r="AQ357" i="2"/>
  <c r="AW412" i="2"/>
  <c r="AL362" i="2"/>
  <c r="AQ372" i="2"/>
  <c r="AQ347" i="2"/>
  <c r="AR408" i="2"/>
  <c r="V428" i="2"/>
  <c r="AT396" i="2"/>
  <c r="AP352" i="2"/>
  <c r="AM362" i="2"/>
  <c r="AM372" i="2"/>
  <c r="AN350" i="2"/>
  <c r="AO352" i="2"/>
  <c r="AT419" i="2"/>
  <c r="AL372" i="2"/>
  <c r="AO357" i="2"/>
  <c r="AM355" i="2"/>
  <c r="AP372" i="2"/>
  <c r="AM352" i="2"/>
  <c r="AT409" i="2"/>
  <c r="AO355" i="2"/>
  <c r="AQ362" i="2"/>
  <c r="AP362" i="2"/>
  <c r="X381" i="2"/>
  <c r="AN377" i="2"/>
  <c r="AM349" i="2"/>
  <c r="AQ377" i="2"/>
  <c r="AM357" i="2"/>
  <c r="AE127" i="2"/>
  <c r="W375" i="2"/>
  <c r="Y432" i="2"/>
  <c r="W414" i="2"/>
  <c r="W154" i="2" s="1"/>
  <c r="X414" i="2"/>
  <c r="V264" i="2"/>
  <c r="V265" i="2" s="1"/>
  <c r="V267" i="2" s="1"/>
  <c r="V270" i="2" s="1"/>
  <c r="AO343" i="2"/>
  <c r="AM366" i="2"/>
  <c r="AE119" i="2"/>
  <c r="AM379" i="2"/>
  <c r="AN379" i="2"/>
  <c r="AN351" i="2"/>
  <c r="AO347" i="2"/>
  <c r="AL375" i="2"/>
  <c r="AM361" i="2"/>
  <c r="AJ424" i="2"/>
  <c r="AA424" i="2"/>
  <c r="AB424" i="2"/>
  <c r="AM345" i="2"/>
  <c r="AM339" i="2"/>
  <c r="AH424" i="2"/>
  <c r="AO351" i="2"/>
  <c r="AP347" i="2"/>
  <c r="AT404" i="2"/>
  <c r="AM351" i="2"/>
  <c r="AU395" i="2"/>
  <c r="Z424" i="2"/>
  <c r="AI424" i="2"/>
  <c r="AE424" i="2"/>
  <c r="AQ384" i="2"/>
  <c r="AQ441" i="2" s="1"/>
  <c r="AL384" i="2"/>
  <c r="AL383" i="2" s="1"/>
  <c r="AL388" i="2" s="1"/>
  <c r="AP345" i="2"/>
  <c r="AP361" i="2"/>
  <c r="AQ339" i="2"/>
  <c r="Y136" i="2"/>
  <c r="Z136" i="2" s="1"/>
  <c r="V49" i="2"/>
  <c r="W49" i="2" s="1"/>
  <c r="X49" i="2" s="1"/>
  <c r="Y49" i="2" s="1"/>
  <c r="Z49" i="2" s="1"/>
  <c r="AA49" i="2" s="1"/>
  <c r="AB49" i="2" s="1"/>
  <c r="AC49" i="2" s="1"/>
  <c r="AD49" i="2" s="1"/>
  <c r="AO345" i="2"/>
  <c r="AL379" i="2"/>
  <c r="AS402" i="2"/>
  <c r="AO379" i="2"/>
  <c r="AQ379" i="2"/>
  <c r="AM347" i="2"/>
  <c r="W428" i="2"/>
  <c r="AL338" i="2"/>
  <c r="AC424" i="2"/>
  <c r="AG424" i="2"/>
  <c r="AN345" i="2"/>
  <c r="AP384" i="2"/>
  <c r="AP441" i="2" s="1"/>
  <c r="AQ345" i="2"/>
  <c r="AN339" i="2"/>
  <c r="AP339" i="2"/>
  <c r="AE188" i="2"/>
  <c r="W178" i="2"/>
  <c r="X178" i="2" s="1"/>
  <c r="Y178" i="2" s="1"/>
  <c r="AS375" i="2"/>
  <c r="AO387" i="2"/>
  <c r="AO442" i="2" s="1"/>
  <c r="Y327" i="2"/>
  <c r="V71" i="2"/>
  <c r="W71" i="2" s="1"/>
  <c r="X71" i="2" s="1"/>
  <c r="Y71" i="2" s="1"/>
  <c r="Z71" i="2" s="1"/>
  <c r="AA71" i="2" s="1"/>
  <c r="AB71" i="2" s="1"/>
  <c r="AC71" i="2" s="1"/>
  <c r="AD71" i="2" s="1"/>
  <c r="AE162" i="2"/>
  <c r="Y428" i="2"/>
  <c r="X80" i="2"/>
  <c r="Y80" i="2" s="1"/>
  <c r="Z80" i="2" s="1"/>
  <c r="AA80" i="2" s="1"/>
  <c r="AB80" i="2" s="1"/>
  <c r="AC80" i="2" s="1"/>
  <c r="AD80" i="2" s="1"/>
  <c r="V381" i="2"/>
  <c r="V117" i="2" s="1"/>
  <c r="W381" i="2"/>
  <c r="AO380" i="2"/>
  <c r="Y381" i="2"/>
  <c r="AO341" i="2"/>
  <c r="AE78" i="2"/>
  <c r="Z417" i="2"/>
  <c r="AT372" i="2"/>
  <c r="AF383" i="2"/>
  <c r="AF388" i="2" s="1"/>
  <c r="AF430" i="2"/>
  <c r="AP357" i="2"/>
  <c r="AL357" i="2"/>
  <c r="AU372" i="2"/>
  <c r="C14" i="15"/>
  <c r="E8" i="15"/>
  <c r="AZ378" i="2" s="1"/>
  <c r="AZ435" i="2" s="1"/>
  <c r="E13" i="15"/>
  <c r="AZ372" i="2" s="1"/>
  <c r="AZ429" i="2" s="1"/>
  <c r="E14" i="15"/>
  <c r="AZ379" i="2" s="1"/>
  <c r="AZ436" i="2" s="1"/>
  <c r="E5" i="15"/>
  <c r="AZ377" i="2" s="1"/>
  <c r="AZ434" i="2" s="1"/>
  <c r="F7" i="15"/>
  <c r="BC376" i="2"/>
  <c r="BC433" i="2" s="1"/>
  <c r="C8" i="15"/>
  <c r="F32" i="15"/>
  <c r="F56" i="15" s="1"/>
  <c r="E56" i="15"/>
  <c r="AZ376" i="2" s="1"/>
  <c r="AZ433" i="2" s="1"/>
  <c r="BB382" i="2"/>
  <c r="BB439" i="2" s="1"/>
  <c r="C13" i="15"/>
  <c r="E57" i="15"/>
  <c r="AZ381" i="2" s="1"/>
  <c r="AZ438" i="2" s="1"/>
  <c r="F33" i="15"/>
  <c r="F57" i="15" s="1"/>
  <c r="I33" i="15"/>
  <c r="I57" i="15" s="1"/>
  <c r="H57" i="15"/>
  <c r="BC381" i="2"/>
  <c r="BC438" i="2" s="1"/>
  <c r="C5" i="15"/>
  <c r="AD417" i="2"/>
  <c r="AE414" i="2"/>
  <c r="Z413" i="2"/>
  <c r="Y107" i="2"/>
  <c r="Z107" i="2" s="1"/>
  <c r="AA107" i="2" s="1"/>
  <c r="AB107" i="2" s="1"/>
  <c r="AC107" i="2" s="1"/>
  <c r="AD107" i="2" s="1"/>
  <c r="AO349" i="2"/>
  <c r="X415" i="2"/>
  <c r="AE339" i="2"/>
  <c r="AM384" i="2"/>
  <c r="AM441" i="2" s="1"/>
  <c r="AN384" i="2"/>
  <c r="AN441" i="2" s="1"/>
  <c r="V408" i="2"/>
  <c r="Z427" i="2"/>
  <c r="AQ337" i="2"/>
  <c r="AM359" i="2"/>
  <c r="AE192" i="2"/>
  <c r="AJ413" i="2"/>
  <c r="W46" i="2"/>
  <c r="X46" i="2" s="1"/>
  <c r="Y46" i="2" s="1"/>
  <c r="Z46" i="2" s="1"/>
  <c r="AA46" i="2" s="1"/>
  <c r="AB46" i="2" s="1"/>
  <c r="AC46" i="2" s="1"/>
  <c r="AD46" i="2" s="1"/>
  <c r="AR357" i="2"/>
  <c r="AU357" i="2"/>
  <c r="Y387" i="2"/>
  <c r="Y442" i="2" s="1"/>
  <c r="AQ364" i="2"/>
  <c r="AO375" i="2"/>
  <c r="AL366" i="2"/>
  <c r="AN364" i="2"/>
  <c r="AN369" i="2"/>
  <c r="AO356" i="2"/>
  <c r="AE91" i="2"/>
  <c r="AL370" i="2"/>
  <c r="AE143" i="2"/>
  <c r="AQ380" i="2"/>
  <c r="AT437" i="2"/>
  <c r="AC383" i="2"/>
  <c r="AC388" i="2" s="1"/>
  <c r="AQ376" i="2"/>
  <c r="AP380" i="2"/>
  <c r="AE185" i="2"/>
  <c r="AE59" i="2"/>
  <c r="AO360" i="2"/>
  <c r="AL341" i="2"/>
  <c r="AN340" i="2"/>
  <c r="AL378" i="2"/>
  <c r="AE112" i="2"/>
  <c r="AN411" i="2"/>
  <c r="AN374" i="2"/>
  <c r="AE66" i="2"/>
  <c r="AN370" i="2"/>
  <c r="AM374" i="2"/>
  <c r="AO340" i="2"/>
  <c r="AL374" i="2"/>
  <c r="AL340" i="2"/>
  <c r="AT431" i="2"/>
  <c r="AP370" i="2"/>
  <c r="AQ378" i="2"/>
  <c r="AN382" i="2"/>
  <c r="W420" i="2"/>
  <c r="AE413" i="2"/>
  <c r="AE191" i="2"/>
  <c r="AO414" i="2"/>
  <c r="AO359" i="2"/>
  <c r="AN357" i="2"/>
  <c r="AS357" i="2"/>
  <c r="AT357" i="2"/>
  <c r="AN378" i="2"/>
  <c r="AR356" i="2"/>
  <c r="V411" i="2"/>
  <c r="X113" i="2"/>
  <c r="Y113" i="2" s="1"/>
  <c r="Z113" i="2" s="1"/>
  <c r="AA113" i="2" s="1"/>
  <c r="AB113" i="2" s="1"/>
  <c r="AC113" i="2" s="1"/>
  <c r="AD113" i="2" s="1"/>
  <c r="W65" i="2"/>
  <c r="X65" i="2" s="1"/>
  <c r="Y65" i="2" s="1"/>
  <c r="Z65" i="2" s="1"/>
  <c r="AA65" i="2" s="1"/>
  <c r="AB65" i="2" s="1"/>
  <c r="AC65" i="2" s="1"/>
  <c r="AD65" i="2" s="1"/>
  <c r="Y430" i="2"/>
  <c r="AE416" i="2"/>
  <c r="W42" i="2"/>
  <c r="X42" i="2" s="1"/>
  <c r="Y42" i="2" s="1"/>
  <c r="Z42" i="2" s="1"/>
  <c r="AA42" i="2" s="1"/>
  <c r="AB42" i="2" s="1"/>
  <c r="AC42" i="2" s="1"/>
  <c r="AD42" i="2" s="1"/>
  <c r="AQ369" i="2"/>
  <c r="AO366" i="2"/>
  <c r="V423" i="2"/>
  <c r="AE427" i="2"/>
  <c r="AE176" i="2"/>
  <c r="AE109" i="2"/>
  <c r="W94" i="2"/>
  <c r="X94" i="2" s="1"/>
  <c r="Y94" i="2" s="1"/>
  <c r="Z94" i="2" s="1"/>
  <c r="AA94" i="2" s="1"/>
  <c r="AB94" i="2" s="1"/>
  <c r="AC94" i="2" s="1"/>
  <c r="AD94" i="2" s="1"/>
  <c r="AQ360" i="2"/>
  <c r="AN368" i="2"/>
  <c r="AO411" i="2"/>
  <c r="AE205" i="2"/>
  <c r="AR376" i="2"/>
  <c r="AV373" i="2"/>
  <c r="AS387" i="2"/>
  <c r="AS442" i="2" s="1"/>
  <c r="W430" i="2"/>
  <c r="AM369" i="2"/>
  <c r="AM380" i="2"/>
  <c r="Z211" i="2"/>
  <c r="AL376" i="2"/>
  <c r="AP353" i="2"/>
  <c r="W408" i="2"/>
  <c r="AA416" i="2"/>
  <c r="AM400" i="2"/>
  <c r="AL349" i="2"/>
  <c r="AN362" i="2"/>
  <c r="AO377" i="2"/>
  <c r="AM350" i="2"/>
  <c r="AP376" i="2"/>
  <c r="AC413" i="2"/>
  <c r="AI413" i="2"/>
  <c r="Y415" i="2"/>
  <c r="AN363" i="2"/>
  <c r="AT401" i="2"/>
  <c r="AE187" i="2"/>
  <c r="AL337" i="2"/>
  <c r="W70" i="2"/>
  <c r="X70" i="2" s="1"/>
  <c r="AN394" i="2"/>
  <c r="AN359" i="2"/>
  <c r="AH413" i="2"/>
  <c r="AU376" i="2"/>
  <c r="AO376" i="2"/>
  <c r="W43" i="2"/>
  <c r="X43" i="2" s="1"/>
  <c r="Y43" i="2" s="1"/>
  <c r="Z43" i="2" s="1"/>
  <c r="AA43" i="2" s="1"/>
  <c r="AB43" i="2" s="1"/>
  <c r="AC43" i="2" s="1"/>
  <c r="AD43" i="2" s="1"/>
  <c r="AT406" i="2"/>
  <c r="AD395" i="2"/>
  <c r="AN349" i="2"/>
  <c r="AA419" i="2"/>
  <c r="AF413" i="2"/>
  <c r="AA413" i="2"/>
  <c r="AT420" i="2"/>
  <c r="AJ420" i="2"/>
  <c r="AD406" i="2"/>
  <c r="AD413" i="2"/>
  <c r="AN376" i="2"/>
  <c r="AN337" i="2"/>
  <c r="AQ359" i="2"/>
  <c r="AP350" i="2"/>
  <c r="AS376" i="2"/>
  <c r="AJ431" i="2"/>
  <c r="AB413" i="2"/>
  <c r="V415" i="2"/>
  <c r="AP363" i="2"/>
  <c r="AO350" i="2"/>
  <c r="AM376" i="2"/>
  <c r="AP359" i="2"/>
  <c r="AL359" i="2"/>
  <c r="AT376" i="2"/>
  <c r="AT378" i="2"/>
  <c r="AT397" i="2"/>
  <c r="AN375" i="2"/>
  <c r="AM370" i="2"/>
  <c r="AP341" i="2"/>
  <c r="AP382" i="2"/>
  <c r="AQ375" i="2"/>
  <c r="AO365" i="2"/>
  <c r="W47" i="2"/>
  <c r="X47" i="2" s="1"/>
  <c r="Y47" i="2" s="1"/>
  <c r="Z47" i="2" s="1"/>
  <c r="AA47" i="2" s="1"/>
  <c r="AB47" i="2" s="1"/>
  <c r="AC47" i="2" s="1"/>
  <c r="AD47" i="2" s="1"/>
  <c r="AE417" i="2"/>
  <c r="AM387" i="2"/>
  <c r="AM442" i="2" s="1"/>
  <c r="AH417" i="2"/>
  <c r="AK399" i="2"/>
  <c r="AI414" i="2"/>
  <c r="Z406" i="2"/>
  <c r="AG414" i="2"/>
  <c r="AF417" i="2"/>
  <c r="AC425" i="2"/>
  <c r="Z425" i="2"/>
  <c r="AN387" i="2"/>
  <c r="AN442" i="2" s="1"/>
  <c r="AV372" i="2"/>
  <c r="V60" i="2"/>
  <c r="W60" i="2" s="1"/>
  <c r="X60" i="2" s="1"/>
  <c r="Y60" i="2" s="1"/>
  <c r="Z60" i="2" s="1"/>
  <c r="AA60" i="2" s="1"/>
  <c r="AB60" i="2" s="1"/>
  <c r="AC60" i="2" s="1"/>
  <c r="AD60" i="2" s="1"/>
  <c r="AQ382" i="2"/>
  <c r="AL389" i="2"/>
  <c r="AM365" i="2"/>
  <c r="AC417" i="2"/>
  <c r="AI417" i="2"/>
  <c r="AA417" i="2"/>
  <c r="AK417" i="2"/>
  <c r="AE406" i="2"/>
  <c r="AQ365" i="2"/>
  <c r="AK430" i="2"/>
  <c r="AO432" i="2"/>
  <c r="AF425" i="2"/>
  <c r="AV413" i="2"/>
  <c r="W99" i="2"/>
  <c r="X99" i="2" s="1"/>
  <c r="Y99" i="2" s="1"/>
  <c r="Z99" i="2" s="1"/>
  <c r="AA99" i="2" s="1"/>
  <c r="AB99" i="2" s="1"/>
  <c r="AC99" i="2" s="1"/>
  <c r="AD99" i="2" s="1"/>
  <c r="AM356" i="2"/>
  <c r="Z124" i="2"/>
  <c r="AA124" i="2" s="1"/>
  <c r="AB124" i="2" s="1"/>
  <c r="AC124" i="2" s="1"/>
  <c r="AD124" i="2" s="1"/>
  <c r="AI329" i="2"/>
  <c r="AI330" i="2" s="1"/>
  <c r="AR372" i="2"/>
  <c r="AQ340" i="2"/>
  <c r="AI383" i="2"/>
  <c r="AI388" i="2" s="1"/>
  <c r="AQ411" i="2"/>
  <c r="AM340" i="2"/>
  <c r="AQ370" i="2"/>
  <c r="AV398" i="2"/>
  <c r="AM382" i="2"/>
  <c r="AL411" i="2"/>
  <c r="AL358" i="2"/>
  <c r="AP375" i="2"/>
  <c r="W416" i="2"/>
  <c r="AR444" i="2"/>
  <c r="AG417" i="2"/>
  <c r="AI425" i="2"/>
  <c r="AA425" i="2"/>
  <c r="AG406" i="2"/>
  <c r="AA406" i="2"/>
  <c r="AM411" i="2"/>
  <c r="AO368" i="2"/>
  <c r="AE425" i="2"/>
  <c r="AL387" i="2"/>
  <c r="AL442" i="2" s="1"/>
  <c r="AO364" i="2"/>
  <c r="AA420" i="2"/>
  <c r="AM375" i="2"/>
  <c r="AD425" i="2"/>
  <c r="AB425" i="2"/>
  <c r="AD419" i="2"/>
  <c r="AE75" i="2"/>
  <c r="AP356" i="2"/>
  <c r="AP360" i="2"/>
  <c r="AP343" i="2"/>
  <c r="AL343" i="2"/>
  <c r="AQ356" i="2"/>
  <c r="AL373" i="2"/>
  <c r="AQ348" i="2"/>
  <c r="AL430" i="2"/>
  <c r="AS356" i="2"/>
  <c r="AV375" i="2"/>
  <c r="AR373" i="2"/>
  <c r="AV387" i="2"/>
  <c r="AV442" i="2" s="1"/>
  <c r="W52" i="2"/>
  <c r="X52" i="2" s="1"/>
  <c r="Y52" i="2" s="1"/>
  <c r="Z52" i="2" s="1"/>
  <c r="AA52" i="2" s="1"/>
  <c r="AB52" i="2" s="1"/>
  <c r="AC52" i="2" s="1"/>
  <c r="AD52" i="2" s="1"/>
  <c r="AN366" i="2"/>
  <c r="AQ366" i="2"/>
  <c r="AF398" i="2"/>
  <c r="AG425" i="2"/>
  <c r="AC420" i="2"/>
  <c r="AD420" i="2"/>
  <c r="AK414" i="2"/>
  <c r="AP387" i="2"/>
  <c r="AP442" i="2" s="1"/>
  <c r="AJ417" i="2"/>
  <c r="X397" i="2"/>
  <c r="AE120" i="2"/>
  <c r="AE57" i="2"/>
  <c r="V82" i="2"/>
  <c r="W82" i="2" s="1"/>
  <c r="X82" i="2" s="1"/>
  <c r="Y82" i="2" s="1"/>
  <c r="Z82" i="2" s="1"/>
  <c r="AA82" i="2" s="1"/>
  <c r="AB82" i="2" s="1"/>
  <c r="AC82" i="2" s="1"/>
  <c r="AD82" i="2" s="1"/>
  <c r="AM360" i="2"/>
  <c r="AT417" i="2"/>
  <c r="AN343" i="2"/>
  <c r="AQ343" i="2"/>
  <c r="AL356" i="2"/>
  <c r="AF329" i="2"/>
  <c r="AF330" i="2" s="1"/>
  <c r="AA329" i="2"/>
  <c r="AA330" i="2" s="1"/>
  <c r="AP373" i="2"/>
  <c r="AQ373" i="2"/>
  <c r="AT356" i="2"/>
  <c r="AU356" i="2"/>
  <c r="AR375" i="2"/>
  <c r="AU373" i="2"/>
  <c r="AW387" i="2"/>
  <c r="AW442" i="2" s="1"/>
  <c r="AR387" i="2"/>
  <c r="AR442" i="2" s="1"/>
  <c r="AT373" i="2"/>
  <c r="AH344" i="2"/>
  <c r="AR423" i="2"/>
  <c r="AA383" i="2"/>
  <c r="AE140" i="2"/>
  <c r="AM353" i="2"/>
  <c r="AP369" i="2"/>
  <c r="X408" i="2"/>
  <c r="AF420" i="2"/>
  <c r="AB420" i="2"/>
  <c r="AE84" i="2"/>
  <c r="AR426" i="2"/>
  <c r="V397" i="2"/>
  <c r="V166" i="2" s="1"/>
  <c r="W166" i="2" s="1"/>
  <c r="AN356" i="2"/>
  <c r="AL360" i="2"/>
  <c r="AM343" i="2"/>
  <c r="AQ387" i="2"/>
  <c r="AQ442" i="2" s="1"/>
  <c r="AE327" i="2"/>
  <c r="AN373" i="2"/>
  <c r="AT375" i="2"/>
  <c r="AU387" i="2"/>
  <c r="AU442" i="2" s="1"/>
  <c r="AA431" i="2"/>
  <c r="AF431" i="2"/>
  <c r="AD431" i="2"/>
  <c r="AN365" i="2"/>
  <c r="AE95" i="2"/>
  <c r="Z416" i="2"/>
  <c r="AB441" i="2"/>
  <c r="AB440" i="2" s="1"/>
  <c r="AB443" i="2" s="1"/>
  <c r="Y401" i="2"/>
  <c r="V126" i="2"/>
  <c r="W126" i="2" s="1"/>
  <c r="X126" i="2" s="1"/>
  <c r="AW425" i="2"/>
  <c r="W44" i="2"/>
  <c r="X44" i="2" s="1"/>
  <c r="Y44" i="2" s="1"/>
  <c r="Z44" i="2" s="1"/>
  <c r="AA44" i="2" s="1"/>
  <c r="AB44" i="2" s="1"/>
  <c r="AC44" i="2" s="1"/>
  <c r="AD44" i="2" s="1"/>
  <c r="AQ389" i="2"/>
  <c r="Y48" i="2"/>
  <c r="Z48" i="2" s="1"/>
  <c r="AA48" i="2" s="1"/>
  <c r="AB48" i="2" s="1"/>
  <c r="AC48" i="2" s="1"/>
  <c r="AD48" i="2" s="1"/>
  <c r="AO382" i="2"/>
  <c r="AO358" i="2"/>
  <c r="AG441" i="2"/>
  <c r="AG440" i="2" s="1"/>
  <c r="AG443" i="2" s="1"/>
  <c r="AO374" i="2"/>
  <c r="AM378" i="2"/>
  <c r="AO378" i="2"/>
  <c r="AW422" i="2"/>
  <c r="AN389" i="2"/>
  <c r="AM389" i="2"/>
  <c r="AL365" i="2"/>
  <c r="AE419" i="2"/>
  <c r="AI431" i="2"/>
  <c r="AK419" i="2"/>
  <c r="AP358" i="2"/>
  <c r="AB431" i="2"/>
  <c r="AO348" i="2"/>
  <c r="AE431" i="2"/>
  <c r="AN341" i="2"/>
  <c r="AG431" i="2"/>
  <c r="AO400" i="2"/>
  <c r="W55" i="2"/>
  <c r="X55" i="2" s="1"/>
  <c r="Y55" i="2" s="1"/>
  <c r="Z55" i="2" s="1"/>
  <c r="AA55" i="2" s="1"/>
  <c r="AB55" i="2" s="1"/>
  <c r="AC55" i="2" s="1"/>
  <c r="AD55" i="2" s="1"/>
  <c r="Y394" i="2"/>
  <c r="AE96" i="2"/>
  <c r="Z419" i="2"/>
  <c r="AC431" i="2"/>
  <c r="V403" i="2"/>
  <c r="V171" i="2" s="1"/>
  <c r="AQ358" i="2"/>
  <c r="AM358" i="2"/>
  <c r="AR427" i="2"/>
  <c r="W403" i="2"/>
  <c r="AE343" i="2"/>
  <c r="AM341" i="2"/>
  <c r="AL382" i="2"/>
  <c r="AT415" i="2"/>
  <c r="AP378" i="2"/>
  <c r="AP389" i="2"/>
  <c r="AP365" i="2"/>
  <c r="AG419" i="2"/>
  <c r="AC419" i="2"/>
  <c r="AF419" i="2"/>
  <c r="AO370" i="2"/>
  <c r="AB395" i="2"/>
  <c r="AB416" i="2"/>
  <c r="AM368" i="2"/>
  <c r="X411" i="2"/>
  <c r="AL368" i="2"/>
  <c r="AP368" i="2"/>
  <c r="V87" i="2"/>
  <c r="W87" i="2" s="1"/>
  <c r="X87" i="2" s="1"/>
  <c r="Y87" i="2" s="1"/>
  <c r="Z87" i="2" s="1"/>
  <c r="AA87" i="2" s="1"/>
  <c r="AB87" i="2" s="1"/>
  <c r="AC87" i="2" s="1"/>
  <c r="AD87" i="2" s="1"/>
  <c r="AS374" i="2"/>
  <c r="AU378" i="2"/>
  <c r="AG398" i="2"/>
  <c r="X427" i="2"/>
  <c r="Z430" i="2"/>
  <c r="W102" i="2"/>
  <c r="X102" i="2" s="1"/>
  <c r="Y102" i="2" s="1"/>
  <c r="Z102" i="2" s="1"/>
  <c r="AA102" i="2" s="1"/>
  <c r="AB102" i="2" s="1"/>
  <c r="AC102" i="2" s="1"/>
  <c r="AD102" i="2" s="1"/>
  <c r="AO383" i="2"/>
  <c r="AE121" i="2"/>
  <c r="W206" i="2"/>
  <c r="X206" i="2" s="1"/>
  <c r="Y206" i="2" s="1"/>
  <c r="Z206" i="2" s="1"/>
  <c r="AA206" i="2" s="1"/>
  <c r="AB206" i="2" s="1"/>
  <c r="AC206" i="2" s="1"/>
  <c r="AD206" i="2" s="1"/>
  <c r="AS407" i="2"/>
  <c r="AO363" i="2"/>
  <c r="AV374" i="2"/>
  <c r="AS378" i="2"/>
  <c r="W105" i="2"/>
  <c r="X105" i="2" s="1"/>
  <c r="Y105" i="2" s="1"/>
  <c r="Z105" i="2" s="1"/>
  <c r="AA105" i="2" s="1"/>
  <c r="AB105" i="2" s="1"/>
  <c r="AC105" i="2" s="1"/>
  <c r="AD105" i="2" s="1"/>
  <c r="AE168" i="2"/>
  <c r="Z414" i="2"/>
  <c r="AJ414" i="2"/>
  <c r="V409" i="2"/>
  <c r="AE156" i="2"/>
  <c r="X409" i="2"/>
  <c r="AF395" i="2"/>
  <c r="W423" i="2"/>
  <c r="AE430" i="2"/>
  <c r="AB430" i="2"/>
  <c r="AG430" i="2"/>
  <c r="AI430" i="2"/>
  <c r="Z398" i="2"/>
  <c r="AF414" i="2"/>
  <c r="Y399" i="2"/>
  <c r="AM363" i="2"/>
  <c r="AL344" i="2"/>
  <c r="AF422" i="2"/>
  <c r="Z383" i="2"/>
  <c r="Z388" i="2" s="1"/>
  <c r="AA414" i="2"/>
  <c r="AJ430" i="2"/>
  <c r="AD416" i="2"/>
  <c r="W51" i="2"/>
  <c r="X51" i="2" s="1"/>
  <c r="Y51" i="2" s="1"/>
  <c r="Z51" i="2" s="1"/>
  <c r="AA51" i="2" s="1"/>
  <c r="AB51" i="2" s="1"/>
  <c r="AC51" i="2" s="1"/>
  <c r="AD51" i="2" s="1"/>
  <c r="AO337" i="2"/>
  <c r="AM337" i="2"/>
  <c r="Y397" i="2"/>
  <c r="AE103" i="2"/>
  <c r="AK299" i="2"/>
  <c r="AK420" i="2" s="1"/>
  <c r="AT263" i="2"/>
  <c r="AL363" i="2"/>
  <c r="AI416" i="2"/>
  <c r="AR374" i="2"/>
  <c r="AT374" i="2"/>
  <c r="AV378" i="2"/>
  <c r="AO373" i="2"/>
  <c r="AM373" i="2"/>
  <c r="W409" i="2"/>
  <c r="Z395" i="2"/>
  <c r="X425" i="2"/>
  <c r="AG395" i="2"/>
  <c r="AH430" i="2"/>
  <c r="AD430" i="2"/>
  <c r="W81" i="2"/>
  <c r="X81" i="2" s="1"/>
  <c r="Y81" i="2" s="1"/>
  <c r="Z81" i="2" s="1"/>
  <c r="AA81" i="2" s="1"/>
  <c r="AB81" i="2" s="1"/>
  <c r="AC81" i="2" s="1"/>
  <c r="AD81" i="2" s="1"/>
  <c r="AC430" i="2"/>
  <c r="AD398" i="2"/>
  <c r="AD414" i="2"/>
  <c r="Z422" i="2"/>
  <c r="AC414" i="2"/>
  <c r="AC416" i="2"/>
  <c r="AJ416" i="2"/>
  <c r="AG416" i="2"/>
  <c r="AP349" i="2"/>
  <c r="AU374" i="2"/>
  <c r="AK249" i="2"/>
  <c r="AH367" i="2"/>
  <c r="AR395" i="2"/>
  <c r="AV395" i="2"/>
  <c r="AW249" i="2"/>
  <c r="AT367" i="2"/>
  <c r="AU340" i="2"/>
  <c r="AR340" i="2"/>
  <c r="AV340" i="2"/>
  <c r="AS340" i="2"/>
  <c r="AU342" i="2"/>
  <c r="AR342" i="2"/>
  <c r="AV342" i="2"/>
  <c r="AS342" i="2"/>
  <c r="AR355" i="2"/>
  <c r="AV355" i="2"/>
  <c r="AS355" i="2"/>
  <c r="AU355" i="2"/>
  <c r="AU363" i="2"/>
  <c r="AR363" i="2"/>
  <c r="AV363" i="2"/>
  <c r="AS363" i="2"/>
  <c r="AR362" i="2"/>
  <c r="AV362" i="2"/>
  <c r="AS362" i="2"/>
  <c r="AU362" i="2"/>
  <c r="AU352" i="2"/>
  <c r="AS352" i="2"/>
  <c r="AV352" i="2"/>
  <c r="AR352" i="2"/>
  <c r="AU344" i="2"/>
  <c r="AR344" i="2"/>
  <c r="AV344" i="2"/>
  <c r="AS344" i="2"/>
  <c r="AS349" i="2"/>
  <c r="AV349" i="2"/>
  <c r="AR349" i="2"/>
  <c r="AU349" i="2"/>
  <c r="AQ350" i="2"/>
  <c r="AU350" i="2"/>
  <c r="AR350" i="2"/>
  <c r="AS350" i="2"/>
  <c r="AV350" i="2"/>
  <c r="AR337" i="2"/>
  <c r="AV337" i="2"/>
  <c r="AS337" i="2"/>
  <c r="AU337" i="2"/>
  <c r="AS430" i="2"/>
  <c r="AW368" i="2"/>
  <c r="AW352" i="2"/>
  <c r="AW375" i="2"/>
  <c r="AW355" i="2"/>
  <c r="AW339" i="2"/>
  <c r="AW366" i="2"/>
  <c r="AT350" i="2"/>
  <c r="AW349" i="2"/>
  <c r="AW406" i="2"/>
  <c r="AT316" i="2"/>
  <c r="AT318" i="2" s="1"/>
  <c r="AT321" i="2" s="1"/>
  <c r="AW361" i="2"/>
  <c r="AT337" i="2"/>
  <c r="AU408" i="2"/>
  <c r="AW416" i="2"/>
  <c r="AU359" i="2"/>
  <c r="AR359" i="2"/>
  <c r="AV359" i="2"/>
  <c r="AS359" i="2"/>
  <c r="AU367" i="2"/>
  <c r="AR367" i="2"/>
  <c r="AV367" i="2"/>
  <c r="AS367" i="2"/>
  <c r="AU361" i="2"/>
  <c r="AR361" i="2"/>
  <c r="AV361" i="2"/>
  <c r="AS361" i="2"/>
  <c r="AR384" i="2"/>
  <c r="AR441" i="2" s="1"/>
  <c r="AV384" i="2"/>
  <c r="AV441" i="2" s="1"/>
  <c r="AT384" i="2"/>
  <c r="AT441" i="2" s="1"/>
  <c r="AU384" i="2"/>
  <c r="AU441" i="2" s="1"/>
  <c r="AS384" i="2"/>
  <c r="AS441" i="2" s="1"/>
  <c r="AW384" i="2"/>
  <c r="AW441" i="2" s="1"/>
  <c r="AU338" i="2"/>
  <c r="AR338" i="2"/>
  <c r="AV338" i="2"/>
  <c r="AS338" i="2"/>
  <c r="AR345" i="2"/>
  <c r="AV345" i="2"/>
  <c r="AS345" i="2"/>
  <c r="AU345" i="2"/>
  <c r="AL351" i="2"/>
  <c r="AS351" i="2"/>
  <c r="AR351" i="2"/>
  <c r="AU351" i="2"/>
  <c r="AV351" i="2"/>
  <c r="AR347" i="2"/>
  <c r="AV347" i="2"/>
  <c r="AS347" i="2"/>
  <c r="AU347" i="2"/>
  <c r="AL339" i="2"/>
  <c r="AR339" i="2"/>
  <c r="AV339" i="2"/>
  <c r="AS339" i="2"/>
  <c r="AU339" i="2"/>
  <c r="AM377" i="2"/>
  <c r="AU377" i="2"/>
  <c r="AR377" i="2"/>
  <c r="AV377" i="2"/>
  <c r="AS377" i="2"/>
  <c r="AW372" i="2"/>
  <c r="AW356" i="2"/>
  <c r="AW340" i="2"/>
  <c r="AW379" i="2"/>
  <c r="AT363" i="2"/>
  <c r="AW359" i="2"/>
  <c r="AT408" i="2"/>
  <c r="AT347" i="2"/>
  <c r="AW343" i="2"/>
  <c r="AW370" i="2"/>
  <c r="AW350" i="2"/>
  <c r="AW338" i="2"/>
  <c r="AW353" i="2"/>
  <c r="AW365" i="2"/>
  <c r="AT345" i="2"/>
  <c r="AW341" i="2"/>
  <c r="AT377" i="2"/>
  <c r="AV412" i="2"/>
  <c r="AS412" i="2"/>
  <c r="AV419" i="2"/>
  <c r="AS404" i="2"/>
  <c r="AU420" i="2"/>
  <c r="AS401" i="2"/>
  <c r="AH419" i="2"/>
  <c r="Y72" i="2"/>
  <c r="Z72" i="2" s="1"/>
  <c r="AA72" i="2" s="1"/>
  <c r="AB72" i="2" s="1"/>
  <c r="AC72" i="2" s="1"/>
  <c r="AD72" i="2" s="1"/>
  <c r="AU346" i="2"/>
  <c r="AR346" i="2"/>
  <c r="AV346" i="2"/>
  <c r="AS346" i="2"/>
  <c r="AW230" i="2"/>
  <c r="AT348" i="2"/>
  <c r="AR380" i="2"/>
  <c r="AV380" i="2"/>
  <c r="AS380" i="2"/>
  <c r="AU380" i="2"/>
  <c r="AR343" i="2"/>
  <c r="AV343" i="2"/>
  <c r="AS343" i="2"/>
  <c r="AU343" i="2"/>
  <c r="AS353" i="2"/>
  <c r="AV353" i="2"/>
  <c r="AR353" i="2"/>
  <c r="AU353" i="2"/>
  <c r="AR364" i="2"/>
  <c r="AV364" i="2"/>
  <c r="AS364" i="2"/>
  <c r="AU364" i="2"/>
  <c r="AL369" i="2"/>
  <c r="AU369" i="2"/>
  <c r="AR369" i="2"/>
  <c r="AV369" i="2"/>
  <c r="AS369" i="2"/>
  <c r="AN360" i="2"/>
  <c r="AR360" i="2"/>
  <c r="AV360" i="2"/>
  <c r="AS360" i="2"/>
  <c r="AU360" i="2"/>
  <c r="AR366" i="2"/>
  <c r="AV366" i="2"/>
  <c r="AS366" i="2"/>
  <c r="AU366" i="2"/>
  <c r="AU379" i="2"/>
  <c r="AR379" i="2"/>
  <c r="AV379" i="2"/>
  <c r="AS379" i="2"/>
  <c r="AP411" i="2"/>
  <c r="AS411" i="2"/>
  <c r="AU411" i="2"/>
  <c r="AR411" i="2"/>
  <c r="AV411" i="2"/>
  <c r="AT380" i="2"/>
  <c r="AW376" i="2"/>
  <c r="AT364" i="2"/>
  <c r="AW360" i="2"/>
  <c r="AW417" i="2"/>
  <c r="AW344" i="2"/>
  <c r="AT340" i="2"/>
  <c r="AW354" i="2"/>
  <c r="AW411" i="2"/>
  <c r="AW363" i="2"/>
  <c r="AT351" i="2"/>
  <c r="AW347" i="2"/>
  <c r="AW374" i="2"/>
  <c r="AT362" i="2"/>
  <c r="AW358" i="2"/>
  <c r="AW342" i="2"/>
  <c r="AT338" i="2"/>
  <c r="AW369" i="2"/>
  <c r="AW345" i="2"/>
  <c r="AW377" i="2"/>
  <c r="AW337" i="2"/>
  <c r="AO406" i="2"/>
  <c r="AS417" i="2"/>
  <c r="AU417" i="2"/>
  <c r="AR417" i="2"/>
  <c r="AV417" i="2"/>
  <c r="AW311" i="2"/>
  <c r="AW316" i="2" s="1"/>
  <c r="AW318" i="2" s="1"/>
  <c r="AW321" i="2" s="1"/>
  <c r="AU371" i="2"/>
  <c r="AR371" i="2"/>
  <c r="AV371" i="2"/>
  <c r="AS371" i="2"/>
  <c r="AR370" i="2"/>
  <c r="AV370" i="2"/>
  <c r="AS370" i="2"/>
  <c r="AU370" i="2"/>
  <c r="AU365" i="2"/>
  <c r="AR365" i="2"/>
  <c r="AV365" i="2"/>
  <c r="AS365" i="2"/>
  <c r="AN358" i="2"/>
  <c r="AR358" i="2"/>
  <c r="AV358" i="2"/>
  <c r="AS358" i="2"/>
  <c r="AU358" i="2"/>
  <c r="AQ341" i="2"/>
  <c r="AR341" i="2"/>
  <c r="AV341" i="2"/>
  <c r="AS341" i="2"/>
  <c r="AU341" i="2"/>
  <c r="AT389" i="2"/>
  <c r="AR389" i="2"/>
  <c r="AV389" i="2"/>
  <c r="AW389" i="2"/>
  <c r="AS389" i="2"/>
  <c r="AU389" i="2"/>
  <c r="AU348" i="2"/>
  <c r="AR348" i="2"/>
  <c r="AV348" i="2"/>
  <c r="AS348" i="2"/>
  <c r="AR382" i="2"/>
  <c r="AV382" i="2"/>
  <c r="AS382" i="2"/>
  <c r="AU382" i="2"/>
  <c r="AR368" i="2"/>
  <c r="AV368" i="2"/>
  <c r="AS368" i="2"/>
  <c r="AU368" i="2"/>
  <c r="AW380" i="2"/>
  <c r="AT368" i="2"/>
  <c r="AW364" i="2"/>
  <c r="AT352" i="2"/>
  <c r="AT344" i="2"/>
  <c r="AW371" i="2"/>
  <c r="AT355" i="2"/>
  <c r="AW351" i="2"/>
  <c r="AW408" i="2"/>
  <c r="AT339" i="2"/>
  <c r="AW378" i="2"/>
  <c r="AT366" i="2"/>
  <c r="AW362" i="2"/>
  <c r="AW419" i="2"/>
  <c r="AW346" i="2"/>
  <c r="AT342" i="2"/>
  <c r="AT349" i="2"/>
  <c r="AW382" i="2"/>
  <c r="AW373" i="2"/>
  <c r="AT361" i="2"/>
  <c r="AW357" i="2"/>
  <c r="AO371" i="2"/>
  <c r="AL371" i="2"/>
  <c r="AW428" i="2"/>
  <c r="AQ371" i="2"/>
  <c r="AN371" i="2"/>
  <c r="AP371" i="2"/>
  <c r="AO353" i="2"/>
  <c r="AL353" i="2"/>
  <c r="AW410" i="2"/>
  <c r="AQ353" i="2"/>
  <c r="AN353" i="2"/>
  <c r="AL364" i="2"/>
  <c r="AM364" i="2"/>
  <c r="AW421" i="2"/>
  <c r="AK383" i="2"/>
  <c r="AK388" i="2" s="1"/>
  <c r="AE177" i="2"/>
  <c r="AA422" i="2"/>
  <c r="W427" i="2"/>
  <c r="AP329" i="2"/>
  <c r="AP330" i="2" s="1"/>
  <c r="X50" i="2"/>
  <c r="Y50" i="2" s="1"/>
  <c r="Z50" i="2" s="1"/>
  <c r="AA50" i="2" s="1"/>
  <c r="AB50" i="2" s="1"/>
  <c r="AC50" i="2" s="1"/>
  <c r="AD50" i="2" s="1"/>
  <c r="AQ316" i="2"/>
  <c r="AQ318" i="2" s="1"/>
  <c r="AQ321" i="2" s="1"/>
  <c r="W332" i="2"/>
  <c r="W386" i="2" s="1"/>
  <c r="W264" i="2"/>
  <c r="W265" i="2" s="1"/>
  <c r="W267" i="2" s="1"/>
  <c r="W270" i="2" s="1"/>
  <c r="AH420" i="2"/>
  <c r="AL348" i="2"/>
  <c r="AM348" i="2"/>
  <c r="AP348" i="2"/>
  <c r="AK278" i="2"/>
  <c r="AK343" i="2" s="1"/>
  <c r="AH343" i="2"/>
  <c r="AG422" i="2"/>
  <c r="Y420" i="2"/>
  <c r="AQ327" i="2"/>
  <c r="AP342" i="2"/>
  <c r="AT399" i="2"/>
  <c r="AO342" i="2"/>
  <c r="AL342" i="2"/>
  <c r="AM342" i="2"/>
  <c r="AP355" i="2"/>
  <c r="AQ355" i="2"/>
  <c r="AO344" i="2"/>
  <c r="AM344" i="2"/>
  <c r="AP344" i="2"/>
  <c r="AN344" i="2"/>
  <c r="X400" i="2"/>
  <c r="AD422" i="2"/>
  <c r="V427" i="2"/>
  <c r="V400" i="2"/>
  <c r="V420" i="2"/>
  <c r="Y418" i="2"/>
  <c r="AH414" i="2"/>
  <c r="AG420" i="2"/>
  <c r="Z420" i="2"/>
  <c r="AI420" i="2"/>
  <c r="AO367" i="2"/>
  <c r="AL367" i="2"/>
  <c r="AM367" i="2"/>
  <c r="AP367" i="2"/>
  <c r="AO361" i="2"/>
  <c r="AN361" i="2"/>
  <c r="AQ361" i="2"/>
  <c r="AM338" i="2"/>
  <c r="AP338" i="2"/>
  <c r="AO338" i="2"/>
  <c r="AE79" i="2"/>
  <c r="AL329" i="2"/>
  <c r="AL330" i="2" s="1"/>
  <c r="Y263" i="2"/>
  <c r="AE86" i="2"/>
  <c r="AE54" i="2"/>
  <c r="V430" i="2"/>
  <c r="V141" i="2" s="1"/>
  <c r="AJ406" i="2"/>
  <c r="AB406" i="2"/>
  <c r="U448" i="2"/>
  <c r="AE129" i="2"/>
  <c r="Y423" i="2"/>
  <c r="AI419" i="2"/>
  <c r="AE374" i="2"/>
  <c r="AH256" i="2"/>
  <c r="AQ367" i="2"/>
  <c r="AG386" i="2"/>
  <c r="AG329" i="2"/>
  <c r="AG330" i="2" s="1"/>
  <c r="AH304" i="2"/>
  <c r="AE368" i="2"/>
  <c r="Y411" i="2"/>
  <c r="AQ338" i="2"/>
  <c r="AK403" i="2"/>
  <c r="AD329" i="2"/>
  <c r="AD330" i="2" s="1"/>
  <c r="X264" i="2"/>
  <c r="X265" i="2" s="1"/>
  <c r="X267" i="2" s="1"/>
  <c r="X270" i="2" s="1"/>
  <c r="X271" i="2" s="1"/>
  <c r="AQ263" i="2"/>
  <c r="Z386" i="2"/>
  <c r="Z329" i="2"/>
  <c r="Z330" i="2" s="1"/>
  <c r="AK238" i="2"/>
  <c r="AH356" i="2"/>
  <c r="AE186" i="2"/>
  <c r="AO386" i="2"/>
  <c r="AO329" i="2"/>
  <c r="AO330" i="2" s="1"/>
  <c r="AM271" i="2"/>
  <c r="AM329" i="2"/>
  <c r="AM330" i="2" s="1"/>
  <c r="AQ342" i="2"/>
  <c r="AJ271" i="2"/>
  <c r="AJ329" i="2"/>
  <c r="AJ330" i="2" s="1"/>
  <c r="AJ398" i="2"/>
  <c r="AH351" i="2"/>
  <c r="AK233" i="2"/>
  <c r="AO346" i="2"/>
  <c r="AP346" i="2"/>
  <c r="AN346" i="2"/>
  <c r="AL346" i="2"/>
  <c r="AQ346" i="2"/>
  <c r="AM346" i="2"/>
  <c r="Y365" i="2"/>
  <c r="X34" i="2"/>
  <c r="Y197" i="2"/>
  <c r="W424" i="2"/>
  <c r="V424" i="2"/>
  <c r="X424" i="2"/>
  <c r="Y424" i="2"/>
  <c r="AE151" i="2"/>
  <c r="AE150" i="2"/>
  <c r="AE145" i="2"/>
  <c r="Y416" i="2"/>
  <c r="V416" i="2"/>
  <c r="AE163" i="2"/>
  <c r="AE155" i="2"/>
  <c r="AK280" i="2"/>
  <c r="AH345" i="2"/>
  <c r="AH237" i="2"/>
  <c r="AE355" i="2"/>
  <c r="AE263" i="2"/>
  <c r="Y316" i="2"/>
  <c r="Y318" i="2" s="1"/>
  <c r="Y321" i="2" s="1"/>
  <c r="AC329" i="2"/>
  <c r="AC330" i="2" s="1"/>
  <c r="AC271" i="2"/>
  <c r="W35" i="2"/>
  <c r="X200" i="2"/>
  <c r="AK234" i="2"/>
  <c r="AK352" i="2" s="1"/>
  <c r="AH352" i="2"/>
  <c r="Y400" i="2"/>
  <c r="Y340" i="2"/>
  <c r="AE148" i="2"/>
  <c r="AH295" i="2"/>
  <c r="AE359" i="2"/>
  <c r="AE316" i="2"/>
  <c r="AE318" i="2" s="1"/>
  <c r="AE321" i="2" s="1"/>
  <c r="AH240" i="2"/>
  <c r="AH415" i="2" s="1"/>
  <c r="AE358" i="2"/>
  <c r="AC406" i="2"/>
  <c r="AK406" i="2"/>
  <c r="AC427" i="2"/>
  <c r="AF427" i="2"/>
  <c r="AJ427" i="2"/>
  <c r="AL395" i="2"/>
  <c r="Y403" i="2"/>
  <c r="AK398" i="2"/>
  <c r="AJ383" i="2"/>
  <c r="AI422" i="2"/>
  <c r="AA427" i="2"/>
  <c r="AI427" i="2"/>
  <c r="AG427" i="2"/>
  <c r="AA398" i="2"/>
  <c r="AC398" i="2"/>
  <c r="AE398" i="2"/>
  <c r="W399" i="2"/>
  <c r="AC422" i="2"/>
  <c r="AE422" i="2"/>
  <c r="AH398" i="2"/>
  <c r="AK427" i="2"/>
  <c r="AJ415" i="2"/>
  <c r="AH444" i="2"/>
  <c r="AI398" i="2"/>
  <c r="W419" i="2"/>
  <c r="V419" i="2"/>
  <c r="Y419" i="2"/>
  <c r="X419" i="2"/>
  <c r="AP417" i="2"/>
  <c r="AL417" i="2"/>
  <c r="AO417" i="2"/>
  <c r="AQ417" i="2"/>
  <c r="AM417" i="2"/>
  <c r="AN417" i="2"/>
  <c r="V399" i="2"/>
  <c r="AB419" i="2"/>
  <c r="AC395" i="2"/>
  <c r="AE395" i="2"/>
  <c r="AA395" i="2"/>
  <c r="AK395" i="2"/>
  <c r="AH395" i="2"/>
  <c r="AI395" i="2"/>
  <c r="AH441" i="2"/>
  <c r="AH383" i="2"/>
  <c r="AF406" i="2"/>
  <c r="AH406" i="2"/>
  <c r="V396" i="2"/>
  <c r="W396" i="2"/>
  <c r="Y396" i="2"/>
  <c r="X396" i="2"/>
  <c r="X92" i="2"/>
  <c r="Y92" i="2" s="1"/>
  <c r="Z92" i="2" s="1"/>
  <c r="AA92" i="2" s="1"/>
  <c r="AB92" i="2" s="1"/>
  <c r="AC92" i="2" s="1"/>
  <c r="AD92" i="2" s="1"/>
  <c r="AB422" i="2"/>
  <c r="AH422" i="2"/>
  <c r="AK422" i="2"/>
  <c r="AH427" i="2"/>
  <c r="AB427" i="2"/>
  <c r="AI415" i="2"/>
  <c r="AF444" i="2"/>
  <c r="AF415" i="2"/>
  <c r="AJ444" i="2"/>
  <c r="W98" i="2"/>
  <c r="X98" i="2" s="1"/>
  <c r="Y98" i="2" s="1"/>
  <c r="Z98" i="2" s="1"/>
  <c r="AA98" i="2" s="1"/>
  <c r="AB98" i="2" s="1"/>
  <c r="AC98" i="2" s="1"/>
  <c r="AD98" i="2" s="1"/>
  <c r="AF440" i="2"/>
  <c r="AF443" i="2" s="1"/>
  <c r="W53" i="2"/>
  <c r="X53" i="2" s="1"/>
  <c r="Y53" i="2" s="1"/>
  <c r="Z53" i="2" s="1"/>
  <c r="AA53" i="2" s="1"/>
  <c r="AB53" i="2" s="1"/>
  <c r="AC53" i="2" s="1"/>
  <c r="AD53" i="2" s="1"/>
  <c r="AO395" i="2"/>
  <c r="AQ395" i="2"/>
  <c r="AM395" i="2"/>
  <c r="AN395" i="2"/>
  <c r="AP395" i="2"/>
  <c r="AA138" i="2"/>
  <c r="AB138" i="2" s="1"/>
  <c r="AC138" i="2" s="1"/>
  <c r="AD138" i="2" s="1"/>
  <c r="AO401" i="2"/>
  <c r="AQ420" i="2"/>
  <c r="V425" i="2"/>
  <c r="Y425" i="2"/>
  <c r="AJ428" i="2"/>
  <c r="AC428" i="2"/>
  <c r="AF428" i="2"/>
  <c r="AD428" i="2"/>
  <c r="AI428" i="2"/>
  <c r="AE428" i="2"/>
  <c r="AG428" i="2"/>
  <c r="AA428" i="2"/>
  <c r="AH428" i="2"/>
  <c r="Z428" i="2"/>
  <c r="AK428" i="2"/>
  <c r="AB428" i="2"/>
  <c r="W179" i="2"/>
  <c r="X179" i="2" s="1"/>
  <c r="Y179" i="2" s="1"/>
  <c r="Z179" i="2" s="1"/>
  <c r="AA179" i="2" s="1"/>
  <c r="AB179" i="2" s="1"/>
  <c r="AC179" i="2" s="1"/>
  <c r="AD179" i="2" s="1"/>
  <c r="AA426" i="2"/>
  <c r="AD426" i="2"/>
  <c r="Z426" i="2"/>
  <c r="AJ426" i="2"/>
  <c r="AH426" i="2"/>
  <c r="AB426" i="2"/>
  <c r="AK426" i="2"/>
  <c r="AC426" i="2"/>
  <c r="AI426" i="2"/>
  <c r="AE426" i="2"/>
  <c r="AG426" i="2"/>
  <c r="AF426" i="2"/>
  <c r="AL406" i="2"/>
  <c r="AK401" i="2"/>
  <c r="AD401" i="2"/>
  <c r="AF401" i="2"/>
  <c r="AC401" i="2"/>
  <c r="AJ401" i="2"/>
  <c r="AG401" i="2"/>
  <c r="AB401" i="2"/>
  <c r="AH401" i="2"/>
  <c r="AE401" i="2"/>
  <c r="AA401" i="2"/>
  <c r="Z401" i="2"/>
  <c r="AI401" i="2"/>
  <c r="AO408" i="2"/>
  <c r="AN408" i="2"/>
  <c r="AQ408" i="2"/>
  <c r="AL408" i="2"/>
  <c r="AP408" i="2"/>
  <c r="AM408" i="2"/>
  <c r="AO404" i="2"/>
  <c r="AM444" i="2"/>
  <c r="AC415" i="2"/>
  <c r="Z415" i="2"/>
  <c r="AE415" i="2"/>
  <c r="AB415" i="2"/>
  <c r="AG415" i="2"/>
  <c r="AD415" i="2"/>
  <c r="AJ404" i="2"/>
  <c r="AD404" i="2"/>
  <c r="AK404" i="2"/>
  <c r="AI404" i="2"/>
  <c r="Z404" i="2"/>
  <c r="AA404" i="2"/>
  <c r="AG404" i="2"/>
  <c r="AB404" i="2"/>
  <c r="AH404" i="2"/>
  <c r="AF404" i="2"/>
  <c r="AC404" i="2"/>
  <c r="AE404" i="2"/>
  <c r="AK444" i="2"/>
  <c r="AC444" i="2"/>
  <c r="AA444" i="2"/>
  <c r="AE444" i="2"/>
  <c r="AD444" i="2"/>
  <c r="AB444" i="2"/>
  <c r="AG444" i="2"/>
  <c r="AI444" i="2"/>
  <c r="AF396" i="2"/>
  <c r="AJ396" i="2"/>
  <c r="AI396" i="2"/>
  <c r="AD396" i="2"/>
  <c r="AC396" i="2"/>
  <c r="AA396" i="2"/>
  <c r="Z396" i="2"/>
  <c r="AB396" i="2"/>
  <c r="AG396" i="2"/>
  <c r="AE396" i="2"/>
  <c r="Z397" i="2"/>
  <c r="AI397" i="2"/>
  <c r="AF397" i="2"/>
  <c r="AC397" i="2"/>
  <c r="AK397" i="2"/>
  <c r="AA397" i="2"/>
  <c r="AB397" i="2"/>
  <c r="AJ397" i="2"/>
  <c r="AH397" i="2"/>
  <c r="AG397" i="2"/>
  <c r="AE397" i="2"/>
  <c r="AD397" i="2"/>
  <c r="AG388" i="2"/>
  <c r="V442" i="2"/>
  <c r="V209" i="2" s="1"/>
  <c r="W209" i="2" s="1"/>
  <c r="X209" i="2" s="1"/>
  <c r="V203" i="2"/>
  <c r="W203" i="2" s="1"/>
  <c r="X203" i="2" s="1"/>
  <c r="Z410" i="2"/>
  <c r="AF410" i="2"/>
  <c r="AA410" i="2"/>
  <c r="AB410" i="2"/>
  <c r="AJ410" i="2"/>
  <c r="AI410" i="2"/>
  <c r="AD410" i="2"/>
  <c r="AG410" i="2"/>
  <c r="AH410" i="2"/>
  <c r="AC410" i="2"/>
  <c r="AK410" i="2"/>
  <c r="X417" i="2"/>
  <c r="Y417" i="2"/>
  <c r="W417" i="2"/>
  <c r="V417" i="2"/>
  <c r="V139" i="2" s="1"/>
  <c r="X398" i="2"/>
  <c r="V398" i="2"/>
  <c r="W398" i="2"/>
  <c r="Y398" i="2"/>
  <c r="AB418" i="2"/>
  <c r="AD418" i="2"/>
  <c r="AI418" i="2"/>
  <c r="AE418" i="2"/>
  <c r="AG418" i="2"/>
  <c r="Z418" i="2"/>
  <c r="AC418" i="2"/>
  <c r="AF418" i="2"/>
  <c r="AK418" i="2"/>
  <c r="AJ418" i="2"/>
  <c r="AH418" i="2"/>
  <c r="AA418" i="2"/>
  <c r="V383" i="2"/>
  <c r="V77" i="2"/>
  <c r="W77" i="2" s="1"/>
  <c r="X77" i="2" s="1"/>
  <c r="Y77" i="2" s="1"/>
  <c r="Z77" i="2" s="1"/>
  <c r="AA77" i="2" s="1"/>
  <c r="AB77" i="2" s="1"/>
  <c r="AC77" i="2" s="1"/>
  <c r="AD77" i="2" s="1"/>
  <c r="V441" i="2"/>
  <c r="V159" i="2" s="1"/>
  <c r="AM409" i="2"/>
  <c r="AO412" i="2"/>
  <c r="AL412" i="2"/>
  <c r="AM412" i="2"/>
  <c r="AQ412" i="2"/>
  <c r="AN412" i="2"/>
  <c r="AP412" i="2"/>
  <c r="AE400" i="2"/>
  <c r="AG400" i="2"/>
  <c r="AD400" i="2"/>
  <c r="Z400" i="2"/>
  <c r="AJ400" i="2"/>
  <c r="AH400" i="2"/>
  <c r="AA400" i="2"/>
  <c r="AI400" i="2"/>
  <c r="AB400" i="2"/>
  <c r="AF400" i="2"/>
  <c r="AC400" i="2"/>
  <c r="AQ427" i="2"/>
  <c r="Z423" i="2"/>
  <c r="AC423" i="2"/>
  <c r="AH423" i="2"/>
  <c r="AD423" i="2"/>
  <c r="AF423" i="2"/>
  <c r="AB423" i="2"/>
  <c r="AG423" i="2"/>
  <c r="AE423" i="2"/>
  <c r="AI423" i="2"/>
  <c r="AJ423" i="2"/>
  <c r="AA423" i="2"/>
  <c r="AK423" i="2"/>
  <c r="V402" i="2"/>
  <c r="V169" i="2" s="1"/>
  <c r="W402" i="2"/>
  <c r="X402" i="2"/>
  <c r="Y402" i="2"/>
  <c r="AE405" i="2"/>
  <c r="AG405" i="2"/>
  <c r="AD405" i="2"/>
  <c r="AI405" i="2"/>
  <c r="Z405" i="2"/>
  <c r="AF405" i="2"/>
  <c r="AH405" i="2"/>
  <c r="AB405" i="2"/>
  <c r="AK405" i="2"/>
  <c r="AJ405" i="2"/>
  <c r="AA405" i="2"/>
  <c r="AC405" i="2"/>
  <c r="W383" i="2"/>
  <c r="W441" i="2"/>
  <c r="AP419" i="2"/>
  <c r="AM419" i="2"/>
  <c r="AL419" i="2"/>
  <c r="AQ419" i="2"/>
  <c r="AO419" i="2"/>
  <c r="AN419" i="2"/>
  <c r="AM402" i="2"/>
  <c r="AP402" i="2"/>
  <c r="AO402" i="2"/>
  <c r="AN402" i="2"/>
  <c r="AQ402" i="2"/>
  <c r="Y412" i="2"/>
  <c r="X412" i="2"/>
  <c r="V412" i="2"/>
  <c r="W412" i="2"/>
  <c r="X405" i="2"/>
  <c r="W405" i="2"/>
  <c r="V405" i="2"/>
  <c r="Y405" i="2"/>
  <c r="Y441" i="2"/>
  <c r="Y383" i="2"/>
  <c r="X426" i="2"/>
  <c r="W426" i="2"/>
  <c r="V426" i="2"/>
  <c r="V135" i="2" s="1"/>
  <c r="Y426" i="2"/>
  <c r="X441" i="2"/>
  <c r="X383" i="2"/>
  <c r="AN398" i="2"/>
  <c r="AQ398" i="2"/>
  <c r="AN437" i="2"/>
  <c r="AK221" i="2"/>
  <c r="AH339" i="2"/>
  <c r="AH396" i="2"/>
  <c r="X438" i="2"/>
  <c r="V438" i="2"/>
  <c r="V184" i="2" s="1"/>
  <c r="W438" i="2"/>
  <c r="Y438" i="2"/>
  <c r="AG411" i="2"/>
  <c r="AI411" i="2"/>
  <c r="AB411" i="2"/>
  <c r="AE411" i="2"/>
  <c r="AC411" i="2"/>
  <c r="AJ411" i="2"/>
  <c r="AA411" i="2"/>
  <c r="AF411" i="2"/>
  <c r="Z411" i="2"/>
  <c r="AD411" i="2"/>
  <c r="AH411" i="2"/>
  <c r="AK411" i="2"/>
  <c r="AG409" i="2"/>
  <c r="AD409" i="2"/>
  <c r="Z409" i="2"/>
  <c r="AI409" i="2"/>
  <c r="AA409" i="2"/>
  <c r="AJ409" i="2"/>
  <c r="AC409" i="2"/>
  <c r="AE409" i="2"/>
  <c r="AF409" i="2"/>
  <c r="AB409" i="2"/>
  <c r="AH409" i="2"/>
  <c r="AL397" i="2"/>
  <c r="AE383" i="2"/>
  <c r="AE441" i="2"/>
  <c r="W106" i="2"/>
  <c r="X106" i="2" s="1"/>
  <c r="Y106" i="2" s="1"/>
  <c r="Z106" i="2" s="1"/>
  <c r="AA106" i="2" s="1"/>
  <c r="AB106" i="2" s="1"/>
  <c r="AC106" i="2" s="1"/>
  <c r="AD106" i="2" s="1"/>
  <c r="AD441" i="2"/>
  <c r="AD383" i="2"/>
  <c r="BA433" i="2" l="1"/>
  <c r="AV376" i="2"/>
  <c r="BB372" i="2"/>
  <c r="BB429" i="2" s="1"/>
  <c r="BC377" i="2"/>
  <c r="BC434" i="2" s="1"/>
  <c r="BA435" i="2"/>
  <c r="AT435" i="2" s="1"/>
  <c r="AR378" i="2"/>
  <c r="BB378" i="2"/>
  <c r="BB435" i="2" s="1"/>
  <c r="BC372" i="2"/>
  <c r="BC429" i="2" s="1"/>
  <c r="BB379" i="2"/>
  <c r="BB436" i="2" s="1"/>
  <c r="BB377" i="2"/>
  <c r="BB434" i="2" s="1"/>
  <c r="BC378" i="2"/>
  <c r="BC435" i="2" s="1"/>
  <c r="BA434" i="2"/>
  <c r="AT434" i="2" s="1"/>
  <c r="AL377" i="2"/>
  <c r="BA429" i="2"/>
  <c r="AS372" i="2"/>
  <c r="AO372" i="2"/>
  <c r="BA436" i="2"/>
  <c r="AT379" i="2"/>
  <c r="BC379" i="2"/>
  <c r="BC436" i="2" s="1"/>
  <c r="BA381" i="2"/>
  <c r="AT381" i="2" s="1"/>
  <c r="BA439" i="2"/>
  <c r="AT439" i="2" s="1"/>
  <c r="AT382" i="2"/>
  <c r="B70" i="27"/>
  <c r="B67" i="27"/>
  <c r="B69" i="27"/>
  <c r="B32" i="15" s="1"/>
  <c r="AQ383" i="2"/>
  <c r="AQ388" i="2" s="1"/>
  <c r="W56" i="2"/>
  <c r="X56" i="2" s="1"/>
  <c r="Y56" i="2" s="1"/>
  <c r="AF205" i="2"/>
  <c r="AG205" i="2" s="1"/>
  <c r="AH205" i="2" s="1"/>
  <c r="AI205" i="2" s="1"/>
  <c r="AJ205" i="2" s="1"/>
  <c r="AK205" i="2" s="1"/>
  <c r="AL205" i="2" s="1"/>
  <c r="AM205" i="2" s="1"/>
  <c r="AN205" i="2" s="1"/>
  <c r="AO205" i="2" s="1"/>
  <c r="AP205" i="2" s="1"/>
  <c r="AQ205" i="2" s="1"/>
  <c r="AR205" i="2" s="1"/>
  <c r="AS205" i="2" s="1"/>
  <c r="AT205" i="2" s="1"/>
  <c r="AU205" i="2" s="1"/>
  <c r="AV205" i="2" s="1"/>
  <c r="AW205" i="2" s="1"/>
  <c r="AF155" i="2"/>
  <c r="AG155" i="2" s="1"/>
  <c r="AH155" i="2" s="1"/>
  <c r="AI155" i="2" s="1"/>
  <c r="AJ155" i="2" s="1"/>
  <c r="AK155" i="2" s="1"/>
  <c r="AL155" i="2" s="1"/>
  <c r="AM155" i="2" s="1"/>
  <c r="AN155" i="2" s="1"/>
  <c r="AO155" i="2" s="1"/>
  <c r="AP155" i="2" s="1"/>
  <c r="AQ155" i="2" s="1"/>
  <c r="AR155" i="2" s="1"/>
  <c r="AS155" i="2" s="1"/>
  <c r="AT155" i="2" s="1"/>
  <c r="AU155" i="2" s="1"/>
  <c r="AV155" i="2" s="1"/>
  <c r="AW155" i="2" s="1"/>
  <c r="AF145" i="2"/>
  <c r="AG145" i="2" s="1"/>
  <c r="AH145" i="2" s="1"/>
  <c r="AI145" i="2" s="1"/>
  <c r="AJ145" i="2" s="1"/>
  <c r="AK145" i="2" s="1"/>
  <c r="AL145" i="2" s="1"/>
  <c r="AM145" i="2" s="1"/>
  <c r="AN145" i="2" s="1"/>
  <c r="AO145" i="2" s="1"/>
  <c r="AP145" i="2" s="1"/>
  <c r="AQ145" i="2" s="1"/>
  <c r="AR145" i="2" s="1"/>
  <c r="AS145" i="2" s="1"/>
  <c r="AT145" i="2" s="1"/>
  <c r="AU145" i="2" s="1"/>
  <c r="AV145" i="2" s="1"/>
  <c r="AW145" i="2" s="1"/>
  <c r="AF54" i="2"/>
  <c r="AG54" i="2" s="1"/>
  <c r="AH54" i="2" s="1"/>
  <c r="AI54" i="2" s="1"/>
  <c r="AJ54" i="2" s="1"/>
  <c r="AK54" i="2" s="1"/>
  <c r="AL54" i="2" s="1"/>
  <c r="AM54" i="2" s="1"/>
  <c r="AN54" i="2" s="1"/>
  <c r="AO54" i="2" s="1"/>
  <c r="AP54" i="2" s="1"/>
  <c r="AQ54" i="2" s="1"/>
  <c r="AR54" i="2" s="1"/>
  <c r="AS54" i="2" s="1"/>
  <c r="AT54" i="2" s="1"/>
  <c r="AU54" i="2" s="1"/>
  <c r="AV54" i="2" s="1"/>
  <c r="AW54" i="2" s="1"/>
  <c r="AF79" i="2"/>
  <c r="AG79" i="2" s="1"/>
  <c r="AH79" i="2" s="1"/>
  <c r="AI79" i="2" s="1"/>
  <c r="AJ79" i="2" s="1"/>
  <c r="AK79" i="2" s="1"/>
  <c r="AL79" i="2" s="1"/>
  <c r="AM79" i="2" s="1"/>
  <c r="AN79" i="2" s="1"/>
  <c r="AO79" i="2" s="1"/>
  <c r="AP79" i="2" s="1"/>
  <c r="AQ79" i="2" s="1"/>
  <c r="AR79" i="2" s="1"/>
  <c r="AS79" i="2" s="1"/>
  <c r="AT79" i="2" s="1"/>
  <c r="AU79" i="2" s="1"/>
  <c r="AV79" i="2" s="1"/>
  <c r="AW79" i="2" s="1"/>
  <c r="AF148" i="2"/>
  <c r="AG148" i="2" s="1"/>
  <c r="AH148" i="2" s="1"/>
  <c r="AI148" i="2" s="1"/>
  <c r="AJ148" i="2" s="1"/>
  <c r="AK148" i="2" s="1"/>
  <c r="AL148" i="2" s="1"/>
  <c r="AM148" i="2" s="1"/>
  <c r="AN148" i="2" s="1"/>
  <c r="AO148" i="2" s="1"/>
  <c r="AP148" i="2" s="1"/>
  <c r="AQ148" i="2" s="1"/>
  <c r="AR148" i="2" s="1"/>
  <c r="AS148" i="2" s="1"/>
  <c r="AT148" i="2" s="1"/>
  <c r="AU148" i="2" s="1"/>
  <c r="AV148" i="2" s="1"/>
  <c r="AW148" i="2" s="1"/>
  <c r="AF163" i="2"/>
  <c r="AG163" i="2" s="1"/>
  <c r="AH163" i="2" s="1"/>
  <c r="AI163" i="2" s="1"/>
  <c r="AJ163" i="2" s="1"/>
  <c r="AK163" i="2" s="1"/>
  <c r="AL163" i="2" s="1"/>
  <c r="AM163" i="2" s="1"/>
  <c r="AN163" i="2" s="1"/>
  <c r="AO163" i="2" s="1"/>
  <c r="AP163" i="2" s="1"/>
  <c r="AQ163" i="2" s="1"/>
  <c r="AR163" i="2" s="1"/>
  <c r="AS163" i="2" s="1"/>
  <c r="AT163" i="2" s="1"/>
  <c r="AU163" i="2" s="1"/>
  <c r="AV163" i="2" s="1"/>
  <c r="AW163" i="2" s="1"/>
  <c r="AF150" i="2"/>
  <c r="AG150" i="2" s="1"/>
  <c r="AH150" i="2" s="1"/>
  <c r="AI150" i="2" s="1"/>
  <c r="AJ150" i="2" s="1"/>
  <c r="AK150" i="2" s="1"/>
  <c r="AL150" i="2" s="1"/>
  <c r="AM150" i="2" s="1"/>
  <c r="AN150" i="2" s="1"/>
  <c r="AO150" i="2" s="1"/>
  <c r="AP150" i="2" s="1"/>
  <c r="AQ150" i="2" s="1"/>
  <c r="AR150" i="2" s="1"/>
  <c r="AS150" i="2" s="1"/>
  <c r="AT150" i="2" s="1"/>
  <c r="AU150" i="2" s="1"/>
  <c r="AV150" i="2" s="1"/>
  <c r="AW150" i="2" s="1"/>
  <c r="AF86" i="2"/>
  <c r="AG86" i="2" s="1"/>
  <c r="AH86" i="2" s="1"/>
  <c r="AI86" i="2" s="1"/>
  <c r="AJ86" i="2" s="1"/>
  <c r="AK86" i="2" s="1"/>
  <c r="AL86" i="2" s="1"/>
  <c r="AM86" i="2" s="1"/>
  <c r="AN86" i="2" s="1"/>
  <c r="AO86" i="2" s="1"/>
  <c r="AP86" i="2" s="1"/>
  <c r="AQ86" i="2" s="1"/>
  <c r="AY86" i="2" s="1"/>
  <c r="AF177" i="2"/>
  <c r="AG177" i="2" s="1"/>
  <c r="AH177" i="2" s="1"/>
  <c r="AI177" i="2" s="1"/>
  <c r="AJ177" i="2" s="1"/>
  <c r="AK177" i="2" s="1"/>
  <c r="AL177" i="2" s="1"/>
  <c r="AM177" i="2" s="1"/>
  <c r="AN177" i="2" s="1"/>
  <c r="AO177" i="2" s="1"/>
  <c r="AP177" i="2" s="1"/>
  <c r="AQ177" i="2" s="1"/>
  <c r="AR177" i="2" s="1"/>
  <c r="AS177" i="2" s="1"/>
  <c r="AT177" i="2" s="1"/>
  <c r="AU177" i="2" s="1"/>
  <c r="AV177" i="2" s="1"/>
  <c r="AW177" i="2" s="1"/>
  <c r="AF84" i="2"/>
  <c r="AG84" i="2" s="1"/>
  <c r="AH84" i="2" s="1"/>
  <c r="AI84" i="2" s="1"/>
  <c r="AJ84" i="2" s="1"/>
  <c r="AK84" i="2" s="1"/>
  <c r="AL84" i="2" s="1"/>
  <c r="AM84" i="2" s="1"/>
  <c r="AN84" i="2" s="1"/>
  <c r="AO84" i="2" s="1"/>
  <c r="AP84" i="2" s="1"/>
  <c r="AQ84" i="2" s="1"/>
  <c r="AR84" i="2" s="1"/>
  <c r="AS84" i="2" s="1"/>
  <c r="AT84" i="2" s="1"/>
  <c r="AU84" i="2" s="1"/>
  <c r="AV84" i="2" s="1"/>
  <c r="AW84" i="2" s="1"/>
  <c r="AF120" i="2"/>
  <c r="AG120" i="2" s="1"/>
  <c r="AH120" i="2" s="1"/>
  <c r="AI120" i="2" s="1"/>
  <c r="AJ120" i="2" s="1"/>
  <c r="AK120" i="2" s="1"/>
  <c r="AL120" i="2" s="1"/>
  <c r="AM120" i="2" s="1"/>
  <c r="AN120" i="2" s="1"/>
  <c r="AO120" i="2" s="1"/>
  <c r="AP120" i="2" s="1"/>
  <c r="AQ120" i="2" s="1"/>
  <c r="AF75" i="2"/>
  <c r="AG75" i="2" s="1"/>
  <c r="AH75" i="2" s="1"/>
  <c r="AI75" i="2" s="1"/>
  <c r="AJ75" i="2" s="1"/>
  <c r="AK75" i="2" s="1"/>
  <c r="AL75" i="2" s="1"/>
  <c r="AM75" i="2" s="1"/>
  <c r="AN75" i="2" s="1"/>
  <c r="AO75" i="2" s="1"/>
  <c r="AP75" i="2" s="1"/>
  <c r="AQ75" i="2" s="1"/>
  <c r="AR75" i="2" s="1"/>
  <c r="AS75" i="2" s="1"/>
  <c r="AT75" i="2" s="1"/>
  <c r="AU75" i="2" s="1"/>
  <c r="AV75" i="2" s="1"/>
  <c r="AW75" i="2" s="1"/>
  <c r="AF112" i="2"/>
  <c r="AG112" i="2" s="1"/>
  <c r="AH112" i="2" s="1"/>
  <c r="AI112" i="2" s="1"/>
  <c r="AJ112" i="2" s="1"/>
  <c r="AK112" i="2" s="1"/>
  <c r="AL112" i="2" s="1"/>
  <c r="AM112" i="2" s="1"/>
  <c r="AN112" i="2" s="1"/>
  <c r="AO112" i="2" s="1"/>
  <c r="AP112" i="2" s="1"/>
  <c r="AQ112" i="2" s="1"/>
  <c r="AR112" i="2" s="1"/>
  <c r="AS112" i="2" s="1"/>
  <c r="AT112" i="2" s="1"/>
  <c r="AU112" i="2" s="1"/>
  <c r="AV112" i="2" s="1"/>
  <c r="AW112" i="2" s="1"/>
  <c r="AF143" i="2"/>
  <c r="AG143" i="2" s="1"/>
  <c r="AH143" i="2" s="1"/>
  <c r="AI143" i="2" s="1"/>
  <c r="AJ143" i="2" s="1"/>
  <c r="AK143" i="2" s="1"/>
  <c r="AL143" i="2" s="1"/>
  <c r="AM143" i="2" s="1"/>
  <c r="AN143" i="2" s="1"/>
  <c r="AO143" i="2" s="1"/>
  <c r="AP143" i="2" s="1"/>
  <c r="AQ143" i="2" s="1"/>
  <c r="AR143" i="2" s="1"/>
  <c r="AS143" i="2" s="1"/>
  <c r="AT143" i="2" s="1"/>
  <c r="AU143" i="2" s="1"/>
  <c r="AV143" i="2" s="1"/>
  <c r="AW143" i="2" s="1"/>
  <c r="AF188" i="2"/>
  <c r="AG188" i="2" s="1"/>
  <c r="AH188" i="2" s="1"/>
  <c r="AI188" i="2" s="1"/>
  <c r="AJ188" i="2" s="1"/>
  <c r="AK188" i="2" s="1"/>
  <c r="AL188" i="2" s="1"/>
  <c r="AM188" i="2" s="1"/>
  <c r="AN188" i="2" s="1"/>
  <c r="AO188" i="2" s="1"/>
  <c r="AP188" i="2" s="1"/>
  <c r="AQ188" i="2" s="1"/>
  <c r="AR188" i="2" s="1"/>
  <c r="AS188" i="2" s="1"/>
  <c r="AT188" i="2" s="1"/>
  <c r="AU188" i="2" s="1"/>
  <c r="AV188" i="2" s="1"/>
  <c r="AW188" i="2" s="1"/>
  <c r="AF104" i="2"/>
  <c r="AG104" i="2" s="1"/>
  <c r="AH104" i="2" s="1"/>
  <c r="AI104" i="2" s="1"/>
  <c r="AJ104" i="2" s="1"/>
  <c r="AK104" i="2" s="1"/>
  <c r="AL104" i="2" s="1"/>
  <c r="AM104" i="2" s="1"/>
  <c r="AN104" i="2" s="1"/>
  <c r="AO104" i="2" s="1"/>
  <c r="AP104" i="2" s="1"/>
  <c r="AQ104" i="2" s="1"/>
  <c r="AR104" i="2" s="1"/>
  <c r="AS104" i="2" s="1"/>
  <c r="AT104" i="2" s="1"/>
  <c r="AU104" i="2" s="1"/>
  <c r="AV104" i="2" s="1"/>
  <c r="AW104" i="2" s="1"/>
  <c r="AF83" i="2"/>
  <c r="AG83" i="2" s="1"/>
  <c r="AH83" i="2" s="1"/>
  <c r="AI83" i="2" s="1"/>
  <c r="AJ83" i="2" s="1"/>
  <c r="AK83" i="2" s="1"/>
  <c r="AL83" i="2" s="1"/>
  <c r="AM83" i="2" s="1"/>
  <c r="AN83" i="2" s="1"/>
  <c r="AO83" i="2" s="1"/>
  <c r="AP83" i="2" s="1"/>
  <c r="AQ83" i="2" s="1"/>
  <c r="AR83" i="2" s="1"/>
  <c r="AS83" i="2" s="1"/>
  <c r="AT83" i="2" s="1"/>
  <c r="AU83" i="2" s="1"/>
  <c r="AV83" i="2" s="1"/>
  <c r="AW83" i="2" s="1"/>
  <c r="AF61" i="2"/>
  <c r="AG61" i="2" s="1"/>
  <c r="AH61" i="2" s="1"/>
  <c r="AI61" i="2" s="1"/>
  <c r="AJ61" i="2" s="1"/>
  <c r="AK61" i="2" s="1"/>
  <c r="AL61" i="2" s="1"/>
  <c r="AM61" i="2" s="1"/>
  <c r="AN61" i="2" s="1"/>
  <c r="AO61" i="2" s="1"/>
  <c r="AP61" i="2" s="1"/>
  <c r="AQ61" i="2" s="1"/>
  <c r="AR61" i="2" s="1"/>
  <c r="AS61" i="2" s="1"/>
  <c r="AT61" i="2" s="1"/>
  <c r="AU61" i="2" s="1"/>
  <c r="AV61" i="2" s="1"/>
  <c r="AW61" i="2" s="1"/>
  <c r="AF64" i="2"/>
  <c r="AG64" i="2" s="1"/>
  <c r="AH64" i="2" s="1"/>
  <c r="AI64" i="2" s="1"/>
  <c r="AJ64" i="2" s="1"/>
  <c r="AK64" i="2" s="1"/>
  <c r="AL64" i="2" s="1"/>
  <c r="AM64" i="2" s="1"/>
  <c r="AN64" i="2" s="1"/>
  <c r="AO64" i="2" s="1"/>
  <c r="AP64" i="2" s="1"/>
  <c r="AQ64" i="2" s="1"/>
  <c r="AR64" i="2" s="1"/>
  <c r="AS64" i="2" s="1"/>
  <c r="AT64" i="2" s="1"/>
  <c r="AU64" i="2" s="1"/>
  <c r="AV64" i="2" s="1"/>
  <c r="AW64" i="2" s="1"/>
  <c r="AF164" i="2"/>
  <c r="AG164" i="2" s="1"/>
  <c r="AH164" i="2" s="1"/>
  <c r="AI164" i="2" s="1"/>
  <c r="AJ164" i="2" s="1"/>
  <c r="AK164" i="2" s="1"/>
  <c r="AL164" i="2" s="1"/>
  <c r="AM164" i="2" s="1"/>
  <c r="AN164" i="2" s="1"/>
  <c r="AO164" i="2" s="1"/>
  <c r="AP164" i="2" s="1"/>
  <c r="AQ164" i="2" s="1"/>
  <c r="AR164" i="2" s="1"/>
  <c r="AS164" i="2" s="1"/>
  <c r="AT164" i="2" s="1"/>
  <c r="AU164" i="2" s="1"/>
  <c r="AV164" i="2" s="1"/>
  <c r="AW164" i="2" s="1"/>
  <c r="AF73" i="2"/>
  <c r="AG73" i="2" s="1"/>
  <c r="AH73" i="2" s="1"/>
  <c r="AI73" i="2" s="1"/>
  <c r="AJ73" i="2" s="1"/>
  <c r="AK73" i="2" s="1"/>
  <c r="AL73" i="2" s="1"/>
  <c r="AM73" i="2" s="1"/>
  <c r="AN73" i="2" s="1"/>
  <c r="AO73" i="2" s="1"/>
  <c r="AP73" i="2" s="1"/>
  <c r="AQ73" i="2" s="1"/>
  <c r="AR73" i="2" s="1"/>
  <c r="AS73" i="2" s="1"/>
  <c r="AT73" i="2" s="1"/>
  <c r="AU73" i="2" s="1"/>
  <c r="AV73" i="2" s="1"/>
  <c r="AW73" i="2" s="1"/>
  <c r="AF118" i="2"/>
  <c r="AG118" i="2" s="1"/>
  <c r="AH118" i="2" s="1"/>
  <c r="AI118" i="2" s="1"/>
  <c r="AJ118" i="2" s="1"/>
  <c r="AK118" i="2" s="1"/>
  <c r="AL118" i="2" s="1"/>
  <c r="AM118" i="2" s="1"/>
  <c r="AN118" i="2" s="1"/>
  <c r="AO118" i="2" s="1"/>
  <c r="AP118" i="2" s="1"/>
  <c r="AQ118" i="2" s="1"/>
  <c r="AR118" i="2" s="1"/>
  <c r="AS118" i="2" s="1"/>
  <c r="AT118" i="2" s="1"/>
  <c r="AU118" i="2" s="1"/>
  <c r="AV118" i="2" s="1"/>
  <c r="AW118" i="2" s="1"/>
  <c r="AF186" i="2"/>
  <c r="AG186" i="2" s="1"/>
  <c r="AH186" i="2" s="1"/>
  <c r="AI186" i="2" s="1"/>
  <c r="AJ186" i="2" s="1"/>
  <c r="AK186" i="2" s="1"/>
  <c r="AL186" i="2" s="1"/>
  <c r="AM186" i="2" s="1"/>
  <c r="AN186" i="2" s="1"/>
  <c r="AO186" i="2" s="1"/>
  <c r="AP186" i="2" s="1"/>
  <c r="AQ186" i="2" s="1"/>
  <c r="AR186" i="2" s="1"/>
  <c r="AS186" i="2" s="1"/>
  <c r="AT186" i="2" s="1"/>
  <c r="AU186" i="2" s="1"/>
  <c r="AV186" i="2" s="1"/>
  <c r="AW186" i="2" s="1"/>
  <c r="AF103" i="2"/>
  <c r="AG103" i="2" s="1"/>
  <c r="AH103" i="2" s="1"/>
  <c r="AI103" i="2" s="1"/>
  <c r="AJ103" i="2" s="1"/>
  <c r="AK103" i="2" s="1"/>
  <c r="AL103" i="2" s="1"/>
  <c r="AM103" i="2" s="1"/>
  <c r="AN103" i="2" s="1"/>
  <c r="AO103" i="2" s="1"/>
  <c r="AP103" i="2" s="1"/>
  <c r="AQ103" i="2" s="1"/>
  <c r="AR103" i="2" s="1"/>
  <c r="AS103" i="2" s="1"/>
  <c r="AT103" i="2" s="1"/>
  <c r="AU103" i="2" s="1"/>
  <c r="AV103" i="2" s="1"/>
  <c r="AW103" i="2" s="1"/>
  <c r="AF96" i="2"/>
  <c r="AG96" i="2" s="1"/>
  <c r="AH96" i="2" s="1"/>
  <c r="AI96" i="2" s="1"/>
  <c r="AJ96" i="2" s="1"/>
  <c r="AK96" i="2" s="1"/>
  <c r="AL96" i="2" s="1"/>
  <c r="AM96" i="2" s="1"/>
  <c r="AN96" i="2" s="1"/>
  <c r="AO96" i="2" s="1"/>
  <c r="AP96" i="2" s="1"/>
  <c r="AQ96" i="2" s="1"/>
  <c r="AR96" i="2" s="1"/>
  <c r="AS96" i="2" s="1"/>
  <c r="AT96" i="2" s="1"/>
  <c r="AU96" i="2" s="1"/>
  <c r="AV96" i="2" s="1"/>
  <c r="AW96" i="2" s="1"/>
  <c r="AF95" i="2"/>
  <c r="AG95" i="2" s="1"/>
  <c r="AH95" i="2" s="1"/>
  <c r="AI95" i="2" s="1"/>
  <c r="AJ95" i="2" s="1"/>
  <c r="AK95" i="2" s="1"/>
  <c r="AL95" i="2" s="1"/>
  <c r="AM95" i="2" s="1"/>
  <c r="AN95" i="2" s="1"/>
  <c r="AO95" i="2" s="1"/>
  <c r="AP95" i="2" s="1"/>
  <c r="AQ95" i="2" s="1"/>
  <c r="AR95" i="2" s="1"/>
  <c r="AS95" i="2" s="1"/>
  <c r="AT95" i="2" s="1"/>
  <c r="AU95" i="2" s="1"/>
  <c r="AV95" i="2" s="1"/>
  <c r="AW95" i="2" s="1"/>
  <c r="AF187" i="2"/>
  <c r="AG187" i="2" s="1"/>
  <c r="AH187" i="2" s="1"/>
  <c r="AI187" i="2" s="1"/>
  <c r="AJ187" i="2" s="1"/>
  <c r="AK187" i="2" s="1"/>
  <c r="AL187" i="2" s="1"/>
  <c r="AM187" i="2" s="1"/>
  <c r="AN187" i="2" s="1"/>
  <c r="AO187" i="2" s="1"/>
  <c r="AP187" i="2" s="1"/>
  <c r="AQ187" i="2" s="1"/>
  <c r="AR187" i="2" s="1"/>
  <c r="AS187" i="2" s="1"/>
  <c r="AT187" i="2" s="1"/>
  <c r="AU187" i="2" s="1"/>
  <c r="AV187" i="2" s="1"/>
  <c r="AW187" i="2" s="1"/>
  <c r="AF191" i="2"/>
  <c r="AG191" i="2" s="1"/>
  <c r="AH191" i="2" s="1"/>
  <c r="AI191" i="2" s="1"/>
  <c r="AJ191" i="2" s="1"/>
  <c r="AK191" i="2" s="1"/>
  <c r="AL191" i="2" s="1"/>
  <c r="AM191" i="2" s="1"/>
  <c r="AN191" i="2" s="1"/>
  <c r="AO191" i="2" s="1"/>
  <c r="AP191" i="2" s="1"/>
  <c r="AQ191" i="2" s="1"/>
  <c r="AR191" i="2" s="1"/>
  <c r="AS191" i="2" s="1"/>
  <c r="AT191" i="2" s="1"/>
  <c r="AU191" i="2" s="1"/>
  <c r="AV191" i="2" s="1"/>
  <c r="AW191" i="2" s="1"/>
  <c r="AF66" i="2"/>
  <c r="AG66" i="2" s="1"/>
  <c r="AH66" i="2" s="1"/>
  <c r="AI66" i="2" s="1"/>
  <c r="AJ66" i="2" s="1"/>
  <c r="AK66" i="2" s="1"/>
  <c r="AL66" i="2" s="1"/>
  <c r="AM66" i="2" s="1"/>
  <c r="AN66" i="2" s="1"/>
  <c r="AO66" i="2" s="1"/>
  <c r="AP66" i="2" s="1"/>
  <c r="AQ66" i="2" s="1"/>
  <c r="AR66" i="2" s="1"/>
  <c r="AS66" i="2" s="1"/>
  <c r="AT66" i="2" s="1"/>
  <c r="AU66" i="2" s="1"/>
  <c r="AV66" i="2" s="1"/>
  <c r="AW66" i="2" s="1"/>
  <c r="AF59" i="2"/>
  <c r="AG59" i="2" s="1"/>
  <c r="AH59" i="2" s="1"/>
  <c r="AI59" i="2" s="1"/>
  <c r="AJ59" i="2" s="1"/>
  <c r="AK59" i="2" s="1"/>
  <c r="AL59" i="2" s="1"/>
  <c r="AM59" i="2" s="1"/>
  <c r="AN59" i="2" s="1"/>
  <c r="AO59" i="2" s="1"/>
  <c r="AP59" i="2" s="1"/>
  <c r="AQ59" i="2" s="1"/>
  <c r="AR59" i="2" s="1"/>
  <c r="AS59" i="2" s="1"/>
  <c r="AT59" i="2" s="1"/>
  <c r="AU59" i="2" s="1"/>
  <c r="AV59" i="2" s="1"/>
  <c r="AW59" i="2" s="1"/>
  <c r="AF89" i="2"/>
  <c r="AG89" i="2" s="1"/>
  <c r="AH89" i="2" s="1"/>
  <c r="AI89" i="2" s="1"/>
  <c r="AJ89" i="2" s="1"/>
  <c r="AK89" i="2" s="1"/>
  <c r="AL89" i="2" s="1"/>
  <c r="AM89" i="2" s="1"/>
  <c r="AN89" i="2" s="1"/>
  <c r="AO89" i="2" s="1"/>
  <c r="AP89" i="2" s="1"/>
  <c r="AQ89" i="2" s="1"/>
  <c r="AR89" i="2" s="1"/>
  <c r="AS89" i="2" s="1"/>
  <c r="AT89" i="2" s="1"/>
  <c r="AU89" i="2" s="1"/>
  <c r="AV89" i="2" s="1"/>
  <c r="AW89" i="2" s="1"/>
  <c r="AF97" i="2"/>
  <c r="AG97" i="2" s="1"/>
  <c r="AH97" i="2" s="1"/>
  <c r="AI97" i="2" s="1"/>
  <c r="AJ97" i="2" s="1"/>
  <c r="AK97" i="2" s="1"/>
  <c r="AL97" i="2" s="1"/>
  <c r="AM97" i="2" s="1"/>
  <c r="AN97" i="2" s="1"/>
  <c r="AO97" i="2" s="1"/>
  <c r="AP97" i="2" s="1"/>
  <c r="AQ97" i="2" s="1"/>
  <c r="AR97" i="2" s="1"/>
  <c r="AS97" i="2" s="1"/>
  <c r="AT97" i="2" s="1"/>
  <c r="AU97" i="2" s="1"/>
  <c r="AV97" i="2" s="1"/>
  <c r="AW97" i="2" s="1"/>
  <c r="AF146" i="2"/>
  <c r="AG146" i="2" s="1"/>
  <c r="AH146" i="2" s="1"/>
  <c r="AI146" i="2" s="1"/>
  <c r="AJ146" i="2" s="1"/>
  <c r="AK146" i="2" s="1"/>
  <c r="AL146" i="2" s="1"/>
  <c r="AM146" i="2" s="1"/>
  <c r="AN146" i="2" s="1"/>
  <c r="AO146" i="2" s="1"/>
  <c r="AP146" i="2" s="1"/>
  <c r="AQ146" i="2" s="1"/>
  <c r="AR146" i="2" s="1"/>
  <c r="AS146" i="2" s="1"/>
  <c r="AT146" i="2" s="1"/>
  <c r="AU146" i="2" s="1"/>
  <c r="AV146" i="2" s="1"/>
  <c r="AW146" i="2" s="1"/>
  <c r="AF130" i="2"/>
  <c r="AG130" i="2" s="1"/>
  <c r="AH130" i="2" s="1"/>
  <c r="AI130" i="2" s="1"/>
  <c r="AJ130" i="2" s="1"/>
  <c r="AK130" i="2" s="1"/>
  <c r="AL130" i="2" s="1"/>
  <c r="AM130" i="2" s="1"/>
  <c r="AN130" i="2" s="1"/>
  <c r="AO130" i="2" s="1"/>
  <c r="AP130" i="2" s="1"/>
  <c r="AQ130" i="2" s="1"/>
  <c r="AR130" i="2" s="1"/>
  <c r="AS130" i="2" s="1"/>
  <c r="AT130" i="2" s="1"/>
  <c r="AU130" i="2" s="1"/>
  <c r="AV130" i="2" s="1"/>
  <c r="AW130" i="2" s="1"/>
  <c r="AF175" i="2"/>
  <c r="AG175" i="2" s="1"/>
  <c r="AH175" i="2" s="1"/>
  <c r="AI175" i="2" s="1"/>
  <c r="AJ175" i="2" s="1"/>
  <c r="AK175" i="2" s="1"/>
  <c r="AL175" i="2" s="1"/>
  <c r="AM175" i="2" s="1"/>
  <c r="AN175" i="2" s="1"/>
  <c r="AO175" i="2" s="1"/>
  <c r="AP175" i="2" s="1"/>
  <c r="AQ175" i="2" s="1"/>
  <c r="AR175" i="2" s="1"/>
  <c r="AS175" i="2" s="1"/>
  <c r="AT175" i="2" s="1"/>
  <c r="AU175" i="2" s="1"/>
  <c r="AV175" i="2" s="1"/>
  <c r="AW175" i="2" s="1"/>
  <c r="AF68" i="2"/>
  <c r="AG68" i="2" s="1"/>
  <c r="AH68" i="2" s="1"/>
  <c r="AI68" i="2" s="1"/>
  <c r="AJ68" i="2" s="1"/>
  <c r="AK68" i="2" s="1"/>
  <c r="AL68" i="2" s="1"/>
  <c r="AM68" i="2" s="1"/>
  <c r="AN68" i="2" s="1"/>
  <c r="AO68" i="2" s="1"/>
  <c r="AP68" i="2" s="1"/>
  <c r="AQ68" i="2" s="1"/>
  <c r="AR68" i="2" s="1"/>
  <c r="AS68" i="2" s="1"/>
  <c r="AT68" i="2" s="1"/>
  <c r="AU68" i="2" s="1"/>
  <c r="AV68" i="2" s="1"/>
  <c r="AW68" i="2" s="1"/>
  <c r="AF180" i="2"/>
  <c r="AG180" i="2" s="1"/>
  <c r="AH180" i="2" s="1"/>
  <c r="AI180" i="2" s="1"/>
  <c r="AJ180" i="2" s="1"/>
  <c r="AK180" i="2" s="1"/>
  <c r="AL180" i="2" s="1"/>
  <c r="AM180" i="2" s="1"/>
  <c r="AN180" i="2" s="1"/>
  <c r="AO180" i="2" s="1"/>
  <c r="AP180" i="2" s="1"/>
  <c r="AQ180" i="2" s="1"/>
  <c r="AR180" i="2" s="1"/>
  <c r="AS180" i="2" s="1"/>
  <c r="AT180" i="2" s="1"/>
  <c r="AU180" i="2" s="1"/>
  <c r="AV180" i="2" s="1"/>
  <c r="AW180" i="2" s="1"/>
  <c r="AF45" i="2"/>
  <c r="AG45" i="2" s="1"/>
  <c r="AH45" i="2" s="1"/>
  <c r="AI45" i="2" s="1"/>
  <c r="AJ45" i="2" s="1"/>
  <c r="AK45" i="2" s="1"/>
  <c r="AL45" i="2" s="1"/>
  <c r="AM45" i="2" s="1"/>
  <c r="AN45" i="2" s="1"/>
  <c r="AO45" i="2" s="1"/>
  <c r="AP45" i="2" s="1"/>
  <c r="AQ45" i="2" s="1"/>
  <c r="AR45" i="2" s="1"/>
  <c r="AS45" i="2" s="1"/>
  <c r="AT45" i="2" s="1"/>
  <c r="AU45" i="2" s="1"/>
  <c r="AV45" i="2" s="1"/>
  <c r="AW45" i="2" s="1"/>
  <c r="AF62" i="2"/>
  <c r="AG62" i="2" s="1"/>
  <c r="AH62" i="2" s="1"/>
  <c r="AI62" i="2" s="1"/>
  <c r="AJ62" i="2" s="1"/>
  <c r="AK62" i="2" s="1"/>
  <c r="AL62" i="2" s="1"/>
  <c r="AM62" i="2" s="1"/>
  <c r="AN62" i="2" s="1"/>
  <c r="AO62" i="2" s="1"/>
  <c r="AP62" i="2" s="1"/>
  <c r="AQ62" i="2" s="1"/>
  <c r="AR62" i="2" s="1"/>
  <c r="AS62" i="2" s="1"/>
  <c r="AT62" i="2" s="1"/>
  <c r="AU62" i="2" s="1"/>
  <c r="AV62" i="2" s="1"/>
  <c r="AW62" i="2" s="1"/>
  <c r="AF151" i="2"/>
  <c r="AG151" i="2" s="1"/>
  <c r="AH151" i="2" s="1"/>
  <c r="AI151" i="2" s="1"/>
  <c r="AJ151" i="2" s="1"/>
  <c r="AK151" i="2" s="1"/>
  <c r="AL151" i="2" s="1"/>
  <c r="AM151" i="2" s="1"/>
  <c r="AN151" i="2" s="1"/>
  <c r="AO151" i="2" s="1"/>
  <c r="AP151" i="2" s="1"/>
  <c r="AQ151" i="2" s="1"/>
  <c r="AR151" i="2" s="1"/>
  <c r="AS151" i="2" s="1"/>
  <c r="AT151" i="2" s="1"/>
  <c r="AU151" i="2" s="1"/>
  <c r="AV151" i="2" s="1"/>
  <c r="AW151" i="2" s="1"/>
  <c r="AF129" i="2"/>
  <c r="AG129" i="2" s="1"/>
  <c r="AH129" i="2" s="1"/>
  <c r="AI129" i="2" s="1"/>
  <c r="AJ129" i="2" s="1"/>
  <c r="AK129" i="2" s="1"/>
  <c r="AL129" i="2" s="1"/>
  <c r="AM129" i="2" s="1"/>
  <c r="AN129" i="2" s="1"/>
  <c r="AO129" i="2" s="1"/>
  <c r="AP129" i="2" s="1"/>
  <c r="AQ129" i="2" s="1"/>
  <c r="AR129" i="2" s="1"/>
  <c r="AS129" i="2" s="1"/>
  <c r="AT129" i="2" s="1"/>
  <c r="AU129" i="2" s="1"/>
  <c r="AV129" i="2" s="1"/>
  <c r="AW129" i="2" s="1"/>
  <c r="AF121" i="2"/>
  <c r="AG121" i="2" s="1"/>
  <c r="AH121" i="2" s="1"/>
  <c r="AI121" i="2" s="1"/>
  <c r="AJ121" i="2" s="1"/>
  <c r="AK121" i="2" s="1"/>
  <c r="AL121" i="2" s="1"/>
  <c r="AM121" i="2" s="1"/>
  <c r="AN121" i="2" s="1"/>
  <c r="AO121" i="2" s="1"/>
  <c r="AP121" i="2" s="1"/>
  <c r="AQ121" i="2" s="1"/>
  <c r="AR121" i="2" s="1"/>
  <c r="AS121" i="2" s="1"/>
  <c r="AT121" i="2" s="1"/>
  <c r="AU121" i="2" s="1"/>
  <c r="AV121" i="2" s="1"/>
  <c r="AW121" i="2" s="1"/>
  <c r="AF140" i="2"/>
  <c r="AG140" i="2" s="1"/>
  <c r="AH140" i="2" s="1"/>
  <c r="AI140" i="2" s="1"/>
  <c r="AJ140" i="2" s="1"/>
  <c r="AK140" i="2" s="1"/>
  <c r="AL140" i="2" s="1"/>
  <c r="AM140" i="2" s="1"/>
  <c r="AN140" i="2" s="1"/>
  <c r="AO140" i="2" s="1"/>
  <c r="AP140" i="2" s="1"/>
  <c r="AQ140" i="2" s="1"/>
  <c r="AF109" i="2"/>
  <c r="AG109" i="2" s="1"/>
  <c r="AH109" i="2" s="1"/>
  <c r="AI109" i="2" s="1"/>
  <c r="AJ109" i="2" s="1"/>
  <c r="AK109" i="2" s="1"/>
  <c r="AL109" i="2" s="1"/>
  <c r="AM109" i="2" s="1"/>
  <c r="AN109" i="2" s="1"/>
  <c r="AO109" i="2" s="1"/>
  <c r="AP109" i="2" s="1"/>
  <c r="AQ109" i="2" s="1"/>
  <c r="AR109" i="2" s="1"/>
  <c r="AS109" i="2" s="1"/>
  <c r="AT109" i="2" s="1"/>
  <c r="AU109" i="2" s="1"/>
  <c r="AV109" i="2" s="1"/>
  <c r="AW109" i="2" s="1"/>
  <c r="AF185" i="2"/>
  <c r="AG185" i="2" s="1"/>
  <c r="AH185" i="2" s="1"/>
  <c r="AI185" i="2" s="1"/>
  <c r="AJ185" i="2" s="1"/>
  <c r="AK185" i="2" s="1"/>
  <c r="AL185" i="2" s="1"/>
  <c r="AM185" i="2" s="1"/>
  <c r="AN185" i="2" s="1"/>
  <c r="AO185" i="2" s="1"/>
  <c r="AP185" i="2" s="1"/>
  <c r="AQ185" i="2" s="1"/>
  <c r="AR185" i="2" s="1"/>
  <c r="AS185" i="2" s="1"/>
  <c r="AT185" i="2" s="1"/>
  <c r="AU185" i="2" s="1"/>
  <c r="AV185" i="2" s="1"/>
  <c r="AW185" i="2" s="1"/>
  <c r="AF91" i="2"/>
  <c r="AG91" i="2" s="1"/>
  <c r="AH91" i="2" s="1"/>
  <c r="AI91" i="2" s="1"/>
  <c r="AJ91" i="2" s="1"/>
  <c r="AK91" i="2" s="1"/>
  <c r="AL91" i="2" s="1"/>
  <c r="AM91" i="2" s="1"/>
  <c r="AN91" i="2" s="1"/>
  <c r="AO91" i="2" s="1"/>
  <c r="AP91" i="2" s="1"/>
  <c r="AQ91" i="2" s="1"/>
  <c r="AR91" i="2" s="1"/>
  <c r="AS91" i="2" s="1"/>
  <c r="AT91" i="2" s="1"/>
  <c r="AU91" i="2" s="1"/>
  <c r="AV91" i="2" s="1"/>
  <c r="AW91" i="2" s="1"/>
  <c r="AF192" i="2"/>
  <c r="AG192" i="2" s="1"/>
  <c r="AH192" i="2" s="1"/>
  <c r="AI192" i="2" s="1"/>
  <c r="AJ192" i="2" s="1"/>
  <c r="AK192" i="2" s="1"/>
  <c r="AL192" i="2" s="1"/>
  <c r="AM192" i="2" s="1"/>
  <c r="AN192" i="2" s="1"/>
  <c r="AO192" i="2" s="1"/>
  <c r="AP192" i="2" s="1"/>
  <c r="AQ192" i="2" s="1"/>
  <c r="AR192" i="2" s="1"/>
  <c r="AS192" i="2" s="1"/>
  <c r="AT192" i="2" s="1"/>
  <c r="AU192" i="2" s="1"/>
  <c r="AV192" i="2" s="1"/>
  <c r="AW192" i="2" s="1"/>
  <c r="AF78" i="2"/>
  <c r="AG78" i="2" s="1"/>
  <c r="AH78" i="2" s="1"/>
  <c r="AI78" i="2" s="1"/>
  <c r="AJ78" i="2" s="1"/>
  <c r="AK78" i="2" s="1"/>
  <c r="AL78" i="2" s="1"/>
  <c r="AM78" i="2" s="1"/>
  <c r="AN78" i="2" s="1"/>
  <c r="AO78" i="2" s="1"/>
  <c r="AP78" i="2" s="1"/>
  <c r="AQ78" i="2" s="1"/>
  <c r="AR78" i="2" s="1"/>
  <c r="AS78" i="2" s="1"/>
  <c r="AT78" i="2" s="1"/>
  <c r="AU78" i="2" s="1"/>
  <c r="AV78" i="2" s="1"/>
  <c r="AW78" i="2" s="1"/>
  <c r="AF162" i="2"/>
  <c r="AG162" i="2" s="1"/>
  <c r="AH162" i="2" s="1"/>
  <c r="AI162" i="2" s="1"/>
  <c r="AJ162" i="2" s="1"/>
  <c r="AK162" i="2" s="1"/>
  <c r="AL162" i="2" s="1"/>
  <c r="AM162" i="2" s="1"/>
  <c r="AN162" i="2" s="1"/>
  <c r="AO162" i="2" s="1"/>
  <c r="AP162" i="2" s="1"/>
  <c r="AQ162" i="2" s="1"/>
  <c r="AR162" i="2" s="1"/>
  <c r="AS162" i="2" s="1"/>
  <c r="AT162" i="2" s="1"/>
  <c r="AU162" i="2" s="1"/>
  <c r="AV162" i="2" s="1"/>
  <c r="AW162" i="2" s="1"/>
  <c r="AF111" i="2"/>
  <c r="AG111" i="2" s="1"/>
  <c r="AH111" i="2" s="1"/>
  <c r="AI111" i="2" s="1"/>
  <c r="AJ111" i="2" s="1"/>
  <c r="AK111" i="2" s="1"/>
  <c r="AL111" i="2" s="1"/>
  <c r="AM111" i="2" s="1"/>
  <c r="AN111" i="2" s="1"/>
  <c r="AO111" i="2" s="1"/>
  <c r="AP111" i="2" s="1"/>
  <c r="AQ111" i="2" s="1"/>
  <c r="AR111" i="2" s="1"/>
  <c r="AS111" i="2" s="1"/>
  <c r="AT111" i="2" s="1"/>
  <c r="AU111" i="2" s="1"/>
  <c r="AV111" i="2" s="1"/>
  <c r="AW111" i="2" s="1"/>
  <c r="AF122" i="2"/>
  <c r="AG122" i="2" s="1"/>
  <c r="AH122" i="2" s="1"/>
  <c r="AI122" i="2" s="1"/>
  <c r="AJ122" i="2" s="1"/>
  <c r="AK122" i="2" s="1"/>
  <c r="AL122" i="2" s="1"/>
  <c r="AM122" i="2" s="1"/>
  <c r="AN122" i="2" s="1"/>
  <c r="AO122" i="2" s="1"/>
  <c r="AP122" i="2" s="1"/>
  <c r="AQ122" i="2" s="1"/>
  <c r="AR122" i="2" s="1"/>
  <c r="AS122" i="2" s="1"/>
  <c r="AT122" i="2" s="1"/>
  <c r="AU122" i="2" s="1"/>
  <c r="AV122" i="2" s="1"/>
  <c r="AW122" i="2" s="1"/>
  <c r="AF172" i="2"/>
  <c r="AG172" i="2" s="1"/>
  <c r="AH172" i="2" s="1"/>
  <c r="AI172" i="2" s="1"/>
  <c r="AJ172" i="2" s="1"/>
  <c r="AK172" i="2" s="1"/>
  <c r="AL172" i="2" s="1"/>
  <c r="AM172" i="2" s="1"/>
  <c r="AN172" i="2" s="1"/>
  <c r="AO172" i="2" s="1"/>
  <c r="AP172" i="2" s="1"/>
  <c r="AQ172" i="2" s="1"/>
  <c r="AR172" i="2" s="1"/>
  <c r="AS172" i="2" s="1"/>
  <c r="AT172" i="2" s="1"/>
  <c r="AU172" i="2" s="1"/>
  <c r="AV172" i="2" s="1"/>
  <c r="AW172" i="2" s="1"/>
  <c r="AF100" i="2"/>
  <c r="AG100" i="2" s="1"/>
  <c r="AH100" i="2" s="1"/>
  <c r="AI100" i="2" s="1"/>
  <c r="AJ100" i="2" s="1"/>
  <c r="AK100" i="2" s="1"/>
  <c r="AL100" i="2" s="1"/>
  <c r="AM100" i="2" s="1"/>
  <c r="AN100" i="2" s="1"/>
  <c r="AO100" i="2" s="1"/>
  <c r="AP100" i="2" s="1"/>
  <c r="AQ100" i="2" s="1"/>
  <c r="AR100" i="2" s="1"/>
  <c r="AS100" i="2" s="1"/>
  <c r="AT100" i="2" s="1"/>
  <c r="AU100" i="2" s="1"/>
  <c r="AV100" i="2" s="1"/>
  <c r="AW100" i="2" s="1"/>
  <c r="AF144" i="2"/>
  <c r="AG144" i="2" s="1"/>
  <c r="AH144" i="2" s="1"/>
  <c r="AI144" i="2" s="1"/>
  <c r="AJ144" i="2" s="1"/>
  <c r="AK144" i="2" s="1"/>
  <c r="AL144" i="2" s="1"/>
  <c r="AM144" i="2" s="1"/>
  <c r="AN144" i="2" s="1"/>
  <c r="AO144" i="2" s="1"/>
  <c r="AP144" i="2" s="1"/>
  <c r="AQ144" i="2" s="1"/>
  <c r="AR144" i="2" s="1"/>
  <c r="AS144" i="2" s="1"/>
  <c r="AT144" i="2" s="1"/>
  <c r="AU144" i="2" s="1"/>
  <c r="AV144" i="2" s="1"/>
  <c r="AW144" i="2" s="1"/>
  <c r="AF74" i="2"/>
  <c r="AG74" i="2" s="1"/>
  <c r="AH74" i="2" s="1"/>
  <c r="AI74" i="2" s="1"/>
  <c r="AJ74" i="2" s="1"/>
  <c r="AK74" i="2" s="1"/>
  <c r="AL74" i="2" s="1"/>
  <c r="AM74" i="2" s="1"/>
  <c r="AN74" i="2" s="1"/>
  <c r="AO74" i="2" s="1"/>
  <c r="AP74" i="2" s="1"/>
  <c r="AQ74" i="2" s="1"/>
  <c r="AR74" i="2" s="1"/>
  <c r="AS74" i="2" s="1"/>
  <c r="AT74" i="2" s="1"/>
  <c r="AU74" i="2" s="1"/>
  <c r="AV74" i="2" s="1"/>
  <c r="AW74" i="2" s="1"/>
  <c r="AF193" i="2"/>
  <c r="AG193" i="2" s="1"/>
  <c r="AH193" i="2" s="1"/>
  <c r="AI193" i="2" s="1"/>
  <c r="AJ193" i="2" s="1"/>
  <c r="AK193" i="2" s="1"/>
  <c r="AL193" i="2" s="1"/>
  <c r="AM193" i="2" s="1"/>
  <c r="AN193" i="2" s="1"/>
  <c r="AO193" i="2" s="1"/>
  <c r="AP193" i="2" s="1"/>
  <c r="AQ193" i="2" s="1"/>
  <c r="AR193" i="2" s="1"/>
  <c r="AS193" i="2" s="1"/>
  <c r="AT193" i="2" s="1"/>
  <c r="AU193" i="2" s="1"/>
  <c r="AV193" i="2" s="1"/>
  <c r="AW193" i="2" s="1"/>
  <c r="AF101" i="2"/>
  <c r="AG101" i="2" s="1"/>
  <c r="AH101" i="2" s="1"/>
  <c r="AI101" i="2" s="1"/>
  <c r="AJ101" i="2" s="1"/>
  <c r="AK101" i="2" s="1"/>
  <c r="AL101" i="2" s="1"/>
  <c r="AM101" i="2" s="1"/>
  <c r="AN101" i="2" s="1"/>
  <c r="AO101" i="2" s="1"/>
  <c r="AP101" i="2" s="1"/>
  <c r="AQ101" i="2" s="1"/>
  <c r="AR101" i="2" s="1"/>
  <c r="AS101" i="2" s="1"/>
  <c r="AT101" i="2" s="1"/>
  <c r="AU101" i="2" s="1"/>
  <c r="AV101" i="2" s="1"/>
  <c r="AW101" i="2" s="1"/>
  <c r="AF174" i="2"/>
  <c r="AG174" i="2" s="1"/>
  <c r="AH174" i="2" s="1"/>
  <c r="AI174" i="2" s="1"/>
  <c r="AJ174" i="2" s="1"/>
  <c r="AK174" i="2" s="1"/>
  <c r="AL174" i="2" s="1"/>
  <c r="AM174" i="2" s="1"/>
  <c r="AN174" i="2" s="1"/>
  <c r="AO174" i="2" s="1"/>
  <c r="AP174" i="2" s="1"/>
  <c r="AQ174" i="2" s="1"/>
  <c r="AR174" i="2" s="1"/>
  <c r="AS174" i="2" s="1"/>
  <c r="AT174" i="2" s="1"/>
  <c r="AU174" i="2" s="1"/>
  <c r="AV174" i="2" s="1"/>
  <c r="AW174" i="2" s="1"/>
  <c r="AF156" i="2"/>
  <c r="AG156" i="2" s="1"/>
  <c r="AH156" i="2" s="1"/>
  <c r="AI156" i="2" s="1"/>
  <c r="AJ156" i="2" s="1"/>
  <c r="AK156" i="2" s="1"/>
  <c r="AL156" i="2" s="1"/>
  <c r="AM156" i="2" s="1"/>
  <c r="AN156" i="2" s="1"/>
  <c r="AO156" i="2" s="1"/>
  <c r="AP156" i="2" s="1"/>
  <c r="AQ156" i="2" s="1"/>
  <c r="AR156" i="2" s="1"/>
  <c r="AS156" i="2" s="1"/>
  <c r="AT156" i="2" s="1"/>
  <c r="AU156" i="2" s="1"/>
  <c r="AV156" i="2" s="1"/>
  <c r="AW156" i="2" s="1"/>
  <c r="AF168" i="2"/>
  <c r="AG168" i="2" s="1"/>
  <c r="AH168" i="2" s="1"/>
  <c r="AI168" i="2" s="1"/>
  <c r="AJ168" i="2" s="1"/>
  <c r="AK168" i="2" s="1"/>
  <c r="AL168" i="2" s="1"/>
  <c r="AM168" i="2" s="1"/>
  <c r="AN168" i="2" s="1"/>
  <c r="AO168" i="2" s="1"/>
  <c r="AP168" i="2" s="1"/>
  <c r="AQ168" i="2" s="1"/>
  <c r="AR168" i="2" s="1"/>
  <c r="AS168" i="2" s="1"/>
  <c r="AT168" i="2" s="1"/>
  <c r="AU168" i="2" s="1"/>
  <c r="AV168" i="2" s="1"/>
  <c r="AW168" i="2" s="1"/>
  <c r="AF57" i="2"/>
  <c r="AG57" i="2" s="1"/>
  <c r="AH57" i="2" s="1"/>
  <c r="AI57" i="2" s="1"/>
  <c r="AJ57" i="2" s="1"/>
  <c r="AK57" i="2" s="1"/>
  <c r="AL57" i="2" s="1"/>
  <c r="AM57" i="2" s="1"/>
  <c r="AN57" i="2" s="1"/>
  <c r="AO57" i="2" s="1"/>
  <c r="AP57" i="2" s="1"/>
  <c r="AQ57" i="2" s="1"/>
  <c r="AR57" i="2" s="1"/>
  <c r="AS57" i="2" s="1"/>
  <c r="AT57" i="2" s="1"/>
  <c r="AU57" i="2" s="1"/>
  <c r="AV57" i="2" s="1"/>
  <c r="AW57" i="2" s="1"/>
  <c r="AF176" i="2"/>
  <c r="AG176" i="2" s="1"/>
  <c r="AH176" i="2" s="1"/>
  <c r="AI176" i="2" s="1"/>
  <c r="AJ176" i="2" s="1"/>
  <c r="AK176" i="2" s="1"/>
  <c r="AL176" i="2" s="1"/>
  <c r="AM176" i="2" s="1"/>
  <c r="AN176" i="2" s="1"/>
  <c r="AO176" i="2" s="1"/>
  <c r="AP176" i="2" s="1"/>
  <c r="AQ176" i="2" s="1"/>
  <c r="AR176" i="2" s="1"/>
  <c r="AS176" i="2" s="1"/>
  <c r="AT176" i="2" s="1"/>
  <c r="AU176" i="2" s="1"/>
  <c r="AV176" i="2" s="1"/>
  <c r="AW176" i="2" s="1"/>
  <c r="AF119" i="2"/>
  <c r="AG119" i="2" s="1"/>
  <c r="AH119" i="2" s="1"/>
  <c r="AI119" i="2" s="1"/>
  <c r="AJ119" i="2" s="1"/>
  <c r="AK119" i="2" s="1"/>
  <c r="AL119" i="2" s="1"/>
  <c r="AM119" i="2" s="1"/>
  <c r="AN119" i="2" s="1"/>
  <c r="AO119" i="2" s="1"/>
  <c r="AP119" i="2" s="1"/>
  <c r="AQ119" i="2" s="1"/>
  <c r="AR119" i="2" s="1"/>
  <c r="AS119" i="2" s="1"/>
  <c r="AT119" i="2" s="1"/>
  <c r="AU119" i="2" s="1"/>
  <c r="AV119" i="2" s="1"/>
  <c r="AW119" i="2" s="1"/>
  <c r="AF127" i="2"/>
  <c r="AG127" i="2" s="1"/>
  <c r="AH127" i="2" s="1"/>
  <c r="AI127" i="2" s="1"/>
  <c r="AJ127" i="2" s="1"/>
  <c r="AK127" i="2" s="1"/>
  <c r="AL127" i="2" s="1"/>
  <c r="AM127" i="2" s="1"/>
  <c r="AN127" i="2" s="1"/>
  <c r="AO127" i="2" s="1"/>
  <c r="AP127" i="2" s="1"/>
  <c r="AQ127" i="2" s="1"/>
  <c r="AR127" i="2" s="1"/>
  <c r="AS127" i="2" s="1"/>
  <c r="AT127" i="2" s="1"/>
  <c r="AU127" i="2" s="1"/>
  <c r="AV127" i="2" s="1"/>
  <c r="AW127" i="2" s="1"/>
  <c r="AF190" i="2"/>
  <c r="AG190" i="2" s="1"/>
  <c r="AH190" i="2" s="1"/>
  <c r="AI190" i="2" s="1"/>
  <c r="AJ190" i="2" s="1"/>
  <c r="AK190" i="2" s="1"/>
  <c r="AL190" i="2" s="1"/>
  <c r="AM190" i="2" s="1"/>
  <c r="AN190" i="2" s="1"/>
  <c r="AO190" i="2" s="1"/>
  <c r="AP190" i="2" s="1"/>
  <c r="AQ190" i="2" s="1"/>
  <c r="AR190" i="2" s="1"/>
  <c r="AS190" i="2" s="1"/>
  <c r="AT190" i="2" s="1"/>
  <c r="AU190" i="2" s="1"/>
  <c r="AV190" i="2" s="1"/>
  <c r="AW190" i="2" s="1"/>
  <c r="AF69" i="2"/>
  <c r="AG69" i="2" s="1"/>
  <c r="AH69" i="2" s="1"/>
  <c r="AI69" i="2" s="1"/>
  <c r="AJ69" i="2" s="1"/>
  <c r="AK69" i="2" s="1"/>
  <c r="AL69" i="2" s="1"/>
  <c r="AM69" i="2" s="1"/>
  <c r="AN69" i="2" s="1"/>
  <c r="AO69" i="2" s="1"/>
  <c r="AP69" i="2" s="1"/>
  <c r="AQ69" i="2" s="1"/>
  <c r="AR69" i="2" s="1"/>
  <c r="AS69" i="2" s="1"/>
  <c r="AT69" i="2" s="1"/>
  <c r="AU69" i="2" s="1"/>
  <c r="AV69" i="2" s="1"/>
  <c r="AW69" i="2" s="1"/>
  <c r="AF110" i="2"/>
  <c r="AG110" i="2" s="1"/>
  <c r="AH110" i="2" s="1"/>
  <c r="AI110" i="2" s="1"/>
  <c r="AJ110" i="2" s="1"/>
  <c r="AK110" i="2" s="1"/>
  <c r="AL110" i="2" s="1"/>
  <c r="AM110" i="2" s="1"/>
  <c r="AN110" i="2" s="1"/>
  <c r="AO110" i="2" s="1"/>
  <c r="AP110" i="2" s="1"/>
  <c r="AQ110" i="2" s="1"/>
  <c r="AR110" i="2" s="1"/>
  <c r="AS110" i="2" s="1"/>
  <c r="AT110" i="2" s="1"/>
  <c r="AU110" i="2" s="1"/>
  <c r="AV110" i="2" s="1"/>
  <c r="AW110" i="2" s="1"/>
  <c r="AF85" i="2"/>
  <c r="AG85" i="2" s="1"/>
  <c r="AH85" i="2" s="1"/>
  <c r="AI85" i="2" s="1"/>
  <c r="AJ85" i="2" s="1"/>
  <c r="AK85" i="2" s="1"/>
  <c r="AL85" i="2" s="1"/>
  <c r="AM85" i="2" s="1"/>
  <c r="AN85" i="2" s="1"/>
  <c r="AO85" i="2" s="1"/>
  <c r="AP85" i="2" s="1"/>
  <c r="AQ85" i="2" s="1"/>
  <c r="AR85" i="2" s="1"/>
  <c r="AS85" i="2" s="1"/>
  <c r="AT85" i="2" s="1"/>
  <c r="AU85" i="2" s="1"/>
  <c r="AV85" i="2" s="1"/>
  <c r="AW85" i="2" s="1"/>
  <c r="AF173" i="2"/>
  <c r="AG173" i="2" s="1"/>
  <c r="AH173" i="2" s="1"/>
  <c r="AI173" i="2" s="1"/>
  <c r="AJ173" i="2" s="1"/>
  <c r="AK173" i="2" s="1"/>
  <c r="AL173" i="2" s="1"/>
  <c r="AM173" i="2" s="1"/>
  <c r="AN173" i="2" s="1"/>
  <c r="AO173" i="2" s="1"/>
  <c r="AP173" i="2" s="1"/>
  <c r="AQ173" i="2" s="1"/>
  <c r="AR173" i="2" s="1"/>
  <c r="AS173" i="2" s="1"/>
  <c r="AT173" i="2" s="1"/>
  <c r="AU173" i="2" s="1"/>
  <c r="AV173" i="2" s="1"/>
  <c r="AW173" i="2" s="1"/>
  <c r="AF58" i="2"/>
  <c r="AG58" i="2" s="1"/>
  <c r="AH58" i="2" s="1"/>
  <c r="AI58" i="2" s="1"/>
  <c r="AJ58" i="2" s="1"/>
  <c r="AK58" i="2" s="1"/>
  <c r="AL58" i="2" s="1"/>
  <c r="AM58" i="2" s="1"/>
  <c r="AN58" i="2" s="1"/>
  <c r="AO58" i="2" s="1"/>
  <c r="AP58" i="2" s="1"/>
  <c r="AQ58" i="2" s="1"/>
  <c r="AR58" i="2" s="1"/>
  <c r="AS58" i="2" s="1"/>
  <c r="AT58" i="2" s="1"/>
  <c r="AU58" i="2" s="1"/>
  <c r="AV58" i="2" s="1"/>
  <c r="AW58" i="2" s="1"/>
  <c r="AF161" i="2"/>
  <c r="AG161" i="2" s="1"/>
  <c r="AH161" i="2" s="1"/>
  <c r="AI161" i="2" s="1"/>
  <c r="AJ161" i="2" s="1"/>
  <c r="AK161" i="2" s="1"/>
  <c r="AL161" i="2" s="1"/>
  <c r="AM161" i="2" s="1"/>
  <c r="AN161" i="2" s="1"/>
  <c r="AO161" i="2" s="1"/>
  <c r="AP161" i="2" s="1"/>
  <c r="AQ161" i="2" s="1"/>
  <c r="AR161" i="2" s="1"/>
  <c r="AS161" i="2" s="1"/>
  <c r="AT161" i="2" s="1"/>
  <c r="AU161" i="2" s="1"/>
  <c r="AV161" i="2" s="1"/>
  <c r="AW161" i="2" s="1"/>
  <c r="AF128" i="2"/>
  <c r="AG128" i="2" s="1"/>
  <c r="AH128" i="2" s="1"/>
  <c r="AI128" i="2" s="1"/>
  <c r="AJ128" i="2" s="1"/>
  <c r="AK128" i="2" s="1"/>
  <c r="AL128" i="2" s="1"/>
  <c r="AM128" i="2" s="1"/>
  <c r="AN128" i="2" s="1"/>
  <c r="AO128" i="2" s="1"/>
  <c r="AP128" i="2" s="1"/>
  <c r="AQ128" i="2" s="1"/>
  <c r="AR128" i="2" s="1"/>
  <c r="AS128" i="2" s="1"/>
  <c r="AT128" i="2" s="1"/>
  <c r="AU128" i="2" s="1"/>
  <c r="AV128" i="2" s="1"/>
  <c r="AW128" i="2" s="1"/>
  <c r="AF157" i="2"/>
  <c r="AG157" i="2" s="1"/>
  <c r="AH157" i="2" s="1"/>
  <c r="AI157" i="2" s="1"/>
  <c r="AJ157" i="2" s="1"/>
  <c r="AK157" i="2" s="1"/>
  <c r="AL157" i="2" s="1"/>
  <c r="AM157" i="2" s="1"/>
  <c r="AN157" i="2" s="1"/>
  <c r="AO157" i="2" s="1"/>
  <c r="AP157" i="2" s="1"/>
  <c r="AQ157" i="2" s="1"/>
  <c r="AR157" i="2" s="1"/>
  <c r="AS157" i="2" s="1"/>
  <c r="AT157" i="2" s="1"/>
  <c r="AU157" i="2" s="1"/>
  <c r="AV157" i="2" s="1"/>
  <c r="AW157" i="2" s="1"/>
  <c r="AE98" i="2"/>
  <c r="AR140" i="2"/>
  <c r="AS140" i="2" s="1"/>
  <c r="AT140" i="2" s="1"/>
  <c r="AU140" i="2" s="1"/>
  <c r="AV140" i="2" s="1"/>
  <c r="AW140" i="2" s="1"/>
  <c r="AE124" i="2"/>
  <c r="AE53" i="2"/>
  <c r="AE55" i="2"/>
  <c r="AE72" i="2"/>
  <c r="AE80" i="2"/>
  <c r="AE93" i="2"/>
  <c r="L207" i="2"/>
  <c r="L36" i="2" s="1"/>
  <c r="J24" i="2"/>
  <c r="K131" i="2"/>
  <c r="R212" i="2"/>
  <c r="Q37" i="2"/>
  <c r="Q25" i="2"/>
  <c r="S36" i="2"/>
  <c r="K36" i="2"/>
  <c r="AA137" i="2"/>
  <c r="AB137" i="2" s="1"/>
  <c r="AC137" i="2" s="1"/>
  <c r="AD137" i="2" s="1"/>
  <c r="AN383" i="2"/>
  <c r="AN388" i="2" s="1"/>
  <c r="AL437" i="2"/>
  <c r="AP398" i="2"/>
  <c r="AT430" i="2"/>
  <c r="AV430" i="2"/>
  <c r="AN430" i="2"/>
  <c r="H25" i="2"/>
  <c r="H26" i="2" s="1"/>
  <c r="H33" i="2"/>
  <c r="H38" i="2" s="1"/>
  <c r="H39" i="2" s="1"/>
  <c r="V152" i="2"/>
  <c r="W152" i="2" s="1"/>
  <c r="X152" i="2" s="1"/>
  <c r="Y152" i="2" s="1"/>
  <c r="Z152" i="2" s="1"/>
  <c r="AA152" i="2" s="1"/>
  <c r="AB152" i="2" s="1"/>
  <c r="AC152" i="2" s="1"/>
  <c r="AD152" i="2" s="1"/>
  <c r="V153" i="2"/>
  <c r="W153" i="2" s="1"/>
  <c r="X153" i="2" s="1"/>
  <c r="Y153" i="2" s="1"/>
  <c r="Z153" i="2" s="1"/>
  <c r="AA153" i="2" s="1"/>
  <c r="AB153" i="2" s="1"/>
  <c r="AC153" i="2" s="1"/>
  <c r="AD153" i="2" s="1"/>
  <c r="AQ437" i="2"/>
  <c r="AM398" i="2"/>
  <c r="AL398" i="2"/>
  <c r="AS437" i="2"/>
  <c r="AP437" i="2"/>
  <c r="AO398" i="2"/>
  <c r="AI440" i="2"/>
  <c r="AI443" i="2" s="1"/>
  <c r="AP400" i="2"/>
  <c r="AS439" i="2"/>
  <c r="AR419" i="2"/>
  <c r="AS408" i="2"/>
  <c r="AP430" i="2"/>
  <c r="X182" i="2"/>
  <c r="Y182" i="2" s="1"/>
  <c r="I194" i="2"/>
  <c r="I214" i="2" s="1"/>
  <c r="I215" i="2" s="1"/>
  <c r="Y125" i="2"/>
  <c r="Z125" i="2" s="1"/>
  <c r="AA125" i="2" s="1"/>
  <c r="AB125" i="2" s="1"/>
  <c r="AC125" i="2" s="1"/>
  <c r="AD125" i="2" s="1"/>
  <c r="AQ422" i="2"/>
  <c r="AQ406" i="2"/>
  <c r="AN432" i="2"/>
  <c r="AP383" i="2"/>
  <c r="AP440" i="2" s="1"/>
  <c r="AP443" i="2" s="1"/>
  <c r="AN436" i="2"/>
  <c r="AS406" i="2"/>
  <c r="AW436" i="2"/>
  <c r="AW429" i="2"/>
  <c r="AU406" i="2"/>
  <c r="AV401" i="2"/>
  <c r="AS422" i="2"/>
  <c r="AN401" i="2"/>
  <c r="AL409" i="2"/>
  <c r="AS396" i="2"/>
  <c r="AO396" i="2"/>
  <c r="AR409" i="2"/>
  <c r="AM404" i="2"/>
  <c r="AQ414" i="2"/>
  <c r="W115" i="2"/>
  <c r="X115" i="2" s="1"/>
  <c r="Y115" i="2" s="1"/>
  <c r="Z440" i="2"/>
  <c r="Z443" i="2" s="1"/>
  <c r="AP406" i="2"/>
  <c r="AQ401" i="2"/>
  <c r="AM439" i="2"/>
  <c r="AQ435" i="2"/>
  <c r="AP394" i="2"/>
  <c r="AT400" i="2"/>
  <c r="AR429" i="2"/>
  <c r="AV406" i="2"/>
  <c r="AW431" i="2"/>
  <c r="AT412" i="2"/>
  <c r="AU400" i="2"/>
  <c r="AR401" i="2"/>
  <c r="AU419" i="2"/>
  <c r="AR412" i="2"/>
  <c r="AW395" i="2"/>
  <c r="AW400" i="2"/>
  <c r="AV408" i="2"/>
  <c r="AT402" i="2"/>
  <c r="AR430" i="2"/>
  <c r="AS395" i="2"/>
  <c r="AR436" i="2"/>
  <c r="AN415" i="2"/>
  <c r="AA211" i="2"/>
  <c r="AM406" i="2"/>
  <c r="AL401" i="2"/>
  <c r="AP401" i="2"/>
  <c r="V160" i="2"/>
  <c r="W160" i="2" s="1"/>
  <c r="X160" i="2" s="1"/>
  <c r="Y160" i="2" s="1"/>
  <c r="Z160" i="2" s="1"/>
  <c r="AA160" i="2" s="1"/>
  <c r="AB160" i="2" s="1"/>
  <c r="AC160" i="2" s="1"/>
  <c r="AD160" i="2" s="1"/>
  <c r="AN406" i="2"/>
  <c r="AW430" i="2"/>
  <c r="AT429" i="2"/>
  <c r="AS429" i="2"/>
  <c r="AR406" i="2"/>
  <c r="AW401" i="2"/>
  <c r="AU401" i="2"/>
  <c r="AS419" i="2"/>
  <c r="AU412" i="2"/>
  <c r="AT395" i="2"/>
  <c r="AU430" i="2"/>
  <c r="AV402" i="2"/>
  <c r="AM401" i="2"/>
  <c r="AL402" i="2"/>
  <c r="AL432" i="2"/>
  <c r="AT436" i="2"/>
  <c r="AV429" i="2"/>
  <c r="AS400" i="2"/>
  <c r="AU436" i="2"/>
  <c r="AR402" i="2"/>
  <c r="W432" i="2"/>
  <c r="AO415" i="2"/>
  <c r="AN400" i="2"/>
  <c r="AW402" i="2"/>
  <c r="AV400" i="2"/>
  <c r="AS436" i="2"/>
  <c r="AP436" i="2"/>
  <c r="AU402" i="2"/>
  <c r="X170" i="2"/>
  <c r="Y170" i="2" s="1"/>
  <c r="Z170" i="2" s="1"/>
  <c r="AA170" i="2" s="1"/>
  <c r="AB170" i="2" s="1"/>
  <c r="AC170" i="2" s="1"/>
  <c r="AD170" i="2" s="1"/>
  <c r="AR397" i="2"/>
  <c r="AR400" i="2"/>
  <c r="AW432" i="2"/>
  <c r="AV432" i="2"/>
  <c r="AL400" i="2"/>
  <c r="X432" i="2"/>
  <c r="V432" i="2"/>
  <c r="V142" i="2" s="1"/>
  <c r="AQ400" i="2"/>
  <c r="V271" i="2"/>
  <c r="V329" i="2"/>
  <c r="V330" i="2" s="1"/>
  <c r="AE108" i="2"/>
  <c r="AV435" i="2"/>
  <c r="AV426" i="2"/>
  <c r="AO394" i="2"/>
  <c r="AL444" i="2"/>
  <c r="AP433" i="2"/>
  <c r="AQ433" i="2"/>
  <c r="AO420" i="2"/>
  <c r="AN420" i="2"/>
  <c r="AL433" i="2"/>
  <c r="AT444" i="2"/>
  <c r="AV431" i="2"/>
  <c r="X166" i="2"/>
  <c r="Y166" i="2" s="1"/>
  <c r="Z166" i="2" s="1"/>
  <c r="AA166" i="2" s="1"/>
  <c r="AB166" i="2" s="1"/>
  <c r="AC166" i="2" s="1"/>
  <c r="AD166" i="2" s="1"/>
  <c r="AO431" i="2"/>
  <c r="AM437" i="2"/>
  <c r="AQ431" i="2"/>
  <c r="AO437" i="2"/>
  <c r="AQ444" i="2"/>
  <c r="AM420" i="2"/>
  <c r="AL420" i="2"/>
  <c r="AU444" i="2"/>
  <c r="AW433" i="2"/>
  <c r="AU433" i="2"/>
  <c r="AN444" i="2"/>
  <c r="AO433" i="2"/>
  <c r="AP420" i="2"/>
  <c r="X154" i="2"/>
  <c r="Y154" i="2" s="1"/>
  <c r="Z154" i="2" s="1"/>
  <c r="AA154" i="2" s="1"/>
  <c r="AB154" i="2" s="1"/>
  <c r="AC154" i="2" s="1"/>
  <c r="AD154" i="2" s="1"/>
  <c r="W117" i="2"/>
  <c r="X117" i="2" s="1"/>
  <c r="Y117" i="2" s="1"/>
  <c r="AN397" i="2"/>
  <c r="AM431" i="2"/>
  <c r="AQ409" i="2"/>
  <c r="AC440" i="2"/>
  <c r="AC443" i="2" s="1"/>
  <c r="AN423" i="2"/>
  <c r="AP404" i="2"/>
  <c r="AQ404" i="2"/>
  <c r="AP422" i="2"/>
  <c r="AM396" i="2"/>
  <c r="AO426" i="2"/>
  <c r="AV396" i="2"/>
  <c r="AU409" i="2"/>
  <c r="AR431" i="2"/>
  <c r="AW426" i="2"/>
  <c r="AV404" i="2"/>
  <c r="AV422" i="2"/>
  <c r="AU426" i="2"/>
  <c r="AW396" i="2"/>
  <c r="AN396" i="2"/>
  <c r="AP431" i="2"/>
  <c r="AQ423" i="2"/>
  <c r="AN404" i="2"/>
  <c r="AO422" i="2"/>
  <c r="AQ426" i="2"/>
  <c r="AM425" i="2"/>
  <c r="AL423" i="2"/>
  <c r="AL426" i="2"/>
  <c r="AR396" i="2"/>
  <c r="AS409" i="2"/>
  <c r="AU431" i="2"/>
  <c r="AW404" i="2"/>
  <c r="AR404" i="2"/>
  <c r="AR422" i="2"/>
  <c r="AV423" i="2"/>
  <c r="AP396" i="2"/>
  <c r="AQ394" i="2"/>
  <c r="AQ396" i="2"/>
  <c r="AN431" i="2"/>
  <c r="AP397" i="2"/>
  <c r="AN409" i="2"/>
  <c r="Y203" i="2"/>
  <c r="AN422" i="2"/>
  <c r="AM397" i="2"/>
  <c r="AL431" i="2"/>
  <c r="AP409" i="2"/>
  <c r="AO409" i="2"/>
  <c r="Y209" i="2"/>
  <c r="AM423" i="2"/>
  <c r="AL404" i="2"/>
  <c r="AM422" i="2"/>
  <c r="AL422" i="2"/>
  <c r="AP426" i="2"/>
  <c r="AP423" i="2"/>
  <c r="AL441" i="2"/>
  <c r="AL440" i="2" s="1"/>
  <c r="AL443" i="2" s="1"/>
  <c r="AT422" i="2"/>
  <c r="AU396" i="2"/>
  <c r="AR394" i="2"/>
  <c r="AV409" i="2"/>
  <c r="AS431" i="2"/>
  <c r="AT423" i="2"/>
  <c r="AU404" i="2"/>
  <c r="AW423" i="2"/>
  <c r="AW409" i="2"/>
  <c r="AO423" i="2"/>
  <c r="AL396" i="2"/>
  <c r="AV415" i="2"/>
  <c r="AR383" i="2"/>
  <c r="AR440" i="2" s="1"/>
  <c r="AR443" i="2" s="1"/>
  <c r="Z178" i="2"/>
  <c r="AA178" i="2" s="1"/>
  <c r="AB178" i="2" s="1"/>
  <c r="AC178" i="2" s="1"/>
  <c r="AD178" i="2" s="1"/>
  <c r="AE49" i="2"/>
  <c r="AE71" i="2"/>
  <c r="AP415" i="2"/>
  <c r="AQ415" i="2"/>
  <c r="AT407" i="2"/>
  <c r="AW435" i="2"/>
  <c r="AU414" i="2"/>
  <c r="AS435" i="2"/>
  <c r="AV437" i="2"/>
  <c r="AT432" i="2"/>
  <c r="AR432" i="2"/>
  <c r="AN435" i="2"/>
  <c r="AP435" i="2"/>
  <c r="AL435" i="2"/>
  <c r="AR437" i="2"/>
  <c r="AW415" i="2"/>
  <c r="AU432" i="2"/>
  <c r="AP432" i="2"/>
  <c r="AL415" i="2"/>
  <c r="AM415" i="2"/>
  <c r="AM435" i="2"/>
  <c r="AO435" i="2"/>
  <c r="AW437" i="2"/>
  <c r="AR435" i="2"/>
  <c r="AU437" i="2"/>
  <c r="AV407" i="2"/>
  <c r="AS432" i="2"/>
  <c r="AE46" i="2"/>
  <c r="V377" i="2"/>
  <c r="V63" i="2" s="1"/>
  <c r="Y377" i="2"/>
  <c r="W377" i="2"/>
  <c r="X377" i="2"/>
  <c r="AK381" i="2"/>
  <c r="AD381" i="2"/>
  <c r="AH381" i="2"/>
  <c r="AA381" i="2"/>
  <c r="AI381" i="2"/>
  <c r="AE381" i="2"/>
  <c r="Z381" i="2"/>
  <c r="AC381" i="2"/>
  <c r="AG381" i="2"/>
  <c r="AF381" i="2"/>
  <c r="AJ381" i="2"/>
  <c r="AB381" i="2"/>
  <c r="BB381" i="2"/>
  <c r="BB438" i="2" s="1"/>
  <c r="AK376" i="2"/>
  <c r="AD376" i="2"/>
  <c r="AB376" i="2"/>
  <c r="AA376" i="2"/>
  <c r="AG376" i="2"/>
  <c r="Z376" i="2"/>
  <c r="AJ376" i="2"/>
  <c r="AE376" i="2"/>
  <c r="AC376" i="2"/>
  <c r="AF376" i="2"/>
  <c r="AH376" i="2"/>
  <c r="AI376" i="2"/>
  <c r="F5" i="15"/>
  <c r="X379" i="2"/>
  <c r="V379" i="2"/>
  <c r="W379" i="2"/>
  <c r="Y379" i="2"/>
  <c r="AA136" i="2"/>
  <c r="AB136" i="2" s="1"/>
  <c r="AC136" i="2" s="1"/>
  <c r="AD136" i="2" s="1"/>
  <c r="W372" i="2"/>
  <c r="Y372" i="2"/>
  <c r="X372" i="2"/>
  <c r="V372" i="2"/>
  <c r="V123" i="2" s="1"/>
  <c r="F14" i="15"/>
  <c r="AV383" i="2"/>
  <c r="AV388" i="2" s="1"/>
  <c r="AU422" i="2"/>
  <c r="AU415" i="2"/>
  <c r="AU423" i="2"/>
  <c r="AM430" i="2"/>
  <c r="AH382" i="2"/>
  <c r="AF382" i="2"/>
  <c r="AA382" i="2"/>
  <c r="AK382" i="2"/>
  <c r="AG382" i="2"/>
  <c r="Z382" i="2"/>
  <c r="AI382" i="2"/>
  <c r="AC382" i="2"/>
  <c r="AE382" i="2"/>
  <c r="AB382" i="2"/>
  <c r="AD382" i="2"/>
  <c r="AJ382" i="2"/>
  <c r="AA387" i="2"/>
  <c r="AA442" i="2" s="1"/>
  <c r="AG387" i="2"/>
  <c r="AG442" i="2" s="1"/>
  <c r="AJ387" i="2"/>
  <c r="AJ442" i="2" s="1"/>
  <c r="AB387" i="2"/>
  <c r="AB442" i="2" s="1"/>
  <c r="AK387" i="2"/>
  <c r="AK442" i="2" s="1"/>
  <c r="AC387" i="2"/>
  <c r="AC442" i="2" s="1"/>
  <c r="AE387" i="2"/>
  <c r="AE442" i="2" s="1"/>
  <c r="Z387" i="2"/>
  <c r="Z442" i="2" s="1"/>
  <c r="AD387" i="2"/>
  <c r="AD442" i="2" s="1"/>
  <c r="AI387" i="2"/>
  <c r="AI442" i="2" s="1"/>
  <c r="AF387" i="2"/>
  <c r="AF442" i="2" s="1"/>
  <c r="AH387" i="2"/>
  <c r="AH442" i="2" s="1"/>
  <c r="V378" i="2"/>
  <c r="V67" i="2" s="1"/>
  <c r="X378" i="2"/>
  <c r="Y378" i="2"/>
  <c r="W378" i="2"/>
  <c r="AB375" i="2"/>
  <c r="AF375" i="2"/>
  <c r="AI375" i="2"/>
  <c r="AJ375" i="2"/>
  <c r="AH375" i="2"/>
  <c r="AD375" i="2"/>
  <c r="Z375" i="2"/>
  <c r="AE375" i="2"/>
  <c r="AG375" i="2"/>
  <c r="AA375" i="2"/>
  <c r="AK375" i="2"/>
  <c r="AC375" i="2"/>
  <c r="F13" i="15"/>
  <c r="AI380" i="2"/>
  <c r="AH380" i="2"/>
  <c r="AA380" i="2"/>
  <c r="AD380" i="2"/>
  <c r="AK380" i="2"/>
  <c r="Z380" i="2"/>
  <c r="AE380" i="2"/>
  <c r="AC380" i="2"/>
  <c r="AB380" i="2"/>
  <c r="AJ380" i="2"/>
  <c r="AG380" i="2"/>
  <c r="AF380" i="2"/>
  <c r="F8" i="15"/>
  <c r="AW420" i="2"/>
  <c r="AS420" i="2"/>
  <c r="AS433" i="2"/>
  <c r="AR413" i="2"/>
  <c r="AU398" i="2"/>
  <c r="AM413" i="2"/>
  <c r="AT398" i="2"/>
  <c r="AW263" i="2"/>
  <c r="AV420" i="2"/>
  <c r="AU407" i="2"/>
  <c r="AV433" i="2"/>
  <c r="AU413" i="2"/>
  <c r="AR398" i="2"/>
  <c r="AM383" i="2"/>
  <c r="AT413" i="2"/>
  <c r="AR420" i="2"/>
  <c r="AW398" i="2"/>
  <c r="AW413" i="2"/>
  <c r="AR433" i="2"/>
  <c r="W141" i="2"/>
  <c r="X141" i="2" s="1"/>
  <c r="Y141" i="2" s="1"/>
  <c r="Z141" i="2" s="1"/>
  <c r="AA141" i="2" s="1"/>
  <c r="AB141" i="2" s="1"/>
  <c r="AC141" i="2" s="1"/>
  <c r="AD141" i="2" s="1"/>
  <c r="AT414" i="2"/>
  <c r="AN414" i="2"/>
  <c r="AN427" i="2"/>
  <c r="AL414" i="2"/>
  <c r="AS414" i="2"/>
  <c r="AP414" i="2"/>
  <c r="AU435" i="2"/>
  <c r="AW407" i="2"/>
  <c r="AR407" i="2"/>
  <c r="AS426" i="2"/>
  <c r="AM426" i="2"/>
  <c r="AR415" i="2"/>
  <c r="AS423" i="2"/>
  <c r="AM414" i="2"/>
  <c r="AW414" i="2"/>
  <c r="AV414" i="2"/>
  <c r="V165" i="2"/>
  <c r="W165" i="2" s="1"/>
  <c r="X165" i="2" s="1"/>
  <c r="Y165" i="2" s="1"/>
  <c r="Z165" i="2" s="1"/>
  <c r="AA165" i="2" s="1"/>
  <c r="AB165" i="2" s="1"/>
  <c r="AC165" i="2" s="1"/>
  <c r="AD165" i="2" s="1"/>
  <c r="X329" i="2"/>
  <c r="X330" i="2" s="1"/>
  <c r="AR414" i="2"/>
  <c r="AW427" i="2"/>
  <c r="AS415" i="2"/>
  <c r="AV427" i="2"/>
  <c r="AE94" i="2"/>
  <c r="AU383" i="2"/>
  <c r="AU388" i="2" s="1"/>
  <c r="AR425" i="2"/>
  <c r="AS413" i="2"/>
  <c r="AS398" i="2"/>
  <c r="AO413" i="2"/>
  <c r="AT425" i="2"/>
  <c r="AE44" i="2"/>
  <c r="AE47" i="2"/>
  <c r="AO397" i="2"/>
  <c r="AQ397" i="2"/>
  <c r="AK400" i="2"/>
  <c r="AP444" i="2"/>
  <c r="AU394" i="2"/>
  <c r="AM394" i="2"/>
  <c r="AS444" i="2"/>
  <c r="AU397" i="2"/>
  <c r="AW394" i="2"/>
  <c r="AU425" i="2"/>
  <c r="W171" i="2"/>
  <c r="X171" i="2" s="1"/>
  <c r="Y171" i="2" s="1"/>
  <c r="Z171" i="2" s="1"/>
  <c r="AA171" i="2" s="1"/>
  <c r="AB171" i="2" s="1"/>
  <c r="AC171" i="2" s="1"/>
  <c r="AD171" i="2" s="1"/>
  <c r="AL394" i="2"/>
  <c r="AO444" i="2"/>
  <c r="AK440" i="2"/>
  <c r="AK443" i="2" s="1"/>
  <c r="AT394" i="2"/>
  <c r="AS394" i="2"/>
  <c r="AV444" i="2"/>
  <c r="AS397" i="2"/>
  <c r="AS425" i="2"/>
  <c r="AV394" i="2"/>
  <c r="AW444" i="2"/>
  <c r="AV397" i="2"/>
  <c r="AV425" i="2"/>
  <c r="AW397" i="2"/>
  <c r="AL439" i="2"/>
  <c r="AW439" i="2"/>
  <c r="AR439" i="2"/>
  <c r="AU427" i="2"/>
  <c r="AL413" i="2"/>
  <c r="AQ413" i="2"/>
  <c r="AN413" i="2"/>
  <c r="AM427" i="2"/>
  <c r="AP427" i="2"/>
  <c r="AN439" i="2"/>
  <c r="AO439" i="2"/>
  <c r="AK363" i="2"/>
  <c r="AT427" i="2"/>
  <c r="AV439" i="2"/>
  <c r="AS427" i="2"/>
  <c r="AL427" i="2"/>
  <c r="AO427" i="2"/>
  <c r="AP439" i="2"/>
  <c r="AQ439" i="2"/>
  <c r="AU439" i="2"/>
  <c r="AP413" i="2"/>
  <c r="AM432" i="2"/>
  <c r="AQ432" i="2"/>
  <c r="AH263" i="2"/>
  <c r="AT426" i="2"/>
  <c r="AN426" i="2"/>
  <c r="AR120" i="2"/>
  <c r="AS120" i="2" s="1"/>
  <c r="AT120" i="2" s="1"/>
  <c r="AU120" i="2" s="1"/>
  <c r="AV120" i="2" s="1"/>
  <c r="AW120" i="2" s="1"/>
  <c r="AQ430" i="2"/>
  <c r="AO430" i="2"/>
  <c r="AE99" i="2"/>
  <c r="AA388" i="2"/>
  <c r="AA440" i="2"/>
  <c r="AA443" i="2" s="1"/>
  <c r="AE65" i="2"/>
  <c r="Y126" i="2"/>
  <c r="Z126" i="2" s="1"/>
  <c r="AA126" i="2" s="1"/>
  <c r="AB126" i="2" s="1"/>
  <c r="AC126" i="2" s="1"/>
  <c r="AD126" i="2" s="1"/>
  <c r="AQ425" i="2"/>
  <c r="AO425" i="2"/>
  <c r="AL425" i="2"/>
  <c r="AP425" i="2"/>
  <c r="AN425" i="2"/>
  <c r="AE105" i="2"/>
  <c r="AO388" i="2"/>
  <c r="AO440" i="2"/>
  <c r="AO443" i="2" s="1"/>
  <c r="AT383" i="2"/>
  <c r="AT388" i="2" s="1"/>
  <c r="AM407" i="2"/>
  <c r="AP407" i="2"/>
  <c r="AO407" i="2"/>
  <c r="AL407" i="2"/>
  <c r="AN407" i="2"/>
  <c r="AQ407" i="2"/>
  <c r="AE51" i="2"/>
  <c r="AH316" i="2"/>
  <c r="AH318" i="2" s="1"/>
  <c r="AH321" i="2" s="1"/>
  <c r="AK367" i="2"/>
  <c r="AK424" i="2"/>
  <c r="AS403" i="2"/>
  <c r="AU403" i="2"/>
  <c r="AR403" i="2"/>
  <c r="AV403" i="2"/>
  <c r="AT403" i="2"/>
  <c r="AU424" i="2"/>
  <c r="AR424" i="2"/>
  <c r="AV424" i="2"/>
  <c r="AS424" i="2"/>
  <c r="AU428" i="2"/>
  <c r="AR428" i="2"/>
  <c r="AV428" i="2"/>
  <c r="AS428" i="2"/>
  <c r="AT428" i="2"/>
  <c r="AU418" i="2"/>
  <c r="AR418" i="2"/>
  <c r="AV418" i="2"/>
  <c r="AS418" i="2"/>
  <c r="AT418" i="2"/>
  <c r="AS399" i="2"/>
  <c r="AU399" i="2"/>
  <c r="AR399" i="2"/>
  <c r="AV399" i="2"/>
  <c r="AW403" i="2"/>
  <c r="AW383" i="2"/>
  <c r="AW348" i="2"/>
  <c r="AW405" i="2"/>
  <c r="AU416" i="2"/>
  <c r="AR416" i="2"/>
  <c r="AV416" i="2"/>
  <c r="AS416" i="2"/>
  <c r="AT416" i="2"/>
  <c r="AP416" i="2"/>
  <c r="AL416" i="2"/>
  <c r="AN416" i="2"/>
  <c r="AQ416" i="2"/>
  <c r="AM416" i="2"/>
  <c r="AO416" i="2"/>
  <c r="AT424" i="2"/>
  <c r="AE92" i="2"/>
  <c r="AS421" i="2"/>
  <c r="AU421" i="2"/>
  <c r="AR421" i="2"/>
  <c r="AV421" i="2"/>
  <c r="AT421" i="2"/>
  <c r="AW399" i="2"/>
  <c r="AS383" i="2"/>
  <c r="AS405" i="2"/>
  <c r="AU405" i="2"/>
  <c r="AR405" i="2"/>
  <c r="AV405" i="2"/>
  <c r="AU410" i="2"/>
  <c r="AR410" i="2"/>
  <c r="AV410" i="2"/>
  <c r="AS410" i="2"/>
  <c r="AT410" i="2"/>
  <c r="AT405" i="2"/>
  <c r="AW418" i="2"/>
  <c r="AW367" i="2"/>
  <c r="AW424" i="2"/>
  <c r="AL421" i="2"/>
  <c r="AP421" i="2"/>
  <c r="AO421" i="2"/>
  <c r="AQ421" i="2"/>
  <c r="AM421" i="2"/>
  <c r="AN421" i="2"/>
  <c r="AN405" i="2"/>
  <c r="AO405" i="2"/>
  <c r="AM405" i="2"/>
  <c r="AP405" i="2"/>
  <c r="AQ405" i="2"/>
  <c r="AL405" i="2"/>
  <c r="AO410" i="2"/>
  <c r="AL410" i="2"/>
  <c r="AN410" i="2"/>
  <c r="AM410" i="2"/>
  <c r="AQ410" i="2"/>
  <c r="AP410" i="2"/>
  <c r="AN424" i="2"/>
  <c r="AP424" i="2"/>
  <c r="AL424" i="2"/>
  <c r="AM424" i="2"/>
  <c r="AQ424" i="2"/>
  <c r="AO424" i="2"/>
  <c r="AQ428" i="2"/>
  <c r="AL428" i="2"/>
  <c r="AP428" i="2"/>
  <c r="AO428" i="2"/>
  <c r="AM428" i="2"/>
  <c r="AN428" i="2"/>
  <c r="AM418" i="2"/>
  <c r="AN418" i="2"/>
  <c r="AL418" i="2"/>
  <c r="AQ418" i="2"/>
  <c r="AP418" i="2"/>
  <c r="AO418" i="2"/>
  <c r="AO399" i="2"/>
  <c r="AM399" i="2"/>
  <c r="AP399" i="2"/>
  <c r="AL399" i="2"/>
  <c r="AQ399" i="2"/>
  <c r="AN399" i="2"/>
  <c r="W329" i="2"/>
  <c r="W330" i="2" s="1"/>
  <c r="W271" i="2"/>
  <c r="AK409" i="2"/>
  <c r="AK356" i="2"/>
  <c r="AK413" i="2"/>
  <c r="AK304" i="2"/>
  <c r="AH368" i="2"/>
  <c r="AH425" i="2"/>
  <c r="AH374" i="2"/>
  <c r="AK256" i="2"/>
  <c r="AH431" i="2"/>
  <c r="AK351" i="2"/>
  <c r="AK408" i="2"/>
  <c r="AE102" i="2"/>
  <c r="AE48" i="2"/>
  <c r="AK240" i="2"/>
  <c r="AH358" i="2"/>
  <c r="AK345" i="2"/>
  <c r="AK402" i="2"/>
  <c r="Y200" i="2"/>
  <c r="X35" i="2"/>
  <c r="AH355" i="2"/>
  <c r="AK237" i="2"/>
  <c r="AH412" i="2"/>
  <c r="AM403" i="2"/>
  <c r="AN403" i="2"/>
  <c r="AQ403" i="2"/>
  <c r="AO403" i="2"/>
  <c r="AL403" i="2"/>
  <c r="AP403" i="2"/>
  <c r="AK295" i="2"/>
  <c r="AH359" i="2"/>
  <c r="AH416" i="2"/>
  <c r="Y264" i="2"/>
  <c r="Y265" i="2" s="1"/>
  <c r="Y267" i="2" s="1"/>
  <c r="Y270" i="2" s="1"/>
  <c r="Y332" i="2"/>
  <c r="Y386" i="2" s="1"/>
  <c r="Z197" i="2"/>
  <c r="Y34" i="2"/>
  <c r="AE107" i="2"/>
  <c r="AJ388" i="2"/>
  <c r="AJ440" i="2"/>
  <c r="AJ443" i="2" s="1"/>
  <c r="AH388" i="2"/>
  <c r="AH440" i="2"/>
  <c r="AH443" i="2" s="1"/>
  <c r="AE82" i="2"/>
  <c r="AE87" i="2"/>
  <c r="AE81" i="2"/>
  <c r="AE52" i="2"/>
  <c r="W139" i="2"/>
  <c r="X139" i="2" s="1"/>
  <c r="Y139" i="2" s="1"/>
  <c r="Z139" i="2" s="1"/>
  <c r="AA139" i="2" s="1"/>
  <c r="AB139" i="2" s="1"/>
  <c r="AC139" i="2" s="1"/>
  <c r="AD139" i="2" s="1"/>
  <c r="AE138" i="2"/>
  <c r="AE42" i="2"/>
  <c r="AE206" i="2"/>
  <c r="AE179" i="2"/>
  <c r="AB211" i="2"/>
  <c r="AC211" i="2" s="1"/>
  <c r="AD211" i="2" s="1"/>
  <c r="W135" i="2"/>
  <c r="X135" i="2" s="1"/>
  <c r="Y135" i="2" s="1"/>
  <c r="Z135" i="2" s="1"/>
  <c r="AA135" i="2" s="1"/>
  <c r="AB135" i="2" s="1"/>
  <c r="AC135" i="2" s="1"/>
  <c r="AD135" i="2" s="1"/>
  <c r="AE113" i="2"/>
  <c r="W184" i="2"/>
  <c r="X184" i="2" s="1"/>
  <c r="Y184" i="2" s="1"/>
  <c r="W388" i="2"/>
  <c r="W440" i="2"/>
  <c r="X440" i="2"/>
  <c r="X388" i="2"/>
  <c r="AE60" i="2"/>
  <c r="W169" i="2"/>
  <c r="X169" i="2" s="1"/>
  <c r="Y169" i="2" s="1"/>
  <c r="Z169" i="2" s="1"/>
  <c r="AA169" i="2" s="1"/>
  <c r="AB169" i="2" s="1"/>
  <c r="AC169" i="2" s="1"/>
  <c r="AD169" i="2" s="1"/>
  <c r="V76" i="2"/>
  <c r="W76" i="2" s="1"/>
  <c r="X76" i="2" s="1"/>
  <c r="Y76" i="2" s="1"/>
  <c r="Z76" i="2" s="1"/>
  <c r="AA76" i="2" s="1"/>
  <c r="AB76" i="2" s="1"/>
  <c r="AC76" i="2" s="1"/>
  <c r="AD76" i="2" s="1"/>
  <c r="V388" i="2"/>
  <c r="V440" i="2"/>
  <c r="Y440" i="2"/>
  <c r="Y443" i="2" s="1"/>
  <c r="Y388" i="2"/>
  <c r="AE43" i="2"/>
  <c r="W159" i="2"/>
  <c r="X159" i="2" s="1"/>
  <c r="Y159" i="2" s="1"/>
  <c r="Z159" i="2" s="1"/>
  <c r="AA159" i="2" s="1"/>
  <c r="AB159" i="2" s="1"/>
  <c r="AC159" i="2" s="1"/>
  <c r="AD159" i="2" s="1"/>
  <c r="AK339" i="2"/>
  <c r="AK396" i="2"/>
  <c r="AD440" i="2"/>
  <c r="AD443" i="2" s="1"/>
  <c r="AD388" i="2"/>
  <c r="AE77" i="2"/>
  <c r="AE106" i="2"/>
  <c r="AE440" i="2"/>
  <c r="AE443" i="2" s="1"/>
  <c r="AE388" i="2"/>
  <c r="Y70" i="2"/>
  <c r="AE50" i="2"/>
  <c r="AR434" i="2" l="1"/>
  <c r="AN434" i="2"/>
  <c r="AP381" i="2"/>
  <c r="AR381" i="2"/>
  <c r="AL381" i="2"/>
  <c r="AL391" i="2" s="1"/>
  <c r="AL434" i="2"/>
  <c r="AV434" i="2"/>
  <c r="AO434" i="2"/>
  <c r="AU434" i="2"/>
  <c r="AQ434" i="2"/>
  <c r="AP434" i="2"/>
  <c r="AW381" i="2"/>
  <c r="AW434" i="2"/>
  <c r="AS434" i="2"/>
  <c r="AM434" i="2"/>
  <c r="AV381" i="2"/>
  <c r="AV391" i="2" s="1"/>
  <c r="AS381" i="2"/>
  <c r="AR86" i="2"/>
  <c r="AS86" i="2" s="1"/>
  <c r="AT86" i="2" s="1"/>
  <c r="AU86" i="2" s="1"/>
  <c r="AV86" i="2" s="1"/>
  <c r="AW86" i="2" s="1"/>
  <c r="AN433" i="2"/>
  <c r="AT433" i="2"/>
  <c r="AM433" i="2"/>
  <c r="AP429" i="2"/>
  <c r="AO429" i="2"/>
  <c r="AU429" i="2"/>
  <c r="AM429" i="2"/>
  <c r="AL429" i="2"/>
  <c r="AN429" i="2"/>
  <c r="AQ429" i="2"/>
  <c r="AL436" i="2"/>
  <c r="AM436" i="2"/>
  <c r="AO436" i="2"/>
  <c r="AV436" i="2"/>
  <c r="AQ436" i="2"/>
  <c r="AN440" i="2"/>
  <c r="AN443" i="2" s="1"/>
  <c r="BA438" i="2"/>
  <c r="AQ381" i="2"/>
  <c r="AM381" i="2"/>
  <c r="AN381" i="2"/>
  <c r="AU381" i="2"/>
  <c r="AU391" i="2" s="1"/>
  <c r="AO381" i="2"/>
  <c r="AO391" i="2" s="1"/>
  <c r="AY380" i="2"/>
  <c r="B56" i="15"/>
  <c r="C32" i="15"/>
  <c r="C56" i="15" s="1"/>
  <c r="AQ440" i="2"/>
  <c r="AQ443" i="2" s="1"/>
  <c r="AY144" i="2"/>
  <c r="AY103" i="2"/>
  <c r="AY58" i="2"/>
  <c r="AY45" i="2"/>
  <c r="AY176" i="2"/>
  <c r="AY151" i="2"/>
  <c r="AY59" i="2"/>
  <c r="AY91" i="2"/>
  <c r="AY205" i="2"/>
  <c r="AY118" i="2"/>
  <c r="AY128" i="2"/>
  <c r="AY193" i="2"/>
  <c r="AY143" i="2"/>
  <c r="AY127" i="2"/>
  <c r="AY78" i="2"/>
  <c r="AY97" i="2"/>
  <c r="AY104" i="2"/>
  <c r="AY163" i="2"/>
  <c r="AY85" i="2"/>
  <c r="AY168" i="2"/>
  <c r="AY172" i="2"/>
  <c r="AY109" i="2"/>
  <c r="AY68" i="2"/>
  <c r="AY191" i="2"/>
  <c r="AY164" i="2"/>
  <c r="AY75" i="2"/>
  <c r="AY79" i="2"/>
  <c r="AY69" i="2"/>
  <c r="AY174" i="2"/>
  <c r="AY111" i="2"/>
  <c r="AY121" i="2"/>
  <c r="AY130" i="2"/>
  <c r="AY95" i="2"/>
  <c r="AY61" i="2"/>
  <c r="AY84" i="2"/>
  <c r="AY145" i="2"/>
  <c r="AF99" i="2"/>
  <c r="AG99" i="2" s="1"/>
  <c r="AH99" i="2" s="1"/>
  <c r="AI99" i="2" s="1"/>
  <c r="AJ99" i="2" s="1"/>
  <c r="AK99" i="2" s="1"/>
  <c r="AL99" i="2" s="1"/>
  <c r="AM99" i="2" s="1"/>
  <c r="AN99" i="2" s="1"/>
  <c r="AO99" i="2" s="1"/>
  <c r="AP99" i="2" s="1"/>
  <c r="AQ99" i="2" s="1"/>
  <c r="AR99" i="2" s="1"/>
  <c r="AS99" i="2" s="1"/>
  <c r="AT99" i="2" s="1"/>
  <c r="AU99" i="2" s="1"/>
  <c r="AV99" i="2" s="1"/>
  <c r="AW99" i="2" s="1"/>
  <c r="AF49" i="2"/>
  <c r="AG49" i="2" s="1"/>
  <c r="AH49" i="2" s="1"/>
  <c r="AI49" i="2" s="1"/>
  <c r="AJ49" i="2" s="1"/>
  <c r="AF60" i="2"/>
  <c r="AG60" i="2" s="1"/>
  <c r="AH60" i="2" s="1"/>
  <c r="AI60" i="2" s="1"/>
  <c r="AJ60" i="2" s="1"/>
  <c r="AK60" i="2" s="1"/>
  <c r="AL60" i="2" s="1"/>
  <c r="AM60" i="2" s="1"/>
  <c r="AN60" i="2" s="1"/>
  <c r="AO60" i="2" s="1"/>
  <c r="AP60" i="2" s="1"/>
  <c r="AQ60" i="2" s="1"/>
  <c r="AR60" i="2" s="1"/>
  <c r="AS60" i="2" s="1"/>
  <c r="AT60" i="2" s="1"/>
  <c r="AU60" i="2" s="1"/>
  <c r="AV60" i="2" s="1"/>
  <c r="AW60" i="2" s="1"/>
  <c r="AF138" i="2"/>
  <c r="AG138" i="2" s="1"/>
  <c r="AH138" i="2" s="1"/>
  <c r="AI138" i="2" s="1"/>
  <c r="AJ138" i="2" s="1"/>
  <c r="AK138" i="2" s="1"/>
  <c r="AL138" i="2" s="1"/>
  <c r="AM138" i="2" s="1"/>
  <c r="AN138" i="2" s="1"/>
  <c r="AO138" i="2" s="1"/>
  <c r="AP138" i="2" s="1"/>
  <c r="AQ138" i="2" s="1"/>
  <c r="AF92" i="2"/>
  <c r="AG92" i="2" s="1"/>
  <c r="AH92" i="2" s="1"/>
  <c r="AI92" i="2" s="1"/>
  <c r="AJ92" i="2" s="1"/>
  <c r="AK92" i="2" s="1"/>
  <c r="AL92" i="2" s="1"/>
  <c r="AM92" i="2" s="1"/>
  <c r="AN92" i="2" s="1"/>
  <c r="AO92" i="2" s="1"/>
  <c r="AP92" i="2" s="1"/>
  <c r="AQ92" i="2" s="1"/>
  <c r="AF47" i="2"/>
  <c r="AG47" i="2" s="1"/>
  <c r="AH47" i="2" s="1"/>
  <c r="AI47" i="2" s="1"/>
  <c r="AJ47" i="2" s="1"/>
  <c r="AF44" i="2"/>
  <c r="AG44" i="2" s="1"/>
  <c r="AH44" i="2" s="1"/>
  <c r="AI44" i="2" s="1"/>
  <c r="AJ44" i="2" s="1"/>
  <c r="AK44" i="2" s="1"/>
  <c r="AL44" i="2" s="1"/>
  <c r="AM44" i="2" s="1"/>
  <c r="AN44" i="2" s="1"/>
  <c r="AO44" i="2" s="1"/>
  <c r="AP44" i="2" s="1"/>
  <c r="AQ44" i="2" s="1"/>
  <c r="AF108" i="2"/>
  <c r="AG108" i="2" s="1"/>
  <c r="AH108" i="2" s="1"/>
  <c r="AI108" i="2" s="1"/>
  <c r="AJ108" i="2" s="1"/>
  <c r="AK108" i="2" s="1"/>
  <c r="AL108" i="2" s="1"/>
  <c r="AM108" i="2" s="1"/>
  <c r="AN108" i="2" s="1"/>
  <c r="AO108" i="2" s="1"/>
  <c r="AP108" i="2" s="1"/>
  <c r="AQ108" i="2" s="1"/>
  <c r="AR108" i="2" s="1"/>
  <c r="AS108" i="2" s="1"/>
  <c r="AT108" i="2" s="1"/>
  <c r="AU108" i="2" s="1"/>
  <c r="AV108" i="2" s="1"/>
  <c r="AW108" i="2" s="1"/>
  <c r="AF42" i="2"/>
  <c r="AG42" i="2" s="1"/>
  <c r="AH42" i="2" s="1"/>
  <c r="AF81" i="2"/>
  <c r="AG81" i="2" s="1"/>
  <c r="AH81" i="2" s="1"/>
  <c r="AI81" i="2" s="1"/>
  <c r="AJ81" i="2" s="1"/>
  <c r="AF107" i="2"/>
  <c r="AG107" i="2" s="1"/>
  <c r="AH107" i="2" s="1"/>
  <c r="AI107" i="2" s="1"/>
  <c r="AJ107" i="2" s="1"/>
  <c r="AK107" i="2" s="1"/>
  <c r="AL107" i="2" s="1"/>
  <c r="AM107" i="2" s="1"/>
  <c r="AN107" i="2" s="1"/>
  <c r="AO107" i="2" s="1"/>
  <c r="AP107" i="2" s="1"/>
  <c r="AQ107" i="2" s="1"/>
  <c r="AF102" i="2"/>
  <c r="AG102" i="2" s="1"/>
  <c r="AH102" i="2" s="1"/>
  <c r="AI102" i="2" s="1"/>
  <c r="AJ102" i="2" s="1"/>
  <c r="AK102" i="2" s="1"/>
  <c r="AL102" i="2" s="1"/>
  <c r="AM102" i="2" s="1"/>
  <c r="AN102" i="2" s="1"/>
  <c r="AO102" i="2" s="1"/>
  <c r="AP102" i="2" s="1"/>
  <c r="AQ102" i="2" s="1"/>
  <c r="AR102" i="2" s="1"/>
  <c r="AS102" i="2" s="1"/>
  <c r="AT102" i="2" s="1"/>
  <c r="AU102" i="2" s="1"/>
  <c r="AV102" i="2" s="1"/>
  <c r="AW102" i="2" s="1"/>
  <c r="AF105" i="2"/>
  <c r="AG105" i="2" s="1"/>
  <c r="AH105" i="2" s="1"/>
  <c r="AI105" i="2" s="1"/>
  <c r="AJ105" i="2" s="1"/>
  <c r="AF87" i="2"/>
  <c r="AG87" i="2" s="1"/>
  <c r="AH87" i="2" s="1"/>
  <c r="AI87" i="2" s="1"/>
  <c r="AJ87" i="2" s="1"/>
  <c r="AF51" i="2"/>
  <c r="AG51" i="2" s="1"/>
  <c r="AH51" i="2" s="1"/>
  <c r="AI51" i="2" s="1"/>
  <c r="AJ51" i="2" s="1"/>
  <c r="AK51" i="2" s="1"/>
  <c r="AL51" i="2" s="1"/>
  <c r="AM51" i="2" s="1"/>
  <c r="AN51" i="2" s="1"/>
  <c r="AO51" i="2" s="1"/>
  <c r="AP51" i="2" s="1"/>
  <c r="AQ51" i="2" s="1"/>
  <c r="AR51" i="2" s="1"/>
  <c r="AS51" i="2" s="1"/>
  <c r="AT51" i="2" s="1"/>
  <c r="AU51" i="2" s="1"/>
  <c r="AV51" i="2" s="1"/>
  <c r="AW51" i="2" s="1"/>
  <c r="AF65" i="2"/>
  <c r="AG65" i="2" s="1"/>
  <c r="AH65" i="2" s="1"/>
  <c r="AI65" i="2" s="1"/>
  <c r="AJ65" i="2" s="1"/>
  <c r="AK65" i="2" s="1"/>
  <c r="AL65" i="2" s="1"/>
  <c r="AM65" i="2" s="1"/>
  <c r="AN65" i="2" s="1"/>
  <c r="AO65" i="2" s="1"/>
  <c r="AP65" i="2" s="1"/>
  <c r="AQ65" i="2" s="1"/>
  <c r="AR65" i="2" s="1"/>
  <c r="AS65" i="2" s="1"/>
  <c r="AT65" i="2" s="1"/>
  <c r="AU65" i="2" s="1"/>
  <c r="AV65" i="2" s="1"/>
  <c r="AW65" i="2" s="1"/>
  <c r="AF93" i="2"/>
  <c r="AG93" i="2" s="1"/>
  <c r="AH93" i="2" s="1"/>
  <c r="AI93" i="2" s="1"/>
  <c r="AJ93" i="2" s="1"/>
  <c r="AK93" i="2" s="1"/>
  <c r="AL93" i="2" s="1"/>
  <c r="AM93" i="2" s="1"/>
  <c r="AN93" i="2" s="1"/>
  <c r="AO93" i="2" s="1"/>
  <c r="AP93" i="2" s="1"/>
  <c r="AQ93" i="2" s="1"/>
  <c r="AR93" i="2" s="1"/>
  <c r="AS93" i="2" s="1"/>
  <c r="AT93" i="2" s="1"/>
  <c r="AU93" i="2" s="1"/>
  <c r="AV93" i="2" s="1"/>
  <c r="AW93" i="2" s="1"/>
  <c r="AF80" i="2"/>
  <c r="AG80" i="2" s="1"/>
  <c r="AH80" i="2" s="1"/>
  <c r="AI80" i="2" s="1"/>
  <c r="AJ80" i="2" s="1"/>
  <c r="AK80" i="2" s="1"/>
  <c r="AL80" i="2" s="1"/>
  <c r="AM80" i="2" s="1"/>
  <c r="AN80" i="2" s="1"/>
  <c r="AO80" i="2" s="1"/>
  <c r="AP80" i="2" s="1"/>
  <c r="AQ80" i="2" s="1"/>
  <c r="AR80" i="2" s="1"/>
  <c r="AS80" i="2" s="1"/>
  <c r="AT80" i="2" s="1"/>
  <c r="AU80" i="2" s="1"/>
  <c r="AV80" i="2" s="1"/>
  <c r="AW80" i="2" s="1"/>
  <c r="AF72" i="2"/>
  <c r="AG72" i="2" s="1"/>
  <c r="AH72" i="2" s="1"/>
  <c r="AI72" i="2" s="1"/>
  <c r="AJ72" i="2" s="1"/>
  <c r="AK72" i="2" s="1"/>
  <c r="AL72" i="2" s="1"/>
  <c r="AM72" i="2" s="1"/>
  <c r="AN72" i="2" s="1"/>
  <c r="AO72" i="2" s="1"/>
  <c r="AP72" i="2" s="1"/>
  <c r="AQ72" i="2" s="1"/>
  <c r="AR72" i="2" s="1"/>
  <c r="AS72" i="2" s="1"/>
  <c r="AT72" i="2" s="1"/>
  <c r="AU72" i="2" s="1"/>
  <c r="AV72" i="2" s="1"/>
  <c r="AW72" i="2" s="1"/>
  <c r="AF55" i="2"/>
  <c r="AG55" i="2" s="1"/>
  <c r="AH55" i="2" s="1"/>
  <c r="AI55" i="2" s="1"/>
  <c r="AJ55" i="2" s="1"/>
  <c r="AK55" i="2" s="1"/>
  <c r="AL55" i="2" s="1"/>
  <c r="AM55" i="2" s="1"/>
  <c r="AN55" i="2" s="1"/>
  <c r="AO55" i="2" s="1"/>
  <c r="AP55" i="2" s="1"/>
  <c r="AQ55" i="2" s="1"/>
  <c r="AR55" i="2" s="1"/>
  <c r="AS55" i="2" s="1"/>
  <c r="AT55" i="2" s="1"/>
  <c r="AU55" i="2" s="1"/>
  <c r="AV55" i="2" s="1"/>
  <c r="AW55" i="2" s="1"/>
  <c r="AF106" i="2"/>
  <c r="AG106" i="2" s="1"/>
  <c r="AH106" i="2" s="1"/>
  <c r="AI106" i="2" s="1"/>
  <c r="AJ106" i="2" s="1"/>
  <c r="AK106" i="2" s="1"/>
  <c r="AL106" i="2" s="1"/>
  <c r="AM106" i="2" s="1"/>
  <c r="AN106" i="2" s="1"/>
  <c r="AO106" i="2" s="1"/>
  <c r="AP106" i="2" s="1"/>
  <c r="AQ106" i="2" s="1"/>
  <c r="AR106" i="2" s="1"/>
  <c r="AS106" i="2" s="1"/>
  <c r="AT106" i="2" s="1"/>
  <c r="AU106" i="2" s="1"/>
  <c r="AV106" i="2" s="1"/>
  <c r="AW106" i="2" s="1"/>
  <c r="AF43" i="2"/>
  <c r="AG43" i="2" s="1"/>
  <c r="AH43" i="2" s="1"/>
  <c r="AI43" i="2" s="1"/>
  <c r="AJ43" i="2" s="1"/>
  <c r="AK43" i="2" s="1"/>
  <c r="AL43" i="2" s="1"/>
  <c r="AM43" i="2" s="1"/>
  <c r="AN43" i="2" s="1"/>
  <c r="AO43" i="2" s="1"/>
  <c r="AP43" i="2" s="1"/>
  <c r="AQ43" i="2" s="1"/>
  <c r="AR43" i="2" s="1"/>
  <c r="AS43" i="2" s="1"/>
  <c r="AT43" i="2" s="1"/>
  <c r="AU43" i="2" s="1"/>
  <c r="AV43" i="2" s="1"/>
  <c r="AW43" i="2" s="1"/>
  <c r="AF179" i="2"/>
  <c r="AG179" i="2" s="1"/>
  <c r="AH179" i="2" s="1"/>
  <c r="AI179" i="2" s="1"/>
  <c r="AJ179" i="2" s="1"/>
  <c r="AK179" i="2" s="1"/>
  <c r="AL179" i="2" s="1"/>
  <c r="AM179" i="2" s="1"/>
  <c r="AN179" i="2" s="1"/>
  <c r="AO179" i="2" s="1"/>
  <c r="AP179" i="2" s="1"/>
  <c r="AQ179" i="2" s="1"/>
  <c r="AF82" i="2"/>
  <c r="AG82" i="2" s="1"/>
  <c r="AH82" i="2" s="1"/>
  <c r="AI82" i="2" s="1"/>
  <c r="AJ82" i="2" s="1"/>
  <c r="AR388" i="2"/>
  <c r="AF98" i="2"/>
  <c r="AG98" i="2" s="1"/>
  <c r="AH98" i="2" s="1"/>
  <c r="AI98" i="2" s="1"/>
  <c r="AJ98" i="2" s="1"/>
  <c r="AK98" i="2" s="1"/>
  <c r="AL98" i="2" s="1"/>
  <c r="AM98" i="2" s="1"/>
  <c r="AN98" i="2" s="1"/>
  <c r="AO98" i="2" s="1"/>
  <c r="AP98" i="2" s="1"/>
  <c r="AQ98" i="2" s="1"/>
  <c r="AR98" i="2" s="1"/>
  <c r="AS98" i="2" s="1"/>
  <c r="AT98" i="2" s="1"/>
  <c r="AU98" i="2" s="1"/>
  <c r="AV98" i="2" s="1"/>
  <c r="AW98" i="2" s="1"/>
  <c r="AF77" i="2"/>
  <c r="AG77" i="2" s="1"/>
  <c r="AH77" i="2" s="1"/>
  <c r="AI77" i="2" s="1"/>
  <c r="AJ77" i="2" s="1"/>
  <c r="AK77" i="2" s="1"/>
  <c r="AL77" i="2" s="1"/>
  <c r="AM77" i="2" s="1"/>
  <c r="AN77" i="2" s="1"/>
  <c r="AO77" i="2" s="1"/>
  <c r="AP77" i="2" s="1"/>
  <c r="AQ77" i="2" s="1"/>
  <c r="AR77" i="2" s="1"/>
  <c r="AS77" i="2" s="1"/>
  <c r="AT77" i="2" s="1"/>
  <c r="AU77" i="2" s="1"/>
  <c r="AV77" i="2" s="1"/>
  <c r="AW77" i="2" s="1"/>
  <c r="AF113" i="2"/>
  <c r="AG113" i="2" s="1"/>
  <c r="AH113" i="2" s="1"/>
  <c r="AI113" i="2" s="1"/>
  <c r="AJ113" i="2" s="1"/>
  <c r="AK113" i="2" s="1"/>
  <c r="AL113" i="2" s="1"/>
  <c r="AM113" i="2" s="1"/>
  <c r="AN113" i="2" s="1"/>
  <c r="AO113" i="2" s="1"/>
  <c r="AP113" i="2" s="1"/>
  <c r="AQ113" i="2" s="1"/>
  <c r="AR113" i="2" s="1"/>
  <c r="AS113" i="2" s="1"/>
  <c r="AT113" i="2" s="1"/>
  <c r="AU113" i="2" s="1"/>
  <c r="AV113" i="2" s="1"/>
  <c r="AW113" i="2" s="1"/>
  <c r="AF206" i="2"/>
  <c r="AG206" i="2" s="1"/>
  <c r="AH206" i="2" s="1"/>
  <c r="AI206" i="2" s="1"/>
  <c r="AJ206" i="2" s="1"/>
  <c r="AK206" i="2" s="1"/>
  <c r="AL206" i="2" s="1"/>
  <c r="AM206" i="2" s="1"/>
  <c r="AN206" i="2" s="1"/>
  <c r="AO206" i="2" s="1"/>
  <c r="AP206" i="2" s="1"/>
  <c r="AQ206" i="2" s="1"/>
  <c r="AF52" i="2"/>
  <c r="AG52" i="2" s="1"/>
  <c r="AH52" i="2" s="1"/>
  <c r="AI52" i="2" s="1"/>
  <c r="AJ52" i="2" s="1"/>
  <c r="AK52" i="2" s="1"/>
  <c r="AL52" i="2" s="1"/>
  <c r="AM52" i="2" s="1"/>
  <c r="AN52" i="2" s="1"/>
  <c r="AO52" i="2" s="1"/>
  <c r="AP52" i="2" s="1"/>
  <c r="AQ52" i="2" s="1"/>
  <c r="AF48" i="2"/>
  <c r="AG48" i="2" s="1"/>
  <c r="AH48" i="2" s="1"/>
  <c r="AI48" i="2" s="1"/>
  <c r="AJ48" i="2" s="1"/>
  <c r="AK48" i="2" s="1"/>
  <c r="AL48" i="2" s="1"/>
  <c r="AM48" i="2" s="1"/>
  <c r="AN48" i="2" s="1"/>
  <c r="AO48" i="2" s="1"/>
  <c r="AP48" i="2" s="1"/>
  <c r="AQ48" i="2" s="1"/>
  <c r="AR48" i="2" s="1"/>
  <c r="AS48" i="2" s="1"/>
  <c r="AT48" i="2" s="1"/>
  <c r="AU48" i="2" s="1"/>
  <c r="AV48" i="2" s="1"/>
  <c r="AW48" i="2" s="1"/>
  <c r="AU440" i="2"/>
  <c r="AU443" i="2" s="1"/>
  <c r="AF94" i="2"/>
  <c r="AG94" i="2" s="1"/>
  <c r="AH94" i="2" s="1"/>
  <c r="AI94" i="2" s="1"/>
  <c r="AJ94" i="2" s="1"/>
  <c r="AK94" i="2" s="1"/>
  <c r="AL94" i="2" s="1"/>
  <c r="AM94" i="2" s="1"/>
  <c r="AN94" i="2" s="1"/>
  <c r="AO94" i="2" s="1"/>
  <c r="AP94" i="2" s="1"/>
  <c r="AQ94" i="2" s="1"/>
  <c r="AR94" i="2" s="1"/>
  <c r="AS94" i="2" s="1"/>
  <c r="AT94" i="2" s="1"/>
  <c r="AU94" i="2" s="1"/>
  <c r="AV94" i="2" s="1"/>
  <c r="AW94" i="2" s="1"/>
  <c r="AF46" i="2"/>
  <c r="AG46" i="2" s="1"/>
  <c r="AH46" i="2" s="1"/>
  <c r="AI46" i="2" s="1"/>
  <c r="AJ46" i="2" s="1"/>
  <c r="AK46" i="2" s="1"/>
  <c r="AL46" i="2" s="1"/>
  <c r="AM46" i="2" s="1"/>
  <c r="AN46" i="2" s="1"/>
  <c r="AO46" i="2" s="1"/>
  <c r="AP46" i="2" s="1"/>
  <c r="AQ46" i="2" s="1"/>
  <c r="AF71" i="2"/>
  <c r="AG71" i="2" s="1"/>
  <c r="AH71" i="2" s="1"/>
  <c r="AI71" i="2" s="1"/>
  <c r="AJ71" i="2" s="1"/>
  <c r="AK71" i="2" s="1"/>
  <c r="AL71" i="2" s="1"/>
  <c r="AM71" i="2" s="1"/>
  <c r="AN71" i="2" s="1"/>
  <c r="AO71" i="2" s="1"/>
  <c r="AP71" i="2" s="1"/>
  <c r="AQ71" i="2" s="1"/>
  <c r="AR71" i="2" s="1"/>
  <c r="AS71" i="2" s="1"/>
  <c r="AT71" i="2" s="1"/>
  <c r="AU71" i="2" s="1"/>
  <c r="AV71" i="2" s="1"/>
  <c r="AW71" i="2" s="1"/>
  <c r="AF124" i="2"/>
  <c r="AG124" i="2" s="1"/>
  <c r="AH124" i="2" s="1"/>
  <c r="AI124" i="2" s="1"/>
  <c r="AJ124" i="2" s="1"/>
  <c r="AK124" i="2" s="1"/>
  <c r="AL124" i="2" s="1"/>
  <c r="AM124" i="2" s="1"/>
  <c r="AN124" i="2" s="1"/>
  <c r="AO124" i="2" s="1"/>
  <c r="AP124" i="2" s="1"/>
  <c r="AQ124" i="2" s="1"/>
  <c r="AR124" i="2" s="1"/>
  <c r="AS124" i="2" s="1"/>
  <c r="AT124" i="2" s="1"/>
  <c r="AU124" i="2" s="1"/>
  <c r="AV124" i="2" s="1"/>
  <c r="AW124" i="2" s="1"/>
  <c r="AY157" i="2"/>
  <c r="AY161" i="2"/>
  <c r="AY173" i="2"/>
  <c r="AY110" i="2"/>
  <c r="AY190" i="2"/>
  <c r="AY119" i="2"/>
  <c r="AY57" i="2"/>
  <c r="AY156" i="2"/>
  <c r="AY101" i="2"/>
  <c r="AY74" i="2"/>
  <c r="AY100" i="2"/>
  <c r="AY122" i="2"/>
  <c r="AY162" i="2"/>
  <c r="AY192" i="2"/>
  <c r="AY185" i="2"/>
  <c r="AY140" i="2"/>
  <c r="AY129" i="2"/>
  <c r="AY62" i="2"/>
  <c r="AY180" i="2"/>
  <c r="AY175" i="2"/>
  <c r="AY146" i="2"/>
  <c r="AY89" i="2"/>
  <c r="AY66" i="2"/>
  <c r="AY187" i="2"/>
  <c r="AY96" i="2"/>
  <c r="AY186" i="2"/>
  <c r="AY73" i="2"/>
  <c r="AY64" i="2"/>
  <c r="AY83" i="2"/>
  <c r="AY188" i="2"/>
  <c r="AY112" i="2"/>
  <c r="AY120" i="2"/>
  <c r="AY177" i="2"/>
  <c r="AY150" i="2"/>
  <c r="AY148" i="2"/>
  <c r="AY54" i="2"/>
  <c r="AY155" i="2"/>
  <c r="AF53" i="2"/>
  <c r="AG53" i="2" s="1"/>
  <c r="AH53" i="2" s="1"/>
  <c r="AI53" i="2" s="1"/>
  <c r="AJ53" i="2" s="1"/>
  <c r="AK53" i="2" s="1"/>
  <c r="AL53" i="2" s="1"/>
  <c r="AM53" i="2" s="1"/>
  <c r="AN53" i="2" s="1"/>
  <c r="AO53" i="2" s="1"/>
  <c r="AP53" i="2" s="1"/>
  <c r="AQ53" i="2" s="1"/>
  <c r="AR53" i="2" s="1"/>
  <c r="AS53" i="2" s="1"/>
  <c r="AT53" i="2" s="1"/>
  <c r="AU53" i="2" s="1"/>
  <c r="AV53" i="2" s="1"/>
  <c r="AW53" i="2" s="1"/>
  <c r="W123" i="2"/>
  <c r="X123" i="2" s="1"/>
  <c r="Y123" i="2" s="1"/>
  <c r="AE125" i="2"/>
  <c r="AE126" i="2"/>
  <c r="AR107" i="2"/>
  <c r="AS107" i="2" s="1"/>
  <c r="AT107" i="2" s="1"/>
  <c r="AU107" i="2" s="1"/>
  <c r="AV107" i="2" s="1"/>
  <c r="AW107" i="2" s="1"/>
  <c r="AE165" i="2"/>
  <c r="AE154" i="2"/>
  <c r="L131" i="2"/>
  <c r="M207" i="2"/>
  <c r="M36" i="2" s="1"/>
  <c r="K24" i="2"/>
  <c r="K32" i="2"/>
  <c r="R37" i="2"/>
  <c r="R25" i="2"/>
  <c r="T212" i="2"/>
  <c r="S212" i="2"/>
  <c r="AE137" i="2"/>
  <c r="J194" i="2"/>
  <c r="J214" i="2" s="1"/>
  <c r="J215" i="2" s="1"/>
  <c r="AE153" i="2"/>
  <c r="I25" i="2"/>
  <c r="I26" i="2" s="1"/>
  <c r="I33" i="2"/>
  <c r="I38" i="2" s="1"/>
  <c r="I39" i="2" s="1"/>
  <c r="AP388" i="2"/>
  <c r="AP391" i="2" s="1"/>
  <c r="Z56" i="2"/>
  <c r="AA56" i="2" s="1"/>
  <c r="AB56" i="2" s="1"/>
  <c r="W142" i="2"/>
  <c r="X142" i="2" s="1"/>
  <c r="Y142" i="2" s="1"/>
  <c r="Z115" i="2"/>
  <c r="AA115" i="2" s="1"/>
  <c r="AB115" i="2" s="1"/>
  <c r="AC115" i="2" s="1"/>
  <c r="AD115" i="2" s="1"/>
  <c r="V90" i="2"/>
  <c r="W90" i="2" s="1"/>
  <c r="X90" i="2" s="1"/>
  <c r="Y90" i="2" s="1"/>
  <c r="V88" i="2"/>
  <c r="W88" i="2" s="1"/>
  <c r="X88" i="2" s="1"/>
  <c r="Y88" i="2" s="1"/>
  <c r="Z117" i="2"/>
  <c r="AA117" i="2" s="1"/>
  <c r="AB117" i="2" s="1"/>
  <c r="AC117" i="2" s="1"/>
  <c r="AD117" i="2" s="1"/>
  <c r="Z209" i="2"/>
  <c r="AA209" i="2" s="1"/>
  <c r="AB209" i="2" s="1"/>
  <c r="AC209" i="2" s="1"/>
  <c r="AD209" i="2" s="1"/>
  <c r="W67" i="2"/>
  <c r="X67" i="2" s="1"/>
  <c r="Y67" i="2" s="1"/>
  <c r="AE178" i="2"/>
  <c r="W63" i="2"/>
  <c r="X63" i="2" s="1"/>
  <c r="Y63" i="2" s="1"/>
  <c r="AE136" i="2"/>
  <c r="AE171" i="2"/>
  <c r="AV440" i="2"/>
  <c r="AV443" i="2" s="1"/>
  <c r="AK87" i="2"/>
  <c r="AL87" i="2" s="1"/>
  <c r="AM87" i="2" s="1"/>
  <c r="AN87" i="2" s="1"/>
  <c r="AO87" i="2" s="1"/>
  <c r="AP87" i="2" s="1"/>
  <c r="AQ87" i="2" s="1"/>
  <c r="Z203" i="2"/>
  <c r="AA203" i="2" s="1"/>
  <c r="AB203" i="2" s="1"/>
  <c r="AC203" i="2" s="1"/>
  <c r="AD203" i="2" s="1"/>
  <c r="AH437" i="2"/>
  <c r="AI437" i="2"/>
  <c r="AB437" i="2"/>
  <c r="AC437" i="2"/>
  <c r="AK437" i="2"/>
  <c r="AA437" i="2"/>
  <c r="AF437" i="2"/>
  <c r="AJ437" i="2"/>
  <c r="AG437" i="2"/>
  <c r="AE437" i="2"/>
  <c r="AD437" i="2"/>
  <c r="Z437" i="2"/>
  <c r="Z432" i="2"/>
  <c r="AH432" i="2"/>
  <c r="AC432" i="2"/>
  <c r="AJ432" i="2"/>
  <c r="AB432" i="2"/>
  <c r="AF432" i="2"/>
  <c r="AG432" i="2"/>
  <c r="AE432" i="2"/>
  <c r="AA432" i="2"/>
  <c r="AI432" i="2"/>
  <c r="AD432" i="2"/>
  <c r="AK432" i="2"/>
  <c r="AB438" i="2"/>
  <c r="Z438" i="2"/>
  <c r="Z184" i="2" s="1"/>
  <c r="AE438" i="2"/>
  <c r="AF438" i="2"/>
  <c r="AK438" i="2"/>
  <c r="AJ438" i="2"/>
  <c r="AI438" i="2"/>
  <c r="AA438" i="2"/>
  <c r="AH438" i="2"/>
  <c r="AD438" i="2"/>
  <c r="AC438" i="2"/>
  <c r="AG438" i="2"/>
  <c r="X435" i="2"/>
  <c r="Y435" i="2"/>
  <c r="V435" i="2"/>
  <c r="V149" i="2" s="1"/>
  <c r="W435" i="2"/>
  <c r="AA379" i="2"/>
  <c r="AB379" i="2"/>
  <c r="Z379" i="2"/>
  <c r="AI379" i="2"/>
  <c r="AK379" i="2"/>
  <c r="AC379" i="2"/>
  <c r="AE379" i="2"/>
  <c r="AF379" i="2"/>
  <c r="AJ379" i="2"/>
  <c r="AD379" i="2"/>
  <c r="AH379" i="2"/>
  <c r="AG379" i="2"/>
  <c r="W436" i="2"/>
  <c r="X436" i="2"/>
  <c r="V436" i="2"/>
  <c r="V167" i="2" s="1"/>
  <c r="Y436" i="2"/>
  <c r="Y434" i="2"/>
  <c r="V434" i="2"/>
  <c r="V147" i="2" s="1"/>
  <c r="X434" i="2"/>
  <c r="W434" i="2"/>
  <c r="Z378" i="2"/>
  <c r="AC378" i="2"/>
  <c r="AK378" i="2"/>
  <c r="AD378" i="2"/>
  <c r="AJ378" i="2"/>
  <c r="AA378" i="2"/>
  <c r="AH378" i="2"/>
  <c r="AF378" i="2"/>
  <c r="AI378" i="2"/>
  <c r="AG378" i="2"/>
  <c r="AE378" i="2"/>
  <c r="AB378" i="2"/>
  <c r="AF372" i="2"/>
  <c r="AK372" i="2"/>
  <c r="AB372" i="2"/>
  <c r="AE372" i="2"/>
  <c r="AJ372" i="2"/>
  <c r="Z372" i="2"/>
  <c r="AG372" i="2"/>
  <c r="AC372" i="2"/>
  <c r="AI372" i="2"/>
  <c r="AA372" i="2"/>
  <c r="AD372" i="2"/>
  <c r="AH372" i="2"/>
  <c r="AD439" i="2"/>
  <c r="AJ439" i="2"/>
  <c r="AI439" i="2"/>
  <c r="AB439" i="2"/>
  <c r="AK439" i="2"/>
  <c r="AG439" i="2"/>
  <c r="AH439" i="2"/>
  <c r="Z439" i="2"/>
  <c r="Z182" i="2" s="1"/>
  <c r="AA439" i="2"/>
  <c r="AC439" i="2"/>
  <c r="AF439" i="2"/>
  <c r="AE439" i="2"/>
  <c r="W429" i="2"/>
  <c r="X429" i="2"/>
  <c r="Y429" i="2"/>
  <c r="V429" i="2"/>
  <c r="V189" i="2" s="1"/>
  <c r="AE433" i="2"/>
  <c r="AA433" i="2"/>
  <c r="Z433" i="2"/>
  <c r="AF433" i="2"/>
  <c r="AG433" i="2"/>
  <c r="AJ433" i="2"/>
  <c r="AC433" i="2"/>
  <c r="AH433" i="2"/>
  <c r="AK433" i="2"/>
  <c r="AB433" i="2"/>
  <c r="AD433" i="2"/>
  <c r="AI433" i="2"/>
  <c r="AK377" i="2"/>
  <c r="AG377" i="2"/>
  <c r="AI377" i="2"/>
  <c r="AC377" i="2"/>
  <c r="Z377" i="2"/>
  <c r="AH377" i="2"/>
  <c r="AF377" i="2"/>
  <c r="AJ377" i="2"/>
  <c r="AA377" i="2"/>
  <c r="AE377" i="2"/>
  <c r="AD377" i="2"/>
  <c r="AB377" i="2"/>
  <c r="AM388" i="2"/>
  <c r="AM391" i="2" s="1"/>
  <c r="AM440" i="2"/>
  <c r="AM443" i="2" s="1"/>
  <c r="AK263" i="2"/>
  <c r="AT440" i="2"/>
  <c r="AT443" i="2" s="1"/>
  <c r="AE141" i="2"/>
  <c r="AE152" i="2"/>
  <c r="AW440" i="2"/>
  <c r="AW443" i="2" s="1"/>
  <c r="AW388" i="2"/>
  <c r="AS388" i="2"/>
  <c r="AS391" i="2" s="1"/>
  <c r="AS440" i="2"/>
  <c r="AS443" i="2" s="1"/>
  <c r="AR206" i="2"/>
  <c r="AS206" i="2" s="1"/>
  <c r="AT206" i="2" s="1"/>
  <c r="AU206" i="2" s="1"/>
  <c r="AV206" i="2" s="1"/>
  <c r="AW206" i="2" s="1"/>
  <c r="AK81" i="2"/>
  <c r="AL81" i="2" s="1"/>
  <c r="AM81" i="2" s="1"/>
  <c r="AN81" i="2" s="1"/>
  <c r="AO81" i="2" s="1"/>
  <c r="AP81" i="2" s="1"/>
  <c r="AQ81" i="2" s="1"/>
  <c r="AK374" i="2"/>
  <c r="AK431" i="2"/>
  <c r="AK425" i="2"/>
  <c r="AK368" i="2"/>
  <c r="AN332" i="2"/>
  <c r="AK359" i="2"/>
  <c r="AK416" i="2"/>
  <c r="Y329" i="2"/>
  <c r="Y330" i="2" s="1"/>
  <c r="Y271" i="2"/>
  <c r="Z34" i="2"/>
  <c r="AA197" i="2"/>
  <c r="Y35" i="2"/>
  <c r="Z200" i="2"/>
  <c r="AK316" i="2"/>
  <c r="AK318" i="2" s="1"/>
  <c r="AK321" i="2" s="1"/>
  <c r="AB332" i="2" s="1"/>
  <c r="AK355" i="2"/>
  <c r="AK412" i="2"/>
  <c r="AK358" i="2"/>
  <c r="AK415" i="2"/>
  <c r="AE166" i="2"/>
  <c r="AE160" i="2"/>
  <c r="AE170" i="2"/>
  <c r="AE159" i="2"/>
  <c r="AE211" i="2"/>
  <c r="AE139" i="2"/>
  <c r="AE169" i="2"/>
  <c r="V158" i="2"/>
  <c r="V443" i="2"/>
  <c r="V210" i="2" s="1"/>
  <c r="AE135" i="2"/>
  <c r="V204" i="2"/>
  <c r="AE76" i="2"/>
  <c r="Z70" i="2"/>
  <c r="AF50" i="2"/>
  <c r="AR391" i="2" l="1"/>
  <c r="AR438" i="2"/>
  <c r="AR445" i="2" s="1"/>
  <c r="AM438" i="2"/>
  <c r="AU438" i="2"/>
  <c r="AU445" i="2" s="1"/>
  <c r="AU447" i="2" s="1"/>
  <c r="AU448" i="2" s="1"/>
  <c r="AL438" i="2"/>
  <c r="AL445" i="2" s="1"/>
  <c r="AL447" i="2" s="1"/>
  <c r="AL448" i="2" s="1"/>
  <c r="AV438" i="2"/>
  <c r="AN438" i="2"/>
  <c r="AN445" i="2" s="1"/>
  <c r="AW438" i="2"/>
  <c r="AW445" i="2" s="1"/>
  <c r="AS438" i="2"/>
  <c r="AS445" i="2" s="1"/>
  <c r="AS447" i="2" s="1"/>
  <c r="AS448" i="2" s="1"/>
  <c r="AP438" i="2"/>
  <c r="AP445" i="2" s="1"/>
  <c r="AP447" i="2" s="1"/>
  <c r="AP448" i="2" s="1"/>
  <c r="AT438" i="2"/>
  <c r="AO438" i="2"/>
  <c r="AO445" i="2" s="1"/>
  <c r="AO447" i="2" s="1"/>
  <c r="AO448" i="2" s="1"/>
  <c r="AQ438" i="2"/>
  <c r="AQ445" i="2" s="1"/>
  <c r="AY80" i="2"/>
  <c r="AY376" i="2"/>
  <c r="AY437" i="2"/>
  <c r="X380" i="2"/>
  <c r="V380" i="2"/>
  <c r="V114" i="2" s="1"/>
  <c r="Y380" i="2"/>
  <c r="W380" i="2"/>
  <c r="AY124" i="2"/>
  <c r="AY113" i="2"/>
  <c r="AY98" i="2"/>
  <c r="AY55" i="2"/>
  <c r="AY102" i="2"/>
  <c r="AY87" i="2"/>
  <c r="AY108" i="2"/>
  <c r="AY52" i="2"/>
  <c r="AY106" i="2"/>
  <c r="AY65" i="2"/>
  <c r="AF169" i="2"/>
  <c r="AG169" i="2" s="1"/>
  <c r="AH169" i="2" s="1"/>
  <c r="AI169" i="2" s="1"/>
  <c r="AJ169" i="2" s="1"/>
  <c r="AK169" i="2" s="1"/>
  <c r="AL169" i="2" s="1"/>
  <c r="AM169" i="2" s="1"/>
  <c r="AN169" i="2" s="1"/>
  <c r="AO169" i="2" s="1"/>
  <c r="AP169" i="2" s="1"/>
  <c r="AQ169" i="2" s="1"/>
  <c r="AR169" i="2" s="1"/>
  <c r="AS169" i="2" s="1"/>
  <c r="AT169" i="2" s="1"/>
  <c r="AU169" i="2" s="1"/>
  <c r="AV169" i="2" s="1"/>
  <c r="AW169" i="2" s="1"/>
  <c r="AF139" i="2"/>
  <c r="AG139" i="2" s="1"/>
  <c r="AH139" i="2" s="1"/>
  <c r="AI139" i="2" s="1"/>
  <c r="AJ139" i="2" s="1"/>
  <c r="AK139" i="2" s="1"/>
  <c r="AL139" i="2" s="1"/>
  <c r="AM139" i="2" s="1"/>
  <c r="AN139" i="2" s="1"/>
  <c r="AO139" i="2" s="1"/>
  <c r="AP139" i="2" s="1"/>
  <c r="AQ139" i="2" s="1"/>
  <c r="AR139" i="2" s="1"/>
  <c r="AS139" i="2" s="1"/>
  <c r="AT139" i="2" s="1"/>
  <c r="AU139" i="2" s="1"/>
  <c r="AV139" i="2" s="1"/>
  <c r="AW139" i="2" s="1"/>
  <c r="AY81" i="2"/>
  <c r="AY138" i="2"/>
  <c r="AF141" i="2"/>
  <c r="AG141" i="2" s="1"/>
  <c r="AH141" i="2" s="1"/>
  <c r="AI141" i="2" s="1"/>
  <c r="AJ141" i="2" s="1"/>
  <c r="AK141" i="2" s="1"/>
  <c r="AL141" i="2" s="1"/>
  <c r="AM141" i="2" s="1"/>
  <c r="AN141" i="2" s="1"/>
  <c r="AO141" i="2" s="1"/>
  <c r="AP141" i="2" s="1"/>
  <c r="AQ141" i="2" s="1"/>
  <c r="AR141" i="2" s="1"/>
  <c r="AS141" i="2" s="1"/>
  <c r="AT141" i="2" s="1"/>
  <c r="AU141" i="2" s="1"/>
  <c r="AV141" i="2" s="1"/>
  <c r="AW141" i="2" s="1"/>
  <c r="AF211" i="2"/>
  <c r="AG211" i="2" s="1"/>
  <c r="AH211" i="2" s="1"/>
  <c r="AI211" i="2" s="1"/>
  <c r="AJ211" i="2" s="1"/>
  <c r="AK211" i="2" s="1"/>
  <c r="AL211" i="2" s="1"/>
  <c r="AM211" i="2" s="1"/>
  <c r="AN211" i="2" s="1"/>
  <c r="AO211" i="2" s="1"/>
  <c r="AP211" i="2" s="1"/>
  <c r="AQ211" i="2" s="1"/>
  <c r="AR211" i="2" s="1"/>
  <c r="AS211" i="2" s="1"/>
  <c r="AT211" i="2" s="1"/>
  <c r="AU211" i="2" s="1"/>
  <c r="AV211" i="2" s="1"/>
  <c r="AW211" i="2" s="1"/>
  <c r="AF152" i="2"/>
  <c r="AG152" i="2" s="1"/>
  <c r="AH152" i="2" s="1"/>
  <c r="AI152" i="2" s="1"/>
  <c r="AJ152" i="2" s="1"/>
  <c r="AK152" i="2" s="1"/>
  <c r="AL152" i="2" s="1"/>
  <c r="AM152" i="2" s="1"/>
  <c r="AN152" i="2" s="1"/>
  <c r="AO152" i="2" s="1"/>
  <c r="AP152" i="2" s="1"/>
  <c r="AQ152" i="2" s="1"/>
  <c r="AR152" i="2" s="1"/>
  <c r="AS152" i="2" s="1"/>
  <c r="AT152" i="2" s="1"/>
  <c r="AU152" i="2" s="1"/>
  <c r="AV152" i="2" s="1"/>
  <c r="AW152" i="2" s="1"/>
  <c r="AF136" i="2"/>
  <c r="AG136" i="2" s="1"/>
  <c r="AH136" i="2" s="1"/>
  <c r="AF178" i="2"/>
  <c r="AG178" i="2" s="1"/>
  <c r="AH178" i="2" s="1"/>
  <c r="AI178" i="2" s="1"/>
  <c r="AJ178" i="2" s="1"/>
  <c r="AK178" i="2" s="1"/>
  <c r="AL178" i="2" s="1"/>
  <c r="AM178" i="2" s="1"/>
  <c r="AN178" i="2" s="1"/>
  <c r="AO178" i="2" s="1"/>
  <c r="AP178" i="2" s="1"/>
  <c r="AQ178" i="2" s="1"/>
  <c r="AR178" i="2" s="1"/>
  <c r="AS178" i="2" s="1"/>
  <c r="AT178" i="2" s="1"/>
  <c r="AU178" i="2" s="1"/>
  <c r="AV178" i="2" s="1"/>
  <c r="AW178" i="2" s="1"/>
  <c r="AF154" i="2"/>
  <c r="AG154" i="2" s="1"/>
  <c r="AH154" i="2" s="1"/>
  <c r="AI154" i="2" s="1"/>
  <c r="AJ154" i="2" s="1"/>
  <c r="AK154" i="2" s="1"/>
  <c r="AL154" i="2" s="1"/>
  <c r="AM154" i="2" s="1"/>
  <c r="AN154" i="2" s="1"/>
  <c r="AO154" i="2" s="1"/>
  <c r="AP154" i="2" s="1"/>
  <c r="AQ154" i="2" s="1"/>
  <c r="AR154" i="2" s="1"/>
  <c r="AS154" i="2" s="1"/>
  <c r="AT154" i="2" s="1"/>
  <c r="AU154" i="2" s="1"/>
  <c r="AV154" i="2" s="1"/>
  <c r="AW154" i="2" s="1"/>
  <c r="AY46" i="2"/>
  <c r="AY179" i="2"/>
  <c r="AF170" i="2"/>
  <c r="AG170" i="2" s="1"/>
  <c r="AH170" i="2" s="1"/>
  <c r="AI170" i="2" s="1"/>
  <c r="AJ170" i="2" s="1"/>
  <c r="AK170" i="2" s="1"/>
  <c r="AL170" i="2" s="1"/>
  <c r="AM170" i="2" s="1"/>
  <c r="AN170" i="2" s="1"/>
  <c r="AO170" i="2" s="1"/>
  <c r="AP170" i="2" s="1"/>
  <c r="AQ170" i="2" s="1"/>
  <c r="AR170" i="2" s="1"/>
  <c r="AS170" i="2" s="1"/>
  <c r="AT170" i="2" s="1"/>
  <c r="AU170" i="2" s="1"/>
  <c r="AV170" i="2" s="1"/>
  <c r="AW170" i="2" s="1"/>
  <c r="AF135" i="2"/>
  <c r="AG135" i="2" s="1"/>
  <c r="AH135" i="2" s="1"/>
  <c r="AI135" i="2" s="1"/>
  <c r="AJ135" i="2" s="1"/>
  <c r="AK135" i="2" s="1"/>
  <c r="AL135" i="2" s="1"/>
  <c r="AM135" i="2" s="1"/>
  <c r="AN135" i="2" s="1"/>
  <c r="AO135" i="2" s="1"/>
  <c r="AP135" i="2" s="1"/>
  <c r="AQ135" i="2" s="1"/>
  <c r="AR135" i="2" s="1"/>
  <c r="AS135" i="2" s="1"/>
  <c r="AF160" i="2"/>
  <c r="AG160" i="2" s="1"/>
  <c r="AH160" i="2" s="1"/>
  <c r="AI160" i="2" s="1"/>
  <c r="AJ160" i="2" s="1"/>
  <c r="AK160" i="2" s="1"/>
  <c r="AL160" i="2" s="1"/>
  <c r="AM160" i="2" s="1"/>
  <c r="AN160" i="2" s="1"/>
  <c r="AO160" i="2" s="1"/>
  <c r="AP160" i="2" s="1"/>
  <c r="AQ160" i="2" s="1"/>
  <c r="AF171" i="2"/>
  <c r="AG171" i="2" s="1"/>
  <c r="AH171" i="2" s="1"/>
  <c r="AI171" i="2" s="1"/>
  <c r="AJ171" i="2" s="1"/>
  <c r="AK171" i="2" s="1"/>
  <c r="AL171" i="2" s="1"/>
  <c r="AM171" i="2" s="1"/>
  <c r="AN171" i="2" s="1"/>
  <c r="AO171" i="2" s="1"/>
  <c r="AP171" i="2" s="1"/>
  <c r="AQ171" i="2" s="1"/>
  <c r="AF166" i="2"/>
  <c r="AG166" i="2" s="1"/>
  <c r="AH166" i="2" s="1"/>
  <c r="AI166" i="2" s="1"/>
  <c r="AJ166" i="2" s="1"/>
  <c r="AK166" i="2" s="1"/>
  <c r="AL166" i="2" s="1"/>
  <c r="AM166" i="2" s="1"/>
  <c r="AN166" i="2" s="1"/>
  <c r="AO166" i="2" s="1"/>
  <c r="AP166" i="2" s="1"/>
  <c r="AQ166" i="2" s="1"/>
  <c r="AR166" i="2" s="1"/>
  <c r="AS166" i="2" s="1"/>
  <c r="AT166" i="2" s="1"/>
  <c r="AU166" i="2" s="1"/>
  <c r="AV166" i="2" s="1"/>
  <c r="AW166" i="2" s="1"/>
  <c r="AF76" i="2"/>
  <c r="AG76" i="2" s="1"/>
  <c r="AH76" i="2" s="1"/>
  <c r="AI76" i="2" s="1"/>
  <c r="AJ76" i="2" s="1"/>
  <c r="AK76" i="2" s="1"/>
  <c r="AL76" i="2" s="1"/>
  <c r="AM76" i="2" s="1"/>
  <c r="AN76" i="2" s="1"/>
  <c r="AO76" i="2" s="1"/>
  <c r="AP76" i="2" s="1"/>
  <c r="AQ76" i="2" s="1"/>
  <c r="AR76" i="2" s="1"/>
  <c r="AS76" i="2" s="1"/>
  <c r="AT76" i="2" s="1"/>
  <c r="AU76" i="2" s="1"/>
  <c r="AV76" i="2" s="1"/>
  <c r="AW76" i="2" s="1"/>
  <c r="AF159" i="2"/>
  <c r="AG159" i="2" s="1"/>
  <c r="AH159" i="2" s="1"/>
  <c r="AI159" i="2" s="1"/>
  <c r="AJ159" i="2" s="1"/>
  <c r="AK159" i="2" s="1"/>
  <c r="AL159" i="2" s="1"/>
  <c r="AM159" i="2" s="1"/>
  <c r="AN159" i="2" s="1"/>
  <c r="AO159" i="2" s="1"/>
  <c r="AP159" i="2" s="1"/>
  <c r="AQ159" i="2" s="1"/>
  <c r="AR159" i="2" s="1"/>
  <c r="AS159" i="2" s="1"/>
  <c r="AT159" i="2" s="1"/>
  <c r="AU159" i="2" s="1"/>
  <c r="AV159" i="2" s="1"/>
  <c r="AW159" i="2" s="1"/>
  <c r="AF137" i="2"/>
  <c r="AG137" i="2" s="1"/>
  <c r="AH137" i="2" s="1"/>
  <c r="AI137" i="2" s="1"/>
  <c r="AJ137" i="2" s="1"/>
  <c r="AK137" i="2" s="1"/>
  <c r="AL137" i="2" s="1"/>
  <c r="AM137" i="2" s="1"/>
  <c r="AN137" i="2" s="1"/>
  <c r="AO137" i="2" s="1"/>
  <c r="AP137" i="2" s="1"/>
  <c r="AQ137" i="2" s="1"/>
  <c r="AF165" i="2"/>
  <c r="AG165" i="2" s="1"/>
  <c r="AH165" i="2" s="1"/>
  <c r="AI165" i="2" s="1"/>
  <c r="AJ165" i="2" s="1"/>
  <c r="AK165" i="2" s="1"/>
  <c r="AL165" i="2" s="1"/>
  <c r="AM165" i="2" s="1"/>
  <c r="AN165" i="2" s="1"/>
  <c r="AO165" i="2" s="1"/>
  <c r="AP165" i="2" s="1"/>
  <c r="AQ165" i="2" s="1"/>
  <c r="AR165" i="2" s="1"/>
  <c r="AS165" i="2" s="1"/>
  <c r="AT165" i="2" s="1"/>
  <c r="AU165" i="2" s="1"/>
  <c r="AV165" i="2" s="1"/>
  <c r="AW165" i="2" s="1"/>
  <c r="AF126" i="2"/>
  <c r="AG126" i="2" s="1"/>
  <c r="AH126" i="2" s="1"/>
  <c r="AI126" i="2" s="1"/>
  <c r="AJ126" i="2" s="1"/>
  <c r="AK126" i="2" s="1"/>
  <c r="AL126" i="2" s="1"/>
  <c r="AM126" i="2" s="1"/>
  <c r="AN126" i="2" s="1"/>
  <c r="AO126" i="2" s="1"/>
  <c r="AP126" i="2" s="1"/>
  <c r="AQ126" i="2" s="1"/>
  <c r="AR126" i="2" s="1"/>
  <c r="AS126" i="2" s="1"/>
  <c r="AT126" i="2" s="1"/>
  <c r="AU126" i="2" s="1"/>
  <c r="AV126" i="2" s="1"/>
  <c r="AW126" i="2" s="1"/>
  <c r="AF125" i="2"/>
  <c r="AG125" i="2" s="1"/>
  <c r="AH125" i="2" s="1"/>
  <c r="AI125" i="2" s="1"/>
  <c r="AJ125" i="2" s="1"/>
  <c r="AK125" i="2" s="1"/>
  <c r="AL125" i="2" s="1"/>
  <c r="AM125" i="2" s="1"/>
  <c r="AN125" i="2" s="1"/>
  <c r="AO125" i="2" s="1"/>
  <c r="AP125" i="2" s="1"/>
  <c r="AQ125" i="2" s="1"/>
  <c r="AR125" i="2" s="1"/>
  <c r="AS125" i="2" s="1"/>
  <c r="AT125" i="2" s="1"/>
  <c r="AU125" i="2" s="1"/>
  <c r="AV125" i="2" s="1"/>
  <c r="AW125" i="2" s="1"/>
  <c r="AY53" i="2"/>
  <c r="AY48" i="2"/>
  <c r="AY206" i="2"/>
  <c r="AY77" i="2"/>
  <c r="AY72" i="2"/>
  <c r="AY93" i="2"/>
  <c r="AY51" i="2"/>
  <c r="AY107" i="2"/>
  <c r="AY44" i="2"/>
  <c r="AY92" i="2"/>
  <c r="AY60" i="2"/>
  <c r="AY99" i="2"/>
  <c r="AF153" i="2"/>
  <c r="AG153" i="2" s="1"/>
  <c r="AH153" i="2" s="1"/>
  <c r="AI153" i="2" s="1"/>
  <c r="AJ153" i="2" s="1"/>
  <c r="AK153" i="2" s="1"/>
  <c r="AL153" i="2" s="1"/>
  <c r="AM153" i="2" s="1"/>
  <c r="AN153" i="2" s="1"/>
  <c r="AO153" i="2" s="1"/>
  <c r="AP153" i="2" s="1"/>
  <c r="AQ153" i="2" s="1"/>
  <c r="AR153" i="2" s="1"/>
  <c r="AS153" i="2" s="1"/>
  <c r="AT153" i="2" s="1"/>
  <c r="AU153" i="2" s="1"/>
  <c r="AV153" i="2" s="1"/>
  <c r="AW153" i="2" s="1"/>
  <c r="AY71" i="2"/>
  <c r="AY94" i="2"/>
  <c r="AY43" i="2"/>
  <c r="AR44" i="2"/>
  <c r="AS44" i="2" s="1"/>
  <c r="AT44" i="2" s="1"/>
  <c r="AU44" i="2" s="1"/>
  <c r="AV44" i="2" s="1"/>
  <c r="AW44" i="2" s="1"/>
  <c r="AE115" i="2"/>
  <c r="AR138" i="2"/>
  <c r="AS138" i="2" s="1"/>
  <c r="AT138" i="2" s="1"/>
  <c r="AU138" i="2" s="1"/>
  <c r="AV138" i="2" s="1"/>
  <c r="AW138" i="2" s="1"/>
  <c r="AR46" i="2"/>
  <c r="AS46" i="2" s="1"/>
  <c r="AT46" i="2" s="1"/>
  <c r="AU46" i="2" s="1"/>
  <c r="AV46" i="2" s="1"/>
  <c r="AW46" i="2" s="1"/>
  <c r="AR179" i="2"/>
  <c r="AS179" i="2" s="1"/>
  <c r="AT179" i="2" s="1"/>
  <c r="AU179" i="2" s="1"/>
  <c r="AV179" i="2" s="1"/>
  <c r="AW179" i="2" s="1"/>
  <c r="AR81" i="2"/>
  <c r="AS81" i="2" s="1"/>
  <c r="AT81" i="2" s="1"/>
  <c r="AU81" i="2" s="1"/>
  <c r="AV81" i="2" s="1"/>
  <c r="AW81" i="2" s="1"/>
  <c r="AR52" i="2"/>
  <c r="AS52" i="2" s="1"/>
  <c r="AT52" i="2" s="1"/>
  <c r="AU52" i="2" s="1"/>
  <c r="AV52" i="2" s="1"/>
  <c r="AW52" i="2" s="1"/>
  <c r="AR92" i="2"/>
  <c r="AS92" i="2" s="1"/>
  <c r="AT92" i="2" s="1"/>
  <c r="AU92" i="2" s="1"/>
  <c r="AV92" i="2" s="1"/>
  <c r="AW92" i="2" s="1"/>
  <c r="N207" i="2"/>
  <c r="N36" i="2" s="1"/>
  <c r="L32" i="2"/>
  <c r="L24" i="2"/>
  <c r="M131" i="2"/>
  <c r="T37" i="2"/>
  <c r="T25" i="2"/>
  <c r="S37" i="2"/>
  <c r="S25" i="2"/>
  <c r="AV445" i="2"/>
  <c r="AV447" i="2" s="1"/>
  <c r="AV448" i="2" s="1"/>
  <c r="J33" i="2"/>
  <c r="J38" i="2" s="1"/>
  <c r="J39" i="2" s="1"/>
  <c r="J25" i="2"/>
  <c r="J26" i="2" s="1"/>
  <c r="K194" i="2"/>
  <c r="K214" i="2" s="1"/>
  <c r="K215" i="2" s="1"/>
  <c r="Z142" i="2"/>
  <c r="AA142" i="2" s="1"/>
  <c r="AB142" i="2" s="1"/>
  <c r="AC142" i="2" s="1"/>
  <c r="AR87" i="2"/>
  <c r="AS87" i="2" s="1"/>
  <c r="AT87" i="2" s="1"/>
  <c r="AU87" i="2" s="1"/>
  <c r="AV87" i="2" s="1"/>
  <c r="AW87" i="2" s="1"/>
  <c r="AM445" i="2"/>
  <c r="AM447" i="2" s="1"/>
  <c r="AM448" i="2" s="1"/>
  <c r="Z88" i="2"/>
  <c r="AA88" i="2" s="1"/>
  <c r="AB88" i="2" s="1"/>
  <c r="AC88" i="2" s="1"/>
  <c r="AD88" i="2" s="1"/>
  <c r="AT445" i="2"/>
  <c r="Z90" i="2"/>
  <c r="AA90" i="2" s="1"/>
  <c r="AB90" i="2" s="1"/>
  <c r="AC90" i="2" s="1"/>
  <c r="AD90" i="2" s="1"/>
  <c r="AK49" i="2"/>
  <c r="AL49" i="2" s="1"/>
  <c r="AM49" i="2" s="1"/>
  <c r="AN49" i="2" s="1"/>
  <c r="AO49" i="2" s="1"/>
  <c r="AP49" i="2" s="1"/>
  <c r="AQ49" i="2" s="1"/>
  <c r="AD391" i="2"/>
  <c r="Z63" i="2"/>
  <c r="AA63" i="2" s="1"/>
  <c r="AB63" i="2" s="1"/>
  <c r="AC63" i="2" s="1"/>
  <c r="AD63" i="2" s="1"/>
  <c r="Z123" i="2"/>
  <c r="AA123" i="2" s="1"/>
  <c r="AB123" i="2" s="1"/>
  <c r="AC123" i="2" s="1"/>
  <c r="AD123" i="2" s="1"/>
  <c r="Z67" i="2"/>
  <c r="AA67" i="2" s="1"/>
  <c r="AB67" i="2" s="1"/>
  <c r="AC67" i="2" s="1"/>
  <c r="AD67" i="2" s="1"/>
  <c r="AK105" i="2"/>
  <c r="AL105" i="2" s="1"/>
  <c r="AM105" i="2" s="1"/>
  <c r="AN105" i="2" s="1"/>
  <c r="AO105" i="2" s="1"/>
  <c r="AP105" i="2" s="1"/>
  <c r="AQ105" i="2" s="1"/>
  <c r="AE117" i="2"/>
  <c r="AE209" i="2"/>
  <c r="AK47" i="2"/>
  <c r="AJ391" i="2"/>
  <c r="AA184" i="2"/>
  <c r="AB184" i="2" s="1"/>
  <c r="AC184" i="2" s="1"/>
  <c r="AD184" i="2" s="1"/>
  <c r="AA391" i="2"/>
  <c r="AB434" i="2"/>
  <c r="AF434" i="2"/>
  <c r="AA434" i="2"/>
  <c r="AE434" i="2"/>
  <c r="AI434" i="2"/>
  <c r="AH434" i="2"/>
  <c r="Z434" i="2"/>
  <c r="AK434" i="2"/>
  <c r="AG434" i="2"/>
  <c r="AD434" i="2"/>
  <c r="AC434" i="2"/>
  <c r="AJ434" i="2"/>
  <c r="AG391" i="2"/>
  <c r="W167" i="2"/>
  <c r="X167" i="2" s="1"/>
  <c r="Y167" i="2" s="1"/>
  <c r="AE203" i="2"/>
  <c r="Z391" i="2"/>
  <c r="W149" i="2"/>
  <c r="X149" i="2" s="1"/>
  <c r="Y149" i="2" s="1"/>
  <c r="AI391" i="2"/>
  <c r="AF429" i="2"/>
  <c r="AH429" i="2"/>
  <c r="Z429" i="2"/>
  <c r="AG429" i="2"/>
  <c r="AK429" i="2"/>
  <c r="AE429" i="2"/>
  <c r="AC429" i="2"/>
  <c r="AB429" i="2"/>
  <c r="AA429" i="2"/>
  <c r="AJ429" i="2"/>
  <c r="AI429" i="2"/>
  <c r="AD429" i="2"/>
  <c r="W189" i="2"/>
  <c r="X189" i="2" s="1"/>
  <c r="Y189" i="2" s="1"/>
  <c r="AA182" i="2"/>
  <c r="AB182" i="2" s="1"/>
  <c r="AC182" i="2" s="1"/>
  <c r="AD182" i="2" s="1"/>
  <c r="AC391" i="2"/>
  <c r="AF391" i="2"/>
  <c r="AG435" i="2"/>
  <c r="AI435" i="2"/>
  <c r="AF435" i="2"/>
  <c r="AK435" i="2"/>
  <c r="AH435" i="2"/>
  <c r="AE435" i="2"/>
  <c r="AA435" i="2"/>
  <c r="AC435" i="2"/>
  <c r="AD435" i="2"/>
  <c r="AJ435" i="2"/>
  <c r="Z435" i="2"/>
  <c r="AB435" i="2"/>
  <c r="W147" i="2"/>
  <c r="X147" i="2" s="1"/>
  <c r="Y147" i="2" s="1"/>
  <c r="AG436" i="2"/>
  <c r="Z436" i="2"/>
  <c r="AD436" i="2"/>
  <c r="AE436" i="2"/>
  <c r="AJ436" i="2"/>
  <c r="AA436" i="2"/>
  <c r="AK436" i="2"/>
  <c r="AC436" i="2"/>
  <c r="AF436" i="2"/>
  <c r="AH436" i="2"/>
  <c r="AI436" i="2"/>
  <c r="AB436" i="2"/>
  <c r="AR171" i="2"/>
  <c r="AS171" i="2" s="1"/>
  <c r="AT171" i="2" s="1"/>
  <c r="AU171" i="2" s="1"/>
  <c r="AV171" i="2" s="1"/>
  <c r="AW171" i="2" s="1"/>
  <c r="AK82" i="2"/>
  <c r="AL82" i="2" s="1"/>
  <c r="AM82" i="2" s="1"/>
  <c r="AN82" i="2" s="1"/>
  <c r="AO82" i="2" s="1"/>
  <c r="AP82" i="2" s="1"/>
  <c r="AQ82" i="2" s="1"/>
  <c r="AQ332" i="2"/>
  <c r="AT332" i="2" s="1"/>
  <c r="AN264" i="2"/>
  <c r="AN265" i="2" s="1"/>
  <c r="AN267" i="2" s="1"/>
  <c r="AN270" i="2" s="1"/>
  <c r="AN386" i="2"/>
  <c r="AN391" i="2" s="1"/>
  <c r="AN447" i="2" s="1"/>
  <c r="AA200" i="2"/>
  <c r="Z35" i="2"/>
  <c r="AA34" i="2"/>
  <c r="AB197" i="2"/>
  <c r="AB386" i="2"/>
  <c r="AB264" i="2"/>
  <c r="AB265" i="2" s="1"/>
  <c r="AB267" i="2" s="1"/>
  <c r="AB270" i="2" s="1"/>
  <c r="AE332" i="2"/>
  <c r="W204" i="2"/>
  <c r="V207" i="2"/>
  <c r="W210" i="2"/>
  <c r="V212" i="2"/>
  <c r="V37" i="2" s="1"/>
  <c r="W158" i="2"/>
  <c r="AI42" i="2"/>
  <c r="AG50" i="2"/>
  <c r="AA70" i="2"/>
  <c r="AI136" i="2"/>
  <c r="AC56" i="2"/>
  <c r="AR447" i="2" l="1"/>
  <c r="AR448" i="2" s="1"/>
  <c r="W114" i="2"/>
  <c r="X114" i="2" s="1"/>
  <c r="Y114" i="2" s="1"/>
  <c r="Z114" i="2" s="1"/>
  <c r="AA114" i="2" s="1"/>
  <c r="AB114" i="2" s="1"/>
  <c r="AC114" i="2" s="1"/>
  <c r="AD114" i="2" s="1"/>
  <c r="AY433" i="2"/>
  <c r="V376" i="2"/>
  <c r="X376" i="2"/>
  <c r="X391" i="2" s="1"/>
  <c r="Y376" i="2"/>
  <c r="Y391" i="2" s="1"/>
  <c r="W376" i="2"/>
  <c r="W391" i="2" s="1"/>
  <c r="W437" i="2"/>
  <c r="X437" i="2"/>
  <c r="V437" i="2"/>
  <c r="V181" i="2" s="1"/>
  <c r="Y437" i="2"/>
  <c r="AY159" i="2"/>
  <c r="AY154" i="2"/>
  <c r="AY165" i="2"/>
  <c r="AY170" i="2"/>
  <c r="AY82" i="2"/>
  <c r="AY160" i="2"/>
  <c r="AY211" i="2"/>
  <c r="AY105" i="2"/>
  <c r="AY166" i="2"/>
  <c r="AY153" i="2"/>
  <c r="AY125" i="2"/>
  <c r="AY49" i="2"/>
  <c r="AF203" i="2"/>
  <c r="AG203" i="2" s="1"/>
  <c r="AH203" i="2" s="1"/>
  <c r="AI203" i="2" s="1"/>
  <c r="AJ203" i="2" s="1"/>
  <c r="AK203" i="2" s="1"/>
  <c r="AL203" i="2" s="1"/>
  <c r="AM203" i="2" s="1"/>
  <c r="AN203" i="2" s="1"/>
  <c r="AY169" i="2"/>
  <c r="AL47" i="2"/>
  <c r="AM47" i="2" s="1"/>
  <c r="AN47" i="2" s="1"/>
  <c r="AO47" i="2" s="1"/>
  <c r="AP47" i="2" s="1"/>
  <c r="AQ47" i="2" s="1"/>
  <c r="AR47" i="2" s="1"/>
  <c r="AS47" i="2" s="1"/>
  <c r="AT47" i="2" s="1"/>
  <c r="AU47" i="2" s="1"/>
  <c r="AV47" i="2" s="1"/>
  <c r="AW47" i="2" s="1"/>
  <c r="AF117" i="2"/>
  <c r="AG117" i="2" s="1"/>
  <c r="AH117" i="2" s="1"/>
  <c r="AI117" i="2" s="1"/>
  <c r="AJ117" i="2" s="1"/>
  <c r="AK117" i="2" s="1"/>
  <c r="AL117" i="2" s="1"/>
  <c r="AM117" i="2" s="1"/>
  <c r="AN117" i="2" s="1"/>
  <c r="AO117" i="2" s="1"/>
  <c r="AP117" i="2" s="1"/>
  <c r="AQ117" i="2" s="1"/>
  <c r="AR117" i="2" s="1"/>
  <c r="AS117" i="2" s="1"/>
  <c r="AT117" i="2" s="1"/>
  <c r="AU117" i="2" s="1"/>
  <c r="AV117" i="2" s="1"/>
  <c r="AW117" i="2" s="1"/>
  <c r="AF209" i="2"/>
  <c r="AG209" i="2" s="1"/>
  <c r="AH209" i="2" s="1"/>
  <c r="AI209" i="2" s="1"/>
  <c r="AJ209" i="2" s="1"/>
  <c r="AK209" i="2" s="1"/>
  <c r="AL209" i="2" s="1"/>
  <c r="AM209" i="2" s="1"/>
  <c r="AN209" i="2" s="1"/>
  <c r="AO209" i="2" s="1"/>
  <c r="AP209" i="2" s="1"/>
  <c r="AQ209" i="2" s="1"/>
  <c r="AR209" i="2" s="1"/>
  <c r="AS209" i="2" s="1"/>
  <c r="AT209" i="2" s="1"/>
  <c r="AU209" i="2" s="1"/>
  <c r="AF115" i="2"/>
  <c r="AG115" i="2" s="1"/>
  <c r="AH115" i="2" s="1"/>
  <c r="AI115" i="2" s="1"/>
  <c r="AJ115" i="2" s="1"/>
  <c r="AK115" i="2" s="1"/>
  <c r="AL115" i="2" s="1"/>
  <c r="AM115" i="2" s="1"/>
  <c r="AN115" i="2" s="1"/>
  <c r="AO115" i="2" s="1"/>
  <c r="AP115" i="2" s="1"/>
  <c r="AQ115" i="2" s="1"/>
  <c r="AR115" i="2" s="1"/>
  <c r="AS115" i="2" s="1"/>
  <c r="AT115" i="2" s="1"/>
  <c r="AU115" i="2" s="1"/>
  <c r="AV115" i="2" s="1"/>
  <c r="AW115" i="2" s="1"/>
  <c r="AY126" i="2"/>
  <c r="AY137" i="2"/>
  <c r="AY76" i="2"/>
  <c r="AY171" i="2"/>
  <c r="AY135" i="2"/>
  <c r="AY178" i="2"/>
  <c r="AY152" i="2"/>
  <c r="AY141" i="2"/>
  <c r="AY139" i="2"/>
  <c r="AR105" i="2"/>
  <c r="AS105" i="2" s="1"/>
  <c r="AT105" i="2" s="1"/>
  <c r="AU105" i="2" s="1"/>
  <c r="AV105" i="2" s="1"/>
  <c r="AW105" i="2" s="1"/>
  <c r="AE123" i="2"/>
  <c r="AE90" i="2"/>
  <c r="M24" i="2"/>
  <c r="M32" i="2"/>
  <c r="O131" i="2"/>
  <c r="O32" i="2" s="1"/>
  <c r="N131" i="2"/>
  <c r="O207" i="2"/>
  <c r="O36" i="2" s="1"/>
  <c r="AR137" i="2"/>
  <c r="AS137" i="2" s="1"/>
  <c r="AT137" i="2" s="1"/>
  <c r="AU137" i="2" s="1"/>
  <c r="AV137" i="2" s="1"/>
  <c r="AW137" i="2" s="1"/>
  <c r="K33" i="2"/>
  <c r="K38" i="2" s="1"/>
  <c r="K39" i="2" s="1"/>
  <c r="K25" i="2"/>
  <c r="K26" i="2" s="1"/>
  <c r="L194" i="2"/>
  <c r="L214" i="2" s="1"/>
  <c r="L215" i="2" s="1"/>
  <c r="P131" i="2"/>
  <c r="AE88" i="2"/>
  <c r="AK445" i="2"/>
  <c r="AR49" i="2"/>
  <c r="AS49" i="2" s="1"/>
  <c r="AT49" i="2" s="1"/>
  <c r="AU49" i="2" s="1"/>
  <c r="AV49" i="2" s="1"/>
  <c r="AW49" i="2" s="1"/>
  <c r="AE63" i="2"/>
  <c r="AE67" i="2"/>
  <c r="AD445" i="2"/>
  <c r="AD447" i="2" s="1"/>
  <c r="AD448" i="2" s="1"/>
  <c r="AB445" i="2"/>
  <c r="AG445" i="2"/>
  <c r="AG447" i="2" s="1"/>
  <c r="AG448" i="2" s="1"/>
  <c r="Z149" i="2"/>
  <c r="AA149" i="2" s="1"/>
  <c r="AB149" i="2" s="1"/>
  <c r="AC149" i="2" s="1"/>
  <c r="AD149" i="2" s="1"/>
  <c r="Z167" i="2"/>
  <c r="AA167" i="2" s="1"/>
  <c r="AB167" i="2" s="1"/>
  <c r="AC167" i="2" s="1"/>
  <c r="AD167" i="2" s="1"/>
  <c r="AI445" i="2"/>
  <c r="AI447" i="2" s="1"/>
  <c r="AI448" i="2" s="1"/>
  <c r="AC445" i="2"/>
  <c r="AC447" i="2" s="1"/>
  <c r="AC448" i="2" s="1"/>
  <c r="Z445" i="2"/>
  <c r="Z447" i="2" s="1"/>
  <c r="Z448" i="2" s="1"/>
  <c r="AE182" i="2"/>
  <c r="AJ445" i="2"/>
  <c r="AJ447" i="2" s="1"/>
  <c r="AJ448" i="2" s="1"/>
  <c r="AE445" i="2"/>
  <c r="AH445" i="2"/>
  <c r="Z147" i="2"/>
  <c r="AA147" i="2" s="1"/>
  <c r="AB147" i="2" s="1"/>
  <c r="Z189" i="2"/>
  <c r="AA189" i="2" s="1"/>
  <c r="AB189" i="2" s="1"/>
  <c r="AC189" i="2" s="1"/>
  <c r="AD189" i="2" s="1"/>
  <c r="AA445" i="2"/>
  <c r="AA447" i="2" s="1"/>
  <c r="AA448" i="2" s="1"/>
  <c r="AF445" i="2"/>
  <c r="AF447" i="2" s="1"/>
  <c r="AF448" i="2" s="1"/>
  <c r="AE184" i="2"/>
  <c r="AR82" i="2"/>
  <c r="AS82" i="2" s="1"/>
  <c r="AT82" i="2" s="1"/>
  <c r="AU82" i="2" s="1"/>
  <c r="AV82" i="2" s="1"/>
  <c r="AW82" i="2" s="1"/>
  <c r="AR160" i="2"/>
  <c r="AS160" i="2" s="1"/>
  <c r="AT160" i="2" s="1"/>
  <c r="AU160" i="2" s="1"/>
  <c r="AV160" i="2" s="1"/>
  <c r="AW160" i="2" s="1"/>
  <c r="AT135" i="2"/>
  <c r="AT264" i="2"/>
  <c r="AT265" i="2" s="1"/>
  <c r="AT267" i="2" s="1"/>
  <c r="AT270" i="2" s="1"/>
  <c r="AW332" i="2"/>
  <c r="AT386" i="2"/>
  <c r="AT391" i="2" s="1"/>
  <c r="AT447" i="2" s="1"/>
  <c r="AN329" i="2"/>
  <c r="AN271" i="2"/>
  <c r="AQ386" i="2"/>
  <c r="AQ391" i="2" s="1"/>
  <c r="AQ447" i="2" s="1"/>
  <c r="AQ264" i="2"/>
  <c r="AQ265" i="2" s="1"/>
  <c r="AQ267" i="2" s="1"/>
  <c r="AQ270" i="2" s="1"/>
  <c r="AB391" i="2"/>
  <c r="AB200" i="2"/>
  <c r="AA35" i="2"/>
  <c r="AE386" i="2"/>
  <c r="AE391" i="2" s="1"/>
  <c r="AE264" i="2"/>
  <c r="AE265" i="2" s="1"/>
  <c r="AE267" i="2" s="1"/>
  <c r="AE270" i="2" s="1"/>
  <c r="AH332" i="2"/>
  <c r="AB329" i="2"/>
  <c r="AB330" i="2" s="1"/>
  <c r="AB271" i="2"/>
  <c r="AB34" i="2"/>
  <c r="AC197" i="2"/>
  <c r="W207" i="2"/>
  <c r="X204" i="2"/>
  <c r="W212" i="2"/>
  <c r="W37" i="2" s="1"/>
  <c r="X210" i="2"/>
  <c r="X158" i="2"/>
  <c r="V36" i="2"/>
  <c r="AH50" i="2"/>
  <c r="AJ42" i="2"/>
  <c r="AD142" i="2"/>
  <c r="AB70" i="2"/>
  <c r="AD56" i="2"/>
  <c r="AJ136" i="2"/>
  <c r="W181" i="2" l="1"/>
  <c r="V116" i="2"/>
  <c r="V391" i="2"/>
  <c r="Y433" i="2"/>
  <c r="Y445" i="2" s="1"/>
  <c r="Y447" i="2" s="1"/>
  <c r="Y448" i="2" s="1"/>
  <c r="X433" i="2"/>
  <c r="X445" i="2" s="1"/>
  <c r="X447" i="2" s="1"/>
  <c r="X448" i="2" s="1"/>
  <c r="V433" i="2"/>
  <c r="W433" i="2"/>
  <c r="W445" i="2" s="1"/>
  <c r="W447" i="2" s="1"/>
  <c r="W448" i="2" s="1"/>
  <c r="AF123" i="2"/>
  <c r="AG123" i="2" s="1"/>
  <c r="AH123" i="2" s="1"/>
  <c r="AI123" i="2" s="1"/>
  <c r="AJ123" i="2" s="1"/>
  <c r="AK123" i="2" s="1"/>
  <c r="AL123" i="2" s="1"/>
  <c r="AM123" i="2" s="1"/>
  <c r="AN123" i="2" s="1"/>
  <c r="AO123" i="2" s="1"/>
  <c r="AP123" i="2" s="1"/>
  <c r="AQ123" i="2" s="1"/>
  <c r="AR123" i="2" s="1"/>
  <c r="AS123" i="2" s="1"/>
  <c r="AT123" i="2" s="1"/>
  <c r="AU123" i="2" s="1"/>
  <c r="AV123" i="2" s="1"/>
  <c r="AW123" i="2" s="1"/>
  <c r="AY115" i="2"/>
  <c r="AY117" i="2"/>
  <c r="AF182" i="2"/>
  <c r="AG182" i="2" s="1"/>
  <c r="AH182" i="2" s="1"/>
  <c r="AI182" i="2" s="1"/>
  <c r="AJ182" i="2" s="1"/>
  <c r="AK182" i="2" s="1"/>
  <c r="AL182" i="2" s="1"/>
  <c r="AM182" i="2" s="1"/>
  <c r="AN182" i="2" s="1"/>
  <c r="AO182" i="2" s="1"/>
  <c r="AP182" i="2" s="1"/>
  <c r="AQ182" i="2" s="1"/>
  <c r="AR182" i="2" s="1"/>
  <c r="AS182" i="2" s="1"/>
  <c r="AT182" i="2" s="1"/>
  <c r="AU182" i="2" s="1"/>
  <c r="AV182" i="2" s="1"/>
  <c r="AW182" i="2" s="1"/>
  <c r="AF67" i="2"/>
  <c r="AG67" i="2" s="1"/>
  <c r="AH67" i="2" s="1"/>
  <c r="AI67" i="2" s="1"/>
  <c r="AJ67" i="2" s="1"/>
  <c r="AK67" i="2" s="1"/>
  <c r="AL67" i="2" s="1"/>
  <c r="AM67" i="2" s="1"/>
  <c r="AN67" i="2" s="1"/>
  <c r="AO67" i="2" s="1"/>
  <c r="AP67" i="2" s="1"/>
  <c r="AQ67" i="2" s="1"/>
  <c r="AR67" i="2" s="1"/>
  <c r="AS67" i="2" s="1"/>
  <c r="AT67" i="2" s="1"/>
  <c r="AU67" i="2" s="1"/>
  <c r="AV67" i="2" s="1"/>
  <c r="AW67" i="2" s="1"/>
  <c r="AF88" i="2"/>
  <c r="AG88" i="2" s="1"/>
  <c r="AH88" i="2" s="1"/>
  <c r="AI88" i="2" s="1"/>
  <c r="AJ88" i="2" s="1"/>
  <c r="AK88" i="2" s="1"/>
  <c r="AL88" i="2" s="1"/>
  <c r="AM88" i="2" s="1"/>
  <c r="AN88" i="2" s="1"/>
  <c r="AO88" i="2" s="1"/>
  <c r="AP88" i="2" s="1"/>
  <c r="AQ88" i="2" s="1"/>
  <c r="AR88" i="2" s="1"/>
  <c r="AS88" i="2" s="1"/>
  <c r="AT88" i="2" s="1"/>
  <c r="AU88" i="2" s="1"/>
  <c r="AV88" i="2" s="1"/>
  <c r="AW88" i="2" s="1"/>
  <c r="AF184" i="2"/>
  <c r="AG184" i="2" s="1"/>
  <c r="AH184" i="2" s="1"/>
  <c r="AI184" i="2" s="1"/>
  <c r="AJ184" i="2" s="1"/>
  <c r="AK184" i="2" s="1"/>
  <c r="AL184" i="2" s="1"/>
  <c r="AM184" i="2" s="1"/>
  <c r="AN184" i="2" s="1"/>
  <c r="AO184" i="2" s="1"/>
  <c r="AP184" i="2" s="1"/>
  <c r="AQ184" i="2" s="1"/>
  <c r="AR184" i="2" s="1"/>
  <c r="AS184" i="2" s="1"/>
  <c r="AT184" i="2" s="1"/>
  <c r="AU184" i="2" s="1"/>
  <c r="AV184" i="2" s="1"/>
  <c r="AW184" i="2" s="1"/>
  <c r="AF63" i="2"/>
  <c r="AG63" i="2" s="1"/>
  <c r="AH63" i="2" s="1"/>
  <c r="AI63" i="2" s="1"/>
  <c r="AJ63" i="2" s="1"/>
  <c r="AK63" i="2" s="1"/>
  <c r="AL63" i="2" s="1"/>
  <c r="AM63" i="2" s="1"/>
  <c r="AN63" i="2" s="1"/>
  <c r="AO63" i="2" s="1"/>
  <c r="AP63" i="2" s="1"/>
  <c r="AQ63" i="2" s="1"/>
  <c r="AR63" i="2" s="1"/>
  <c r="AS63" i="2" s="1"/>
  <c r="AT63" i="2" s="1"/>
  <c r="AU63" i="2" s="1"/>
  <c r="AV63" i="2" s="1"/>
  <c r="AW63" i="2" s="1"/>
  <c r="AF90" i="2"/>
  <c r="AG90" i="2" s="1"/>
  <c r="AH90" i="2" s="1"/>
  <c r="AI90" i="2" s="1"/>
  <c r="AJ90" i="2" s="1"/>
  <c r="AK90" i="2" s="1"/>
  <c r="AL90" i="2" s="1"/>
  <c r="AM90" i="2" s="1"/>
  <c r="AN90" i="2" s="1"/>
  <c r="AO90" i="2" s="1"/>
  <c r="AP90" i="2" s="1"/>
  <c r="AQ90" i="2" s="1"/>
  <c r="AR90" i="2" s="1"/>
  <c r="AS90" i="2" s="1"/>
  <c r="AT90" i="2" s="1"/>
  <c r="AU90" i="2" s="1"/>
  <c r="AV90" i="2" s="1"/>
  <c r="AW90" i="2" s="1"/>
  <c r="AY209" i="2"/>
  <c r="AY47" i="2"/>
  <c r="N32" i="2"/>
  <c r="N24" i="2"/>
  <c r="M194" i="2"/>
  <c r="M214" i="2" s="1"/>
  <c r="M215" i="2" s="1"/>
  <c r="O24" i="2"/>
  <c r="Q207" i="2"/>
  <c r="Q36" i="2" s="1"/>
  <c r="P214" i="2"/>
  <c r="P215" i="2" s="1"/>
  <c r="L25" i="2"/>
  <c r="L26" i="2" s="1"/>
  <c r="L33" i="2"/>
  <c r="L38" i="2" s="1"/>
  <c r="L39" i="2" s="1"/>
  <c r="P24" i="2"/>
  <c r="P26" i="2" s="1"/>
  <c r="P32" i="2"/>
  <c r="P38" i="2" s="1"/>
  <c r="P39" i="2" s="1"/>
  <c r="Q131" i="2"/>
  <c r="AB447" i="2"/>
  <c r="AB448" i="2" s="1"/>
  <c r="AE447" i="2"/>
  <c r="AE149" i="2"/>
  <c r="AE189" i="2"/>
  <c r="AE167" i="2"/>
  <c r="AW264" i="2"/>
  <c r="AW265" i="2" s="1"/>
  <c r="AW267" i="2" s="1"/>
  <c r="AW270" i="2" s="1"/>
  <c r="AW386" i="2"/>
  <c r="AW391" i="2" s="1"/>
  <c r="AW447" i="2" s="1"/>
  <c r="AU135" i="2"/>
  <c r="AT329" i="2"/>
  <c r="AT330" i="2" s="1"/>
  <c r="AT271" i="2"/>
  <c r="AV209" i="2"/>
  <c r="AQ329" i="2"/>
  <c r="AQ271" i="2"/>
  <c r="AN330" i="2"/>
  <c r="AN448" i="2"/>
  <c r="AC200" i="2"/>
  <c r="AB35" i="2"/>
  <c r="AE114" i="2"/>
  <c r="AC34" i="2"/>
  <c r="AD197" i="2"/>
  <c r="AK332" i="2"/>
  <c r="AH264" i="2"/>
  <c r="AH265" i="2" s="1"/>
  <c r="AH267" i="2" s="1"/>
  <c r="AH270" i="2" s="1"/>
  <c r="AH386" i="2"/>
  <c r="AH391" i="2" s="1"/>
  <c r="AH447" i="2" s="1"/>
  <c r="AE271" i="2"/>
  <c r="AE329" i="2"/>
  <c r="AE330" i="2" s="1"/>
  <c r="X212" i="2"/>
  <c r="X37" i="2" s="1"/>
  <c r="Y210" i="2"/>
  <c r="X207" i="2"/>
  <c r="Y204" i="2"/>
  <c r="Y158" i="2"/>
  <c r="W36" i="2"/>
  <c r="AE142" i="2"/>
  <c r="AK136" i="2"/>
  <c r="AE56" i="2"/>
  <c r="AC70" i="2"/>
  <c r="AC147" i="2"/>
  <c r="AO203" i="2"/>
  <c r="AI50" i="2"/>
  <c r="AK42" i="2"/>
  <c r="V183" i="2" l="1"/>
  <c r="V445" i="2"/>
  <c r="V447" i="2" s="1"/>
  <c r="V448" i="2" s="1"/>
  <c r="W116" i="2"/>
  <c r="V131" i="2"/>
  <c r="X181" i="2"/>
  <c r="Q214" i="2"/>
  <c r="Q215" i="2" s="1"/>
  <c r="AF114" i="2"/>
  <c r="AG114" i="2" s="1"/>
  <c r="AH114" i="2" s="1"/>
  <c r="AI114" i="2" s="1"/>
  <c r="AJ114" i="2" s="1"/>
  <c r="AY90" i="2"/>
  <c r="AY184" i="2"/>
  <c r="AY88" i="2"/>
  <c r="AF167" i="2"/>
  <c r="AG167" i="2" s="1"/>
  <c r="AH167" i="2" s="1"/>
  <c r="AI167" i="2" s="1"/>
  <c r="AJ167" i="2" s="1"/>
  <c r="AK167" i="2" s="1"/>
  <c r="AL167" i="2" s="1"/>
  <c r="AM167" i="2" s="1"/>
  <c r="AN167" i="2" s="1"/>
  <c r="AO167" i="2" s="1"/>
  <c r="AP167" i="2" s="1"/>
  <c r="AQ167" i="2" s="1"/>
  <c r="AR167" i="2" s="1"/>
  <c r="AS167" i="2" s="1"/>
  <c r="AT167" i="2" s="1"/>
  <c r="AU167" i="2" s="1"/>
  <c r="AV167" i="2" s="1"/>
  <c r="AW167" i="2" s="1"/>
  <c r="AF149" i="2"/>
  <c r="AG149" i="2" s="1"/>
  <c r="AH149" i="2" s="1"/>
  <c r="AI149" i="2" s="1"/>
  <c r="AJ149" i="2" s="1"/>
  <c r="AK149" i="2" s="1"/>
  <c r="AL149" i="2" s="1"/>
  <c r="AM149" i="2" s="1"/>
  <c r="AN149" i="2" s="1"/>
  <c r="AO149" i="2" s="1"/>
  <c r="AP149" i="2" s="1"/>
  <c r="AQ149" i="2" s="1"/>
  <c r="AR149" i="2" s="1"/>
  <c r="AS149" i="2" s="1"/>
  <c r="AT149" i="2" s="1"/>
  <c r="AU149" i="2" s="1"/>
  <c r="AV149" i="2" s="1"/>
  <c r="AW149" i="2" s="1"/>
  <c r="AF189" i="2"/>
  <c r="AG189" i="2" s="1"/>
  <c r="AH189" i="2" s="1"/>
  <c r="AI189" i="2" s="1"/>
  <c r="AJ189" i="2" s="1"/>
  <c r="AK189" i="2" s="1"/>
  <c r="AL189" i="2" s="1"/>
  <c r="AM189" i="2" s="1"/>
  <c r="AN189" i="2" s="1"/>
  <c r="AO189" i="2" s="1"/>
  <c r="AP189" i="2" s="1"/>
  <c r="AQ189" i="2" s="1"/>
  <c r="AR189" i="2" s="1"/>
  <c r="AS189" i="2" s="1"/>
  <c r="AT189" i="2" s="1"/>
  <c r="AU189" i="2" s="1"/>
  <c r="AV189" i="2" s="1"/>
  <c r="AW189" i="2" s="1"/>
  <c r="AY63" i="2"/>
  <c r="AY67" i="2"/>
  <c r="AY182" i="2"/>
  <c r="AY123" i="2"/>
  <c r="M25" i="2"/>
  <c r="M26" i="2" s="1"/>
  <c r="O194" i="2"/>
  <c r="N194" i="2"/>
  <c r="M33" i="2"/>
  <c r="M38" i="2" s="1"/>
  <c r="M39" i="2" s="1"/>
  <c r="T207" i="2"/>
  <c r="T36" i="2" s="1"/>
  <c r="R207" i="2"/>
  <c r="R36" i="2" s="1"/>
  <c r="Q24" i="2"/>
  <c r="Q26" i="2" s="1"/>
  <c r="Q32" i="2"/>
  <c r="Q38" i="2" s="1"/>
  <c r="Q39" i="2" s="1"/>
  <c r="R131" i="2"/>
  <c r="AT448" i="2"/>
  <c r="AW209" i="2"/>
  <c r="AV135" i="2"/>
  <c r="AW271" i="2"/>
  <c r="AW329" i="2"/>
  <c r="AW330" i="2" s="1"/>
  <c r="AQ330" i="2"/>
  <c r="AQ448" i="2"/>
  <c r="AH329" i="2"/>
  <c r="AH330" i="2" s="1"/>
  <c r="AH271" i="2"/>
  <c r="AD34" i="2"/>
  <c r="AE197" i="2"/>
  <c r="AE448" i="2"/>
  <c r="AK386" i="2"/>
  <c r="AK391" i="2" s="1"/>
  <c r="AK447" i="2" s="1"/>
  <c r="AK264" i="2"/>
  <c r="AK265" i="2" s="1"/>
  <c r="AK267" i="2" s="1"/>
  <c r="AK270" i="2" s="1"/>
  <c r="AD200" i="2"/>
  <c r="AC35" i="2"/>
  <c r="Z204" i="2"/>
  <c r="Y207" i="2"/>
  <c r="X36" i="2"/>
  <c r="Z158" i="2"/>
  <c r="Y212" i="2"/>
  <c r="Y37" i="2" s="1"/>
  <c r="Z210" i="2"/>
  <c r="AJ50" i="2"/>
  <c r="AF142" i="2"/>
  <c r="AP203" i="2"/>
  <c r="AD70" i="2"/>
  <c r="AL42" i="2"/>
  <c r="AL136" i="2"/>
  <c r="AD147" i="2"/>
  <c r="AF56" i="2"/>
  <c r="V32" i="2" l="1"/>
  <c r="V24" i="2"/>
  <c r="X116" i="2"/>
  <c r="W131" i="2"/>
  <c r="Y181" i="2"/>
  <c r="W183" i="2"/>
  <c r="V194" i="2"/>
  <c r="V214" i="2" s="1"/>
  <c r="V215" i="2" s="1"/>
  <c r="R214" i="2"/>
  <c r="R215" i="2" s="1"/>
  <c r="AY189" i="2"/>
  <c r="AY167" i="2"/>
  <c r="AY149" i="2"/>
  <c r="O33" i="2"/>
  <c r="O38" i="2" s="1"/>
  <c r="O39" i="2" s="1"/>
  <c r="O25" i="2"/>
  <c r="O26" i="2" s="1"/>
  <c r="O214" i="2"/>
  <c r="O215" i="2" s="1"/>
  <c r="N33" i="2"/>
  <c r="N38" i="2" s="1"/>
  <c r="N39" i="2" s="1"/>
  <c r="N25" i="2"/>
  <c r="N26" i="2" s="1"/>
  <c r="N214" i="2"/>
  <c r="N215" i="2" s="1"/>
  <c r="T131" i="2"/>
  <c r="T214" i="2" s="1"/>
  <c r="T215" i="2" s="1"/>
  <c r="S131" i="2"/>
  <c r="S214" i="2" s="1"/>
  <c r="S215" i="2" s="1"/>
  <c r="R32" i="2"/>
  <c r="R38" i="2" s="1"/>
  <c r="R39" i="2" s="1"/>
  <c r="R24" i="2"/>
  <c r="R26" i="2" s="1"/>
  <c r="AK114" i="2"/>
  <c r="AL114" i="2" s="1"/>
  <c r="AM114" i="2" s="1"/>
  <c r="AN114" i="2" s="1"/>
  <c r="AO114" i="2" s="1"/>
  <c r="AP114" i="2" s="1"/>
  <c r="AQ114" i="2" s="1"/>
  <c r="AW135" i="2"/>
  <c r="AW448" i="2"/>
  <c r="AH448" i="2"/>
  <c r="AK329" i="2"/>
  <c r="AK330" i="2" s="1"/>
  <c r="AK271" i="2"/>
  <c r="AE200" i="2"/>
  <c r="AD35" i="2"/>
  <c r="AF197" i="2"/>
  <c r="AE34" i="2"/>
  <c r="AA210" i="2"/>
  <c r="Z212" i="2"/>
  <c r="Z37" i="2" s="1"/>
  <c r="Y36" i="2"/>
  <c r="AA158" i="2"/>
  <c r="AA204" i="2"/>
  <c r="Z207" i="2"/>
  <c r="AQ203" i="2"/>
  <c r="AY203" i="2" s="1"/>
  <c r="AG56" i="2"/>
  <c r="AG142" i="2"/>
  <c r="AM136" i="2"/>
  <c r="AE70" i="2"/>
  <c r="AM42" i="2"/>
  <c r="AE147" i="2"/>
  <c r="AK50" i="2"/>
  <c r="Z181" i="2" l="1"/>
  <c r="X183" i="2"/>
  <c r="W194" i="2"/>
  <c r="W214" i="2" s="1"/>
  <c r="W215" i="2" s="1"/>
  <c r="Y116" i="2"/>
  <c r="X131" i="2"/>
  <c r="V25" i="2"/>
  <c r="V26" i="2" s="1"/>
  <c r="V33" i="2"/>
  <c r="V38" i="2" s="1"/>
  <c r="V39" i="2" s="1"/>
  <c r="W32" i="2"/>
  <c r="W24" i="2"/>
  <c r="AY114" i="2"/>
  <c r="AR203" i="2"/>
  <c r="AS203" i="2" s="1"/>
  <c r="AR114" i="2"/>
  <c r="AS114" i="2" s="1"/>
  <c r="AT114" i="2" s="1"/>
  <c r="AU114" i="2" s="1"/>
  <c r="AV114" i="2" s="1"/>
  <c r="AW114" i="2" s="1"/>
  <c r="S32" i="2"/>
  <c r="S38" i="2" s="1"/>
  <c r="S39" i="2" s="1"/>
  <c r="S24" i="2"/>
  <c r="S26" i="2" s="1"/>
  <c r="T32" i="2"/>
  <c r="T38" i="2" s="1"/>
  <c r="T39" i="2" s="1"/>
  <c r="T24" i="2"/>
  <c r="T26" i="2" s="1"/>
  <c r="AK448" i="2"/>
  <c r="AF34" i="2"/>
  <c r="AG197" i="2"/>
  <c r="AE35" i="2"/>
  <c r="AF200" i="2"/>
  <c r="Z36" i="2"/>
  <c r="AB158" i="2"/>
  <c r="AB204" i="2"/>
  <c r="AA207" i="2"/>
  <c r="AB210" i="2"/>
  <c r="AA212" i="2"/>
  <c r="AA37" i="2" s="1"/>
  <c r="AL50" i="2"/>
  <c r="AF147" i="2"/>
  <c r="AH56" i="2"/>
  <c r="AN42" i="2"/>
  <c r="AN136" i="2"/>
  <c r="AF70" i="2"/>
  <c r="AH142" i="2"/>
  <c r="Y183" i="2" l="1"/>
  <c r="X194" i="2"/>
  <c r="X214" i="2" s="1"/>
  <c r="X215" i="2" s="1"/>
  <c r="X32" i="2"/>
  <c r="X24" i="2"/>
  <c r="Y131" i="2"/>
  <c r="Z116" i="2"/>
  <c r="AA181" i="2"/>
  <c r="W25" i="2"/>
  <c r="W26" i="2" s="1"/>
  <c r="W33" i="2"/>
  <c r="W38" i="2" s="1"/>
  <c r="W39" i="2" s="1"/>
  <c r="AT203" i="2"/>
  <c r="AG34" i="2"/>
  <c r="AH197" i="2"/>
  <c r="AG200" i="2"/>
  <c r="AF35" i="2"/>
  <c r="AC158" i="2"/>
  <c r="AB212" i="2"/>
  <c r="AB37" i="2" s="1"/>
  <c r="AC210" i="2"/>
  <c r="AA36" i="2"/>
  <c r="AB207" i="2"/>
  <c r="AC204" i="2"/>
  <c r="AI142" i="2"/>
  <c r="AO42" i="2"/>
  <c r="AG147" i="2"/>
  <c r="AI56" i="2"/>
  <c r="AG70" i="2"/>
  <c r="AO136" i="2"/>
  <c r="AM50" i="2"/>
  <c r="Y32" i="2" l="1"/>
  <c r="Y24" i="2"/>
  <c r="X25" i="2"/>
  <c r="X26" i="2" s="1"/>
  <c r="X33" i="2"/>
  <c r="X38" i="2" s="1"/>
  <c r="X39" i="2" s="1"/>
  <c r="AA116" i="2"/>
  <c r="Z131" i="2"/>
  <c r="AB181" i="2"/>
  <c r="Z183" i="2"/>
  <c r="Y194" i="2"/>
  <c r="Y214" i="2" s="1"/>
  <c r="Y215" i="2" s="1"/>
  <c r="AU203" i="2"/>
  <c r="AH200" i="2"/>
  <c r="AG35" i="2"/>
  <c r="AI197" i="2"/>
  <c r="AH34" i="2"/>
  <c r="AB36" i="2"/>
  <c r="AD204" i="2"/>
  <c r="AC207" i="2"/>
  <c r="AD210" i="2"/>
  <c r="AC212" i="2"/>
  <c r="AC37" i="2" s="1"/>
  <c r="AD158" i="2"/>
  <c r="AH70" i="2"/>
  <c r="AP42" i="2"/>
  <c r="AN50" i="2"/>
  <c r="AP136" i="2"/>
  <c r="AJ56" i="2"/>
  <c r="AH147" i="2"/>
  <c r="AJ142" i="2"/>
  <c r="AA131" i="2" l="1"/>
  <c r="AB116" i="2"/>
  <c r="AC181" i="2"/>
  <c r="AA183" i="2"/>
  <c r="Z194" i="2"/>
  <c r="Y33" i="2"/>
  <c r="Y38" i="2" s="1"/>
  <c r="Y39" i="2" s="1"/>
  <c r="Y25" i="2"/>
  <c r="Y26" i="2" s="1"/>
  <c r="Z32" i="2"/>
  <c r="Z24" i="2"/>
  <c r="AV203" i="2"/>
  <c r="AI34" i="2"/>
  <c r="AJ197" i="2"/>
  <c r="AH35" i="2"/>
  <c r="AI200" i="2"/>
  <c r="AC36" i="2"/>
  <c r="AE158" i="2"/>
  <c r="AE204" i="2"/>
  <c r="AD207" i="2"/>
  <c r="AD212" i="2"/>
  <c r="AD37" i="2" s="1"/>
  <c r="AE210" i="2"/>
  <c r="AQ136" i="2"/>
  <c r="AY136" i="2" s="1"/>
  <c r="AQ42" i="2"/>
  <c r="AY42" i="2" s="1"/>
  <c r="AI147" i="2"/>
  <c r="AK142" i="2"/>
  <c r="AK56" i="2"/>
  <c r="AO50" i="2"/>
  <c r="AI70" i="2"/>
  <c r="AB183" i="2" l="1"/>
  <c r="AA194" i="2"/>
  <c r="AA214" i="2" s="1"/>
  <c r="AA215" i="2" s="1"/>
  <c r="Z33" i="2"/>
  <c r="Z38" i="2" s="1"/>
  <c r="Z39" i="2" s="1"/>
  <c r="Z25" i="2"/>
  <c r="Z26" i="2" s="1"/>
  <c r="AD181" i="2"/>
  <c r="AB131" i="2"/>
  <c r="AC116" i="2"/>
  <c r="Z214" i="2"/>
  <c r="Z215" i="2" s="1"/>
  <c r="AA32" i="2"/>
  <c r="AA24" i="2"/>
  <c r="AR136" i="2"/>
  <c r="AS136" i="2" s="1"/>
  <c r="AR42" i="2"/>
  <c r="AS42" i="2" s="1"/>
  <c r="AW203" i="2"/>
  <c r="AI35" i="2"/>
  <c r="AJ200" i="2"/>
  <c r="AJ34" i="2"/>
  <c r="AK197" i="2"/>
  <c r="AD36" i="2"/>
  <c r="AF210" i="2"/>
  <c r="AE212" i="2"/>
  <c r="AE37" i="2" s="1"/>
  <c r="AE207" i="2"/>
  <c r="AF204" i="2"/>
  <c r="AF158" i="2"/>
  <c r="AL142" i="2"/>
  <c r="AL56" i="2"/>
  <c r="AP50" i="2"/>
  <c r="AJ70" i="2"/>
  <c r="AJ147" i="2"/>
  <c r="AA33" i="2" l="1"/>
  <c r="AA38" i="2" s="1"/>
  <c r="AA39" i="2" s="1"/>
  <c r="AA25" i="2"/>
  <c r="AA18" i="2" s="1"/>
  <c r="AC131" i="2"/>
  <c r="AD116" i="2"/>
  <c r="AE181" i="2"/>
  <c r="AC183" i="2"/>
  <c r="AB194" i="2"/>
  <c r="AA13" i="2"/>
  <c r="AB32" i="2"/>
  <c r="AB24" i="2"/>
  <c r="AT136" i="2"/>
  <c r="AT42" i="2"/>
  <c r="AK34" i="2"/>
  <c r="AL197" i="2"/>
  <c r="AK200" i="2"/>
  <c r="AJ35" i="2"/>
  <c r="AE36" i="2"/>
  <c r="AG158" i="2"/>
  <c r="AF212" i="2"/>
  <c r="AF37" i="2" s="1"/>
  <c r="AG210" i="2"/>
  <c r="AG204" i="2"/>
  <c r="AF207" i="2"/>
  <c r="AK70" i="2"/>
  <c r="AK147" i="2"/>
  <c r="AM56" i="2"/>
  <c r="AQ50" i="2"/>
  <c r="AY50" i="2" s="1"/>
  <c r="AM142" i="2"/>
  <c r="AA26" i="2" l="1"/>
  <c r="AD183" i="2"/>
  <c r="AC194" i="2"/>
  <c r="AC32" i="2"/>
  <c r="AC24" i="2"/>
  <c r="AB25" i="2"/>
  <c r="AB26" i="2" s="1"/>
  <c r="AB33" i="2"/>
  <c r="AB38" i="2" s="1"/>
  <c r="AB39" i="2" s="1"/>
  <c r="AE116" i="2"/>
  <c r="AD131" i="2"/>
  <c r="AB214" i="2"/>
  <c r="AB215" i="2" s="1"/>
  <c r="AF181" i="2"/>
  <c r="AR50" i="2"/>
  <c r="AS50" i="2" s="1"/>
  <c r="AU136" i="2"/>
  <c r="AU42" i="2"/>
  <c r="AK35" i="2"/>
  <c r="AL200" i="2"/>
  <c r="AM197" i="2"/>
  <c r="AL34" i="2"/>
  <c r="AF36" i="2"/>
  <c r="AH158" i="2"/>
  <c r="AG207" i="2"/>
  <c r="AH204" i="2"/>
  <c r="AG212" i="2"/>
  <c r="AG37" i="2" s="1"/>
  <c r="AH210" i="2"/>
  <c r="AL70" i="2"/>
  <c r="AL147" i="2"/>
  <c r="AN56" i="2"/>
  <c r="AN142" i="2"/>
  <c r="AC33" i="2" l="1"/>
  <c r="AC38" i="2" s="1"/>
  <c r="AC39" i="2" s="1"/>
  <c r="AC25" i="2"/>
  <c r="AD32" i="2"/>
  <c r="AD24" i="2"/>
  <c r="AC214" i="2"/>
  <c r="AC215" i="2" s="1"/>
  <c r="AE183" i="2"/>
  <c r="AD194" i="2"/>
  <c r="AG181" i="2"/>
  <c r="AE131" i="2"/>
  <c r="AF116" i="2"/>
  <c r="AC26" i="2"/>
  <c r="AT50" i="2"/>
  <c r="AV136" i="2"/>
  <c r="AV42" i="2"/>
  <c r="AM34" i="2"/>
  <c r="AN197" i="2"/>
  <c r="AL35" i="2"/>
  <c r="AM200" i="2"/>
  <c r="AH212" i="2"/>
  <c r="AH37" i="2" s="1"/>
  <c r="AI210" i="2"/>
  <c r="AI158" i="2"/>
  <c r="AI204" i="2"/>
  <c r="AH207" i="2"/>
  <c r="AG36" i="2"/>
  <c r="AM70" i="2"/>
  <c r="AO142" i="2"/>
  <c r="AM147" i="2"/>
  <c r="AO56" i="2"/>
  <c r="AD25" i="2" l="1"/>
  <c r="AD26" i="2" s="1"/>
  <c r="AD33" i="2"/>
  <c r="AE32" i="2"/>
  <c r="AE24" i="2"/>
  <c r="AF183" i="2"/>
  <c r="AE194" i="2"/>
  <c r="AE214" i="2" s="1"/>
  <c r="AE215" i="2" s="1"/>
  <c r="AD38" i="2"/>
  <c r="AD39" i="2" s="1"/>
  <c r="AH181" i="2"/>
  <c r="AF131" i="2"/>
  <c r="AG116" i="2"/>
  <c r="AD214" i="2"/>
  <c r="AD215" i="2" s="1"/>
  <c r="AW42" i="2"/>
  <c r="AW136" i="2"/>
  <c r="AU50" i="2"/>
  <c r="AM35" i="2"/>
  <c r="AN200" i="2"/>
  <c r="AN34" i="2"/>
  <c r="AO197" i="2"/>
  <c r="AJ204" i="2"/>
  <c r="AI207" i="2"/>
  <c r="AJ158" i="2"/>
  <c r="AJ210" i="2"/>
  <c r="AI212" i="2"/>
  <c r="AI37" i="2" s="1"/>
  <c r="AH36" i="2"/>
  <c r="AP142" i="2"/>
  <c r="AN147" i="2"/>
  <c r="AN70" i="2"/>
  <c r="AP56" i="2"/>
  <c r="AG131" i="2" l="1"/>
  <c r="AH116" i="2"/>
  <c r="AI181" i="2"/>
  <c r="AG183" i="2"/>
  <c r="AF194" i="2"/>
  <c r="AF32" i="2"/>
  <c r="AF24" i="2"/>
  <c r="AE25" i="2"/>
  <c r="AE26" i="2" s="1"/>
  <c r="AE33" i="2"/>
  <c r="AE38" i="2" s="1"/>
  <c r="AE39" i="2" s="1"/>
  <c r="AV50" i="2"/>
  <c r="AO34" i="2"/>
  <c r="AP197" i="2"/>
  <c r="AN35" i="2"/>
  <c r="AO200" i="2"/>
  <c r="AK158" i="2"/>
  <c r="AI36" i="2"/>
  <c r="AK210" i="2"/>
  <c r="AJ212" i="2"/>
  <c r="AJ37" i="2" s="1"/>
  <c r="AK204" i="2"/>
  <c r="AJ207" i="2"/>
  <c r="AO70" i="2"/>
  <c r="AQ56" i="2"/>
  <c r="AY56" i="2" s="1"/>
  <c r="AQ142" i="2"/>
  <c r="AY142" i="2" s="1"/>
  <c r="AO147" i="2"/>
  <c r="AJ181" i="2" l="1"/>
  <c r="AF33" i="2"/>
  <c r="AF38" i="2" s="1"/>
  <c r="AF39" i="2" s="1"/>
  <c r="AF25" i="2"/>
  <c r="AF26" i="2" s="1"/>
  <c r="AI116" i="2"/>
  <c r="AH131" i="2"/>
  <c r="AF214" i="2"/>
  <c r="AF215" i="2" s="1"/>
  <c r="AH183" i="2"/>
  <c r="AG194" i="2"/>
  <c r="AG32" i="2"/>
  <c r="AG24" i="2"/>
  <c r="AR56" i="2"/>
  <c r="AS56" i="2" s="1"/>
  <c r="AR142" i="2"/>
  <c r="AS142" i="2" s="1"/>
  <c r="AW50" i="2"/>
  <c r="AO35" i="2"/>
  <c r="AP200" i="2"/>
  <c r="AQ197" i="2"/>
  <c r="AY197" i="2" s="1"/>
  <c r="AY34" i="2" s="1"/>
  <c r="AP34" i="2"/>
  <c r="AK207" i="2"/>
  <c r="AL204" i="2"/>
  <c r="AL158" i="2"/>
  <c r="AL210" i="2"/>
  <c r="AK212" i="2"/>
  <c r="AK37" i="2" s="1"/>
  <c r="AJ36" i="2"/>
  <c r="AP147" i="2"/>
  <c r="AP70" i="2"/>
  <c r="AG33" i="2" l="1"/>
  <c r="AG25" i="2"/>
  <c r="AG26" i="2" s="1"/>
  <c r="AJ116" i="2"/>
  <c r="AI131" i="2"/>
  <c r="AG214" i="2"/>
  <c r="AG215" i="2" s="1"/>
  <c r="AI183" i="2"/>
  <c r="AH194" i="2"/>
  <c r="AH214" i="2" s="1"/>
  <c r="AH215" i="2" s="1"/>
  <c r="AK181" i="2"/>
  <c r="AG38" i="2"/>
  <c r="AG39" i="2" s="1"/>
  <c r="AH32" i="2"/>
  <c r="AH24" i="2"/>
  <c r="AR197" i="2"/>
  <c r="AR34" i="2" s="1"/>
  <c r="AS197" i="2"/>
  <c r="AT142" i="2"/>
  <c r="AT56" i="2"/>
  <c r="AQ34" i="2"/>
  <c r="AP35" i="2"/>
  <c r="AQ200" i="2"/>
  <c r="AY200" i="2" s="1"/>
  <c r="AY35" i="2" s="1"/>
  <c r="AM158" i="2"/>
  <c r="AM204" i="2"/>
  <c r="AL207" i="2"/>
  <c r="AM210" i="2"/>
  <c r="AL212" i="2"/>
  <c r="AL37" i="2" s="1"/>
  <c r="AK36" i="2"/>
  <c r="AQ70" i="2"/>
  <c r="AY70" i="2" s="1"/>
  <c r="AQ147" i="2"/>
  <c r="AY147" i="2" s="1"/>
  <c r="AL181" i="2" l="1"/>
  <c r="AI32" i="2"/>
  <c r="AI24" i="2"/>
  <c r="AJ183" i="2"/>
  <c r="AI194" i="2"/>
  <c r="AI214" i="2" s="1"/>
  <c r="AI215" i="2" s="1"/>
  <c r="AH33" i="2"/>
  <c r="AH38" i="2" s="1"/>
  <c r="AH39" i="2" s="1"/>
  <c r="AH25" i="2"/>
  <c r="AH26" i="2" s="1"/>
  <c r="AJ131" i="2"/>
  <c r="AK116" i="2"/>
  <c r="AR70" i="2"/>
  <c r="AS70" i="2" s="1"/>
  <c r="AR147" i="2"/>
  <c r="AS147" i="2" s="1"/>
  <c r="AR200" i="2"/>
  <c r="AR35" i="2" s="1"/>
  <c r="AS34" i="2"/>
  <c r="AT197" i="2"/>
  <c r="AS200" i="2"/>
  <c r="AU56" i="2"/>
  <c r="AU142" i="2"/>
  <c r="AQ35" i="2"/>
  <c r="AN158" i="2"/>
  <c r="AN210" i="2"/>
  <c r="AM212" i="2"/>
  <c r="AM37" i="2" s="1"/>
  <c r="AL36" i="2"/>
  <c r="AN204" i="2"/>
  <c r="AM207" i="2"/>
  <c r="AM181" i="2" l="1"/>
  <c r="AK131" i="2"/>
  <c r="AL116" i="2"/>
  <c r="AK183" i="2"/>
  <c r="AJ194" i="2"/>
  <c r="AJ214" i="2" s="1"/>
  <c r="AJ215" i="2" s="1"/>
  <c r="AJ32" i="2"/>
  <c r="AJ24" i="2"/>
  <c r="AI33" i="2"/>
  <c r="AI38" i="2" s="1"/>
  <c r="AI39" i="2" s="1"/>
  <c r="AI25" i="2"/>
  <c r="AI26" i="2" s="1"/>
  <c r="AV142" i="2"/>
  <c r="AS35" i="2"/>
  <c r="AT200" i="2"/>
  <c r="AV56" i="2"/>
  <c r="AT70" i="2"/>
  <c r="AT147" i="2"/>
  <c r="AT34" i="2"/>
  <c r="AU197" i="2"/>
  <c r="AN212" i="2"/>
  <c r="AN37" i="2" s="1"/>
  <c r="AO210" i="2"/>
  <c r="AO158" i="2"/>
  <c r="AM36" i="2"/>
  <c r="AO204" i="2"/>
  <c r="AN207" i="2"/>
  <c r="AJ33" i="2" l="1"/>
  <c r="AJ25" i="2"/>
  <c r="AL183" i="2"/>
  <c r="AK194" i="2"/>
  <c r="AK214" i="2" s="1"/>
  <c r="AK215" i="2" s="1"/>
  <c r="AN181" i="2"/>
  <c r="AJ26" i="2"/>
  <c r="AL131" i="2"/>
  <c r="AM116" i="2"/>
  <c r="AJ38" i="2"/>
  <c r="AJ39" i="2" s="1"/>
  <c r="AK32" i="2"/>
  <c r="AK24" i="2"/>
  <c r="AU70" i="2"/>
  <c r="AU34" i="2"/>
  <c r="AV197" i="2"/>
  <c r="AU147" i="2"/>
  <c r="AW56" i="2"/>
  <c r="AT35" i="2"/>
  <c r="AU200" i="2"/>
  <c r="AW142" i="2"/>
  <c r="AN36" i="2"/>
  <c r="AP204" i="2"/>
  <c r="AO207" i="2"/>
  <c r="AP158" i="2"/>
  <c r="AP210" i="2"/>
  <c r="AO212" i="2"/>
  <c r="AO37" i="2" s="1"/>
  <c r="AL32" i="2" l="1"/>
  <c r="AL24" i="2"/>
  <c r="AK33" i="2"/>
  <c r="AK25" i="2"/>
  <c r="AM183" i="2"/>
  <c r="AL194" i="2"/>
  <c r="AK38" i="2"/>
  <c r="AK39" i="2" s="1"/>
  <c r="AK26" i="2"/>
  <c r="AM131" i="2"/>
  <c r="AN116" i="2"/>
  <c r="AO181" i="2"/>
  <c r="AU35" i="2"/>
  <c r="AV200" i="2"/>
  <c r="AV70" i="2"/>
  <c r="AV34" i="2"/>
  <c r="AW197" i="2"/>
  <c r="AV147" i="2"/>
  <c r="AQ158" i="2"/>
  <c r="AY158" i="2" s="1"/>
  <c r="AO36" i="2"/>
  <c r="AP212" i="2"/>
  <c r="AP37" i="2" s="1"/>
  <c r="AQ210" i="2"/>
  <c r="AY210" i="2" s="1"/>
  <c r="AY212" i="2" s="1"/>
  <c r="AY37" i="2" s="1"/>
  <c r="AQ204" i="2"/>
  <c r="AY204" i="2" s="1"/>
  <c r="AY207" i="2" s="1"/>
  <c r="AP207" i="2"/>
  <c r="AO116" i="2" l="1"/>
  <c r="AN131" i="2"/>
  <c r="AL33" i="2"/>
  <c r="AL38" i="2" s="1"/>
  <c r="AL39" i="2" s="1"/>
  <c r="AL25" i="2"/>
  <c r="AL26" i="2" s="1"/>
  <c r="AL214" i="2"/>
  <c r="AL215" i="2" s="1"/>
  <c r="AP181" i="2"/>
  <c r="AM32" i="2"/>
  <c r="AM24" i="2"/>
  <c r="AN183" i="2"/>
  <c r="AM194" i="2"/>
  <c r="AM214" i="2" s="1"/>
  <c r="AM215" i="2" s="1"/>
  <c r="AY36" i="2"/>
  <c r="AR158" i="2"/>
  <c r="AS158" i="2" s="1"/>
  <c r="AR210" i="2"/>
  <c r="AS210" i="2" s="1"/>
  <c r="AR204" i="2"/>
  <c r="AS204" i="2" s="1"/>
  <c r="AW147" i="2"/>
  <c r="AW34" i="2"/>
  <c r="AV35" i="2"/>
  <c r="AW200" i="2"/>
  <c r="AW70" i="2"/>
  <c r="AP36" i="2"/>
  <c r="AQ207" i="2"/>
  <c r="AQ212" i="2"/>
  <c r="AQ37" i="2" s="1"/>
  <c r="AO183" i="2" l="1"/>
  <c r="AN194" i="2"/>
  <c r="AN214" i="2" s="1"/>
  <c r="AN215" i="2" s="1"/>
  <c r="AQ181" i="2"/>
  <c r="AN32" i="2"/>
  <c r="AN24" i="2"/>
  <c r="AP116" i="2"/>
  <c r="AO131" i="2"/>
  <c r="AM33" i="2"/>
  <c r="AM38" i="2" s="1"/>
  <c r="AM39" i="2" s="1"/>
  <c r="AM25" i="2"/>
  <c r="AM26" i="2" s="1"/>
  <c r="AR207" i="2"/>
  <c r="AR36" i="2" s="1"/>
  <c r="AR212" i="2"/>
  <c r="AR37" i="2" s="1"/>
  <c r="AT204" i="2"/>
  <c r="AS207" i="2"/>
  <c r="AW35" i="2"/>
  <c r="AT158" i="2"/>
  <c r="AT210" i="2"/>
  <c r="AS212" i="2"/>
  <c r="AS37" i="2" s="1"/>
  <c r="AQ36" i="2"/>
  <c r="AR181" i="2" l="1"/>
  <c r="AY181" i="2"/>
  <c r="AO32" i="2"/>
  <c r="AO24" i="2"/>
  <c r="AN25" i="2"/>
  <c r="AN26" i="2" s="1"/>
  <c r="AN33" i="2"/>
  <c r="AN38" i="2" s="1"/>
  <c r="AN39" i="2" s="1"/>
  <c r="AP131" i="2"/>
  <c r="AQ116" i="2"/>
  <c r="AP183" i="2"/>
  <c r="AO194" i="2"/>
  <c r="AO214" i="2" s="1"/>
  <c r="AO215" i="2" s="1"/>
  <c r="AU210" i="2"/>
  <c r="AT212" i="2"/>
  <c r="AT37" i="2" s="1"/>
  <c r="AU158" i="2"/>
  <c r="AU204" i="2"/>
  <c r="AT207" i="2"/>
  <c r="AS36" i="2"/>
  <c r="AY116" i="2" l="1"/>
  <c r="AY131" i="2" s="1"/>
  <c r="AQ131" i="2"/>
  <c r="AR116" i="2"/>
  <c r="AO25" i="2"/>
  <c r="AO26" i="2" s="1"/>
  <c r="AO33" i="2"/>
  <c r="AO38" i="2" s="1"/>
  <c r="AO39" i="2" s="1"/>
  <c r="AP32" i="2"/>
  <c r="AP24" i="2"/>
  <c r="AQ183" i="2"/>
  <c r="AP194" i="2"/>
  <c r="AP214" i="2" s="1"/>
  <c r="AP215" i="2" s="1"/>
  <c r="AS181" i="2"/>
  <c r="AV204" i="2"/>
  <c r="AU207" i="2"/>
  <c r="AV158" i="2"/>
  <c r="AT36" i="2"/>
  <c r="AV210" i="2"/>
  <c r="AU212" i="2"/>
  <c r="AU37" i="2" s="1"/>
  <c r="AS116" i="2" l="1"/>
  <c r="AR131" i="2"/>
  <c r="AQ32" i="2"/>
  <c r="AQ24" i="2"/>
  <c r="AR183" i="2"/>
  <c r="AY183" i="2"/>
  <c r="AY194" i="2" s="1"/>
  <c r="AQ194" i="2"/>
  <c r="AQ214" i="2" s="1"/>
  <c r="AQ215" i="2" s="1"/>
  <c r="AY32" i="2"/>
  <c r="AY24" i="2"/>
  <c r="AT181" i="2"/>
  <c r="AP33" i="2"/>
  <c r="AP38" i="2" s="1"/>
  <c r="AP39" i="2" s="1"/>
  <c r="AP25" i="2"/>
  <c r="AP26" i="2" s="1"/>
  <c r="AW158" i="2"/>
  <c r="AU36" i="2"/>
  <c r="AW210" i="2"/>
  <c r="AV212" i="2"/>
  <c r="AV37" i="2" s="1"/>
  <c r="AW204" i="2"/>
  <c r="AV207" i="2"/>
  <c r="AY25" i="2" l="1"/>
  <c r="AY18" i="2" s="1"/>
  <c r="AY33" i="2"/>
  <c r="AS183" i="2"/>
  <c r="AR194" i="2"/>
  <c r="AR214" i="2" s="1"/>
  <c r="AR215" i="2" s="1"/>
  <c r="AU181" i="2"/>
  <c r="AY214" i="2"/>
  <c r="AY215" i="2" s="1"/>
  <c r="AY13" i="2"/>
  <c r="AY38" i="2"/>
  <c r="AY39" i="2" s="1"/>
  <c r="AR32" i="2"/>
  <c r="AR24" i="2"/>
  <c r="AQ33" i="2"/>
  <c r="AQ38" i="2" s="1"/>
  <c r="AQ39" i="2" s="1"/>
  <c r="AQ25" i="2"/>
  <c r="AQ26" i="2" s="1"/>
  <c r="AT116" i="2"/>
  <c r="AS131" i="2"/>
  <c r="AV36" i="2"/>
  <c r="AW207" i="2"/>
  <c r="AW212" i="2"/>
  <c r="AW37" i="2" s="1"/>
  <c r="AY26" i="2" l="1"/>
  <c r="AT183" i="2"/>
  <c r="AS194" i="2"/>
  <c r="AS214" i="2" s="1"/>
  <c r="AS215" i="2" s="1"/>
  <c r="AS32" i="2"/>
  <c r="AS24" i="2"/>
  <c r="AV181" i="2"/>
  <c r="AU116" i="2"/>
  <c r="AT131" i="2"/>
  <c r="AR25" i="2"/>
  <c r="AR26" i="2" s="1"/>
  <c r="AR33" i="2"/>
  <c r="AR38" i="2" s="1"/>
  <c r="AR39" i="2" s="1"/>
  <c r="AW36" i="2"/>
  <c r="AU131" i="2" l="1"/>
  <c r="AV116" i="2"/>
  <c r="AT32" i="2"/>
  <c r="AT24" i="2"/>
  <c r="AW181" i="2"/>
  <c r="AS25" i="2"/>
  <c r="AS26" i="2" s="1"/>
  <c r="AS33" i="2"/>
  <c r="AS38" i="2" s="1"/>
  <c r="AS39" i="2" s="1"/>
  <c r="AU183" i="2"/>
  <c r="AT194" i="2"/>
  <c r="AT214" i="2" s="1"/>
  <c r="AT215" i="2" s="1"/>
  <c r="AV183" i="2" l="1"/>
  <c r="AU194" i="2"/>
  <c r="AU214" i="2" s="1"/>
  <c r="AU215" i="2" s="1"/>
  <c r="AW116" i="2"/>
  <c r="AW131" i="2" s="1"/>
  <c r="AV131" i="2"/>
  <c r="AT33" i="2"/>
  <c r="AT38" i="2" s="1"/>
  <c r="AT39" i="2" s="1"/>
  <c r="AT25" i="2"/>
  <c r="AT26" i="2" s="1"/>
  <c r="AU32" i="2"/>
  <c r="AU24" i="2"/>
  <c r="AW32" i="2" l="1"/>
  <c r="AW24" i="2"/>
  <c r="AV32" i="2"/>
  <c r="AV24" i="2"/>
  <c r="AU25" i="2"/>
  <c r="AU26" i="2" s="1"/>
  <c r="AU33" i="2"/>
  <c r="AU38" i="2" s="1"/>
  <c r="AU39" i="2" s="1"/>
  <c r="AW183" i="2"/>
  <c r="AW194" i="2" s="1"/>
  <c r="AV194" i="2"/>
  <c r="AW25" i="2" l="1"/>
  <c r="AW33" i="2"/>
  <c r="AW38" i="2" s="1"/>
  <c r="AW39" i="2" s="1"/>
  <c r="AW214" i="2"/>
  <c r="AW215" i="2" s="1"/>
  <c r="AV33" i="2"/>
  <c r="AV38" i="2" s="1"/>
  <c r="AV39" i="2" s="1"/>
  <c r="AV25" i="2"/>
  <c r="AV26" i="2" s="1"/>
  <c r="AV214" i="2"/>
  <c r="AV215" i="2" s="1"/>
  <c r="AW26" i="2"/>
</calcChain>
</file>

<file path=xl/sharedStrings.xml><?xml version="1.0" encoding="utf-8"?>
<sst xmlns="http://schemas.openxmlformats.org/spreadsheetml/2006/main" count="1701" uniqueCount="1050">
  <si>
    <t>LG&amp;E </t>
  </si>
  <si>
    <t>Sep 2020</t>
  </si>
  <si>
    <t>Oct 2020</t>
  </si>
  <si>
    <t>Nov 2020</t>
  </si>
  <si>
    <t>Dec 2020</t>
  </si>
  <si>
    <t>Year 2020</t>
  </si>
  <si>
    <t>NET DEFERRED TAXES</t>
  </si>
  <si>
    <t>Activity</t>
  </si>
  <si>
    <t>Deferred Tax Detail</t>
  </si>
  <si>
    <t>2008 Wind Storm Damages</t>
  </si>
  <si>
    <t>2009 Winter Storm Damages</t>
  </si>
  <si>
    <t>2011 Summer Storm Damages</t>
  </si>
  <si>
    <t>African American Venture Fund</t>
  </si>
  <si>
    <t>Amortization Loss on Reacquired Debt</t>
  </si>
  <si>
    <t>Bad Debts Reserves</t>
  </si>
  <si>
    <t>Bonus Depreciation - Federal</t>
  </si>
  <si>
    <t>Book Depreciation</t>
  </si>
  <si>
    <t>CAFC - Federal</t>
  </si>
  <si>
    <t>CAFC - State</t>
  </si>
  <si>
    <t>CIAC - FED</t>
  </si>
  <si>
    <t>CIAC - State</t>
  </si>
  <si>
    <t>CMRG Regulatory Asset</t>
  </si>
  <si>
    <t>Contingency Reserve</t>
  </si>
  <si>
    <t>Cost of Removal</t>
  </si>
  <si>
    <t>Deferred Rent Payable</t>
  </si>
  <si>
    <t>Demand Side Management</t>
  </si>
  <si>
    <t>Demand Side Management - Current</t>
  </si>
  <si>
    <t>Depr Related Book/Tax Diff's PYs Cumulative - Fed</t>
  </si>
  <si>
    <t>Depr Related Book/Tax Diff's PYs Cumulative - St</t>
  </si>
  <si>
    <t>Emission Allowances</t>
  </si>
  <si>
    <t>Environmental Cost Recovery - Current</t>
  </si>
  <si>
    <t>FAC Under Recovery KY - Current</t>
  </si>
  <si>
    <t>FAS 106 Cost Write-Off (Post Retirement)</t>
  </si>
  <si>
    <t>FAS 112 Cost Write-Off (Post Employment)</t>
  </si>
  <si>
    <t>FAS 143 - 190</t>
  </si>
  <si>
    <t>FAS 143 - 283</t>
  </si>
  <si>
    <t>FAS 143 - ARO</t>
  </si>
  <si>
    <t>FAS 87 Pensions</t>
  </si>
  <si>
    <t>Interest Capitalized - Federal</t>
  </si>
  <si>
    <t>Interest Capitalized - State</t>
  </si>
  <si>
    <t>Interest Rate Swaps</t>
  </si>
  <si>
    <t>Interest Rate Swaps - Reg Asset</t>
  </si>
  <si>
    <t>MISO Exit Fees-Transmission</t>
  </si>
  <si>
    <t>Pensions - Regulatory Asset</t>
  </si>
  <si>
    <t>Performance Incentive</t>
  </si>
  <si>
    <t>Post Retirement Ben - Regulatory Asset</t>
  </si>
  <si>
    <t>Prepaid Insurance</t>
  </si>
  <si>
    <t>Regulatory Expenses</t>
  </si>
  <si>
    <t>State Tax Current</t>
  </si>
  <si>
    <t>Swap Termination</t>
  </si>
  <si>
    <t>Tax Depreciation - Federal</t>
  </si>
  <si>
    <t>Tax Depreciation - State</t>
  </si>
  <si>
    <t>TAX REPAIR EXPENSING</t>
  </si>
  <si>
    <t>TC2 Basis Adjustment</t>
  </si>
  <si>
    <t>Tenant Incentive Amortization</t>
  </si>
  <si>
    <t>Unclaimed Checks</t>
  </si>
  <si>
    <t>Vacation Pay</t>
  </si>
  <si>
    <t>Workers Compensation</t>
  </si>
  <si>
    <t>Electric Above the Line Deferred Taxes</t>
  </si>
  <si>
    <t>Capitalized Gas Inventory Costs</t>
  </si>
  <si>
    <t>Gas Line Tracker Reg Asset - Current</t>
  </si>
  <si>
    <t>Line Pack - IRS Audit</t>
  </si>
  <si>
    <t>Purchased Gas Adjustment - Current</t>
  </si>
  <si>
    <t>Gas Above the Line Deferred Taxes</t>
  </si>
  <si>
    <t>Non-Qualified Thrift-BTL</t>
  </si>
  <si>
    <t>Electric Below the Line Deferred Taxes</t>
  </si>
  <si>
    <t>Gas Below the Line Deferred Taxes</t>
  </si>
  <si>
    <t>Total Deferred Taxes</t>
  </si>
  <si>
    <t>Deferred Tax Activity</t>
  </si>
  <si>
    <t>ITC Amortization</t>
  </si>
  <si>
    <t>Less State</t>
  </si>
  <si>
    <t>Federal Excess</t>
  </si>
  <si>
    <t>TC2 Basis</t>
  </si>
  <si>
    <t>State Excess</t>
  </si>
  <si>
    <t>FAS 109 Adjustments (Reg)</t>
  </si>
  <si>
    <t>Excess Deferreds</t>
  </si>
  <si>
    <t>Total</t>
  </si>
  <si>
    <t>Tax Impact Only</t>
  </si>
  <si>
    <t>Electric</t>
  </si>
  <si>
    <t>see wp</t>
  </si>
  <si>
    <t>Gas</t>
  </si>
  <si>
    <t>Total Electric and Gas</t>
  </si>
  <si>
    <t>Electric - Regulatory Assets &amp; Liabilities</t>
  </si>
  <si>
    <t>Gas - Regulatory Assets &amp; Liabilities</t>
  </si>
  <si>
    <t xml:space="preserve">   LGE COMMON COMMUNICATION EQUIP MACRS 7 </t>
  </si>
  <si>
    <t xml:space="preserve">   LGE COMMON GENERAL COMP EQUIP SL 5 G/L </t>
  </si>
  <si>
    <t xml:space="preserve">   LGE COMMON GENERAL OTHER MACRS 7 </t>
  </si>
  <si>
    <t xml:space="preserve">   LGE COMMON MISC INTANGIBLE PLT SL 5 </t>
  </si>
  <si>
    <t xml:space="preserve">   LGE COMMON NON DEPRECIABLE </t>
  </si>
  <si>
    <t xml:space="preserve">   LGE COMMON OFFICE FURN MACRS 7 </t>
  </si>
  <si>
    <t xml:space="preserve">   LGE COMMON PERSONAL COMPUTER SL 5 G/L </t>
  </si>
  <si>
    <t xml:space="preserve">   LGE COMMON POWER OP EQUIP SL 5 </t>
  </si>
  <si>
    <t xml:space="preserve">   LGE COMMON SECURITY EQUIP MACRS 7 </t>
  </si>
  <si>
    <t xml:space="preserve">   LGE COMMON STRUCTURE IMPROV MACRS 39 </t>
  </si>
  <si>
    <t xml:space="preserve">   LGE COMMON TRAILERS SL 5 </t>
  </si>
  <si>
    <t xml:space="preserve">   LGE COMMON VINTAGE </t>
  </si>
  <si>
    <t xml:space="preserve">   LGE ELECTRIC CARS TRUCKS SL 5 </t>
  </si>
  <si>
    <t xml:space="preserve">   LGE ELECTRIC DIST MACRS 20 </t>
  </si>
  <si>
    <t xml:space="preserve">   LGE ELECTRIC HYDRO PROD MACRS 20 </t>
  </si>
  <si>
    <t xml:space="preserve">   LGE ELECTRIC MISC INTANGIBLE PLT SLT 5 </t>
  </si>
  <si>
    <t xml:space="preserve">   LGE ELECTRIC NON DEPRECIABLE </t>
  </si>
  <si>
    <t xml:space="preserve">   LGE ELECTRIC OTHER MACRS 7 </t>
  </si>
  <si>
    <t xml:space="preserve">   LGE ELECTRIC OTHER PROD MACRS 15 </t>
  </si>
  <si>
    <t xml:space="preserve">   LGE ELECTRIC POWER OP EQUIP SL 5 </t>
  </si>
  <si>
    <t xml:space="preserve">   LGE ELECTRIC STEAM PROD MACRS 20 </t>
  </si>
  <si>
    <t xml:space="preserve">   LGE ELECTRIC TRAILERS SL 5 </t>
  </si>
  <si>
    <t xml:space="preserve">   LGE ELECTRIC TRANS OTHER MACRS 15 </t>
  </si>
  <si>
    <t xml:space="preserve">   LGE ELECTRIC VINTAGE </t>
  </si>
  <si>
    <t xml:space="preserve">   LGE GAS CARS TRUCKS SL 5 </t>
  </si>
  <si>
    <t xml:space="preserve">   LGE GAS DIST OTHER MACRS 15 </t>
  </si>
  <si>
    <t xml:space="preserve">   LGE GAS MISC INTANGIBLE PLT SLT 5 </t>
  </si>
  <si>
    <t xml:space="preserve">   LGE GAS NON DEPRECIABLE </t>
  </si>
  <si>
    <t xml:space="preserve">   LGE GAS OTHER MACRS 7 </t>
  </si>
  <si>
    <t xml:space="preserve">   LGE GAS POWER OP EQUIP SL 5 </t>
  </si>
  <si>
    <t xml:space="preserve">   LGE GAS TRAILERS SL 5 </t>
  </si>
  <si>
    <t xml:space="preserve">   LGE GAS TRANS OTHER  MACRS 15 </t>
  </si>
  <si>
    <t xml:space="preserve">   LGE GAS TRANS RW SL 84 </t>
  </si>
  <si>
    <t xml:space="preserve">   LGE GAS TRANS RWAY SL 84 </t>
  </si>
  <si>
    <t xml:space="preserve">   LGE GAS UG STOR OTHER MACRS 15 </t>
  </si>
  <si>
    <t xml:space="preserve">   LGE GAS VINTAGE </t>
  </si>
  <si>
    <t xml:space="preserve">   LGE Total ECR </t>
  </si>
  <si>
    <t>Common</t>
  </si>
  <si>
    <t>Electric Tax Depreciation</t>
  </si>
  <si>
    <t>Gas Tax Depreciation</t>
  </si>
  <si>
    <t>Electric %</t>
  </si>
  <si>
    <t>Gas %</t>
  </si>
  <si>
    <t xml:space="preserve">   LGE-1311 - Steam Production - ECR 2009 </t>
  </si>
  <si>
    <t xml:space="preserve">   LGE-1311 - Steam Production - ECR 2011 </t>
  </si>
  <si>
    <t xml:space="preserve">   LGE-1311 - Steam Production - Future Use </t>
  </si>
  <si>
    <t xml:space="preserve">   LGE-1311 - Steam Production - Structures and Improvements </t>
  </si>
  <si>
    <t xml:space="preserve">   LGE-1312 - Steam Production - Boiler Plant Equipment </t>
  </si>
  <si>
    <t xml:space="preserve">   LGE-1312 - Steam Production - ECR 2009 </t>
  </si>
  <si>
    <t xml:space="preserve">   LGE-1312 - Steam Production - ECR 2011 </t>
  </si>
  <si>
    <t xml:space="preserve">   LGE-1314 - Steam Production - Turbogenerator Units </t>
  </si>
  <si>
    <t xml:space="preserve">   LGE-1315 - Steam Production - Accessory Electric Equipment </t>
  </si>
  <si>
    <t xml:space="preserve">   LGE-1316 - Steam Production - ECR 2011 </t>
  </si>
  <si>
    <t xml:space="preserve">   LGE-1316 - Steam Production - Misc Power Plant Equipment </t>
  </si>
  <si>
    <t xml:space="preserve">   LGE-1331 - Hydro Production - Structures and Improvements </t>
  </si>
  <si>
    <t xml:space="preserve">   LGE-1332 - Hydro Production - Reservoirs, Dams, and Water </t>
  </si>
  <si>
    <t xml:space="preserve">   LGE-1333 - Hydro Production - Water Wheels, Turbine Gen </t>
  </si>
  <si>
    <t xml:space="preserve">   LGE-1334 - Hydro Production - Accessory Electric Equipment </t>
  </si>
  <si>
    <t xml:space="preserve">   LGE-1335 - Hydro Production - Misc Power Plant Equipment </t>
  </si>
  <si>
    <t xml:space="preserve">   LGE-1336 - Hydro Production - Roads, Railroads, and Bridges </t>
  </si>
  <si>
    <t xml:space="preserve">   LGE-1341 - Other Production - Structures and Improvements </t>
  </si>
  <si>
    <t xml:space="preserve">   LGE-1342 - Other Production - Fuel Holders, Producers, Acc </t>
  </si>
  <si>
    <t xml:space="preserve">   LGE-1343 - Other Production - Prime Movers </t>
  </si>
  <si>
    <t xml:space="preserve">   LGE-1344 - Other Production - Generators </t>
  </si>
  <si>
    <t xml:space="preserve">   LGE-1345 - Other Production - Accessory Electric Equipment </t>
  </si>
  <si>
    <t xml:space="preserve">   LGE-1346 - Other Production - Misc Power Plant Equipment </t>
  </si>
  <si>
    <t xml:space="preserve">   LGE-1350 IN - Electric Transmission - Land &amp; Land Rights </t>
  </si>
  <si>
    <t xml:space="preserve">   LGE-1350 KY - Electric Transmission - Land &amp; Land Rights </t>
  </si>
  <si>
    <t xml:space="preserve">   LGE-1352 - Electric Transmission - Structures and Improvements </t>
  </si>
  <si>
    <t xml:space="preserve">   LGE-1352 IN - Electric Transmission - Structures and Improvements </t>
  </si>
  <si>
    <t xml:space="preserve">   LGE-1352 KY - Electric Transmission - Structures and Improvements </t>
  </si>
  <si>
    <t xml:space="preserve">   LGE-1353 - Electric Transmission - Station Equipment </t>
  </si>
  <si>
    <t xml:space="preserve">   LGE-1353 IN - Electric Transmission - Station Equipment </t>
  </si>
  <si>
    <t xml:space="preserve">   LGE-1353 KY - Electric Transmission - Station Equipment </t>
  </si>
  <si>
    <t xml:space="preserve">   LGE-1354 IN - Electric Transmission - Towers and Fixtures </t>
  </si>
  <si>
    <t xml:space="preserve">   LGE-1354 KY - Electric Transmission - Towers and Fixtures </t>
  </si>
  <si>
    <t xml:space="preserve">   LGE-1355 IN - Electric Transmission - Poles and Fixtures </t>
  </si>
  <si>
    <t xml:space="preserve">   LGE-1355 KY - Electric Transmission - Poles and Fixtures </t>
  </si>
  <si>
    <t xml:space="preserve">   LGE-1356 IN - Electric Transmission - OH Conductors and Devices </t>
  </si>
  <si>
    <t xml:space="preserve">   LGE-1356 KY - Electric Transmission - OH Conductors and Devices </t>
  </si>
  <si>
    <t xml:space="preserve">   LGE-1357 - Electric Transmission - Underground Conduit </t>
  </si>
  <si>
    <t xml:space="preserve">   LGE-1358 - Electric Transmission - UG Conductors and Devices </t>
  </si>
  <si>
    <t xml:space="preserve">   LGE-1361 - Electric Distribution - Structures and Improvements </t>
  </si>
  <si>
    <t xml:space="preserve">   LGE-1362 - Electric Distribution - Future Use </t>
  </si>
  <si>
    <t xml:space="preserve">   LGE-1362 KY - Electric Distribution - Station Equipment </t>
  </si>
  <si>
    <t xml:space="preserve">   LGE-1364 - Electric Distribution - Poles, Towers, and Fixtures </t>
  </si>
  <si>
    <t xml:space="preserve">   LGE-1365 - Electric Distribution - OH Conductors and Devices </t>
  </si>
  <si>
    <t xml:space="preserve">   LGE-1366 - Electric Distribution - Underground Conduit </t>
  </si>
  <si>
    <t xml:space="preserve">   LGE-1367 - Electric Distribution - UG Conductors and Devices </t>
  </si>
  <si>
    <t xml:space="preserve">   LGE-1368 - Electric Distribution - Line Transformers </t>
  </si>
  <si>
    <t xml:space="preserve">   LGE-1369 - Electric Distribution - Services </t>
  </si>
  <si>
    <t xml:space="preserve">   LGE-1370 - Electric Distribution - Meters </t>
  </si>
  <si>
    <t xml:space="preserve">   LGE-1373 - Electric Distribution - Street Lighting </t>
  </si>
  <si>
    <t xml:space="preserve">   LGE-1392 - Electric General - Transportation Equipment </t>
  </si>
  <si>
    <t xml:space="preserve">   LGE-1394 - Electric General - Tools, Shop, Garage Equipment </t>
  </si>
  <si>
    <t xml:space="preserve">   LGE-1396 - Electric General - Power Operated Equipment </t>
  </si>
  <si>
    <t xml:space="preserve">   LGE-1397 - Electric General - Communication Equipment DSM </t>
  </si>
  <si>
    <t xml:space="preserve">   LGE-2302 - Gas Intangible - Franchises and Consents </t>
  </si>
  <si>
    <t xml:space="preserve">   LGE-2350 - Gas Storage - Land &amp; Land Rights </t>
  </si>
  <si>
    <t xml:space="preserve">   LGE-2351 - Gas Storage - Structures and Improvements </t>
  </si>
  <si>
    <t xml:space="preserve">   LGE-2351 IN - Gas Storage - Structures and Improvements </t>
  </si>
  <si>
    <t xml:space="preserve">   LGE-2351 KY - Gas Storage - Structures and Improvements </t>
  </si>
  <si>
    <t xml:space="preserve">   LGE-2352 - Gas Storage - Nonrecoverable Natural Gas </t>
  </si>
  <si>
    <t xml:space="preserve">   LGE-2352 IN - Gas Storage - Well Drilling </t>
  </si>
  <si>
    <t xml:space="preserve">   LGE-2352 IN - Gas Storage - Well Equipment </t>
  </si>
  <si>
    <t xml:space="preserve">   LGE-2352 KY - Gas Storage - Well Drilling </t>
  </si>
  <si>
    <t xml:space="preserve">   LGE-2352 KY - Gas Storage - Well Equipment </t>
  </si>
  <si>
    <t xml:space="preserve">   LGE-2353 IN - Gas Storage - Lines. </t>
  </si>
  <si>
    <t xml:space="preserve">   LGE-2353 KY - Gas Storage - Lines. </t>
  </si>
  <si>
    <t xml:space="preserve">   LGE-2354 KY - Gas Storage - Compressor Station Equipment </t>
  </si>
  <si>
    <t xml:space="preserve">   LGE-2355 - Gas Storage - Measuring and Regulating Equipment </t>
  </si>
  <si>
    <t xml:space="preserve">   LGE-2356 - Gas Storage - Purification Equipment </t>
  </si>
  <si>
    <t xml:space="preserve">   LGE-2357 IN - Gas Storage - Other Equipment </t>
  </si>
  <si>
    <t xml:space="preserve">   LGE-2357 KY - Gas Storage - Other Equipment </t>
  </si>
  <si>
    <t xml:space="preserve">   LGE-2365 - Gas Transmission - Rights-of-Way </t>
  </si>
  <si>
    <t xml:space="preserve">   LGE-2367 - Gas Transmission - Mains </t>
  </si>
  <si>
    <t xml:space="preserve">   LGE-2375 - Gas Distribution - Structures and Improvements </t>
  </si>
  <si>
    <t xml:space="preserve">   LGE-2376 - Gas Distribution - Mains </t>
  </si>
  <si>
    <t xml:space="preserve">   LGE-2376 - Gas Mains GLT </t>
  </si>
  <si>
    <t xml:space="preserve">   LGE-2378 - Gas Distribution - Measuring &amp; Reg. Station Equipment - General </t>
  </si>
  <si>
    <t xml:space="preserve">   LGE-2379 - Gas Distribution - Measuring &amp; Reg. Station Equipment - City Gate </t>
  </si>
  <si>
    <t xml:space="preserve">   LGE-2380 - Gas Distribution - Services </t>
  </si>
  <si>
    <t xml:space="preserve">   LGE-2380 - Gas Services GLT </t>
  </si>
  <si>
    <t xml:space="preserve">   LGE-2381 - Gas Distribution - Meters </t>
  </si>
  <si>
    <t xml:space="preserve">   LGE-2383 - Gas Distribution - Regulators </t>
  </si>
  <si>
    <t xml:space="preserve">   LGE-2385 - Gas Distribution - Measuring &amp; Reg. Station Equipment - Industrial </t>
  </si>
  <si>
    <t xml:space="preserve">   LGE-2387 - Gas Distribution - Other Equipment </t>
  </si>
  <si>
    <t xml:space="preserve">   LGE-2392 - Gas General - Transportation Equipment </t>
  </si>
  <si>
    <t xml:space="preserve">   LGE-2394 - Gas General - Tools, Shop, Garage Equipment </t>
  </si>
  <si>
    <t xml:space="preserve">   LGE-2396 - Gas General - Power Operated Equipment </t>
  </si>
  <si>
    <t xml:space="preserve">   LGE-2397 - Gas General - Communication Equipment - DSM </t>
  </si>
  <si>
    <t xml:space="preserve">   LGE-3303 - Common Intangible - Software </t>
  </si>
  <si>
    <t xml:space="preserve">   LGE-3303 - Common Intangible - Software - CCS </t>
  </si>
  <si>
    <t xml:space="preserve">   LGE-3390 - Common General - Structures and Improvements </t>
  </si>
  <si>
    <t xml:space="preserve">   LGE-3391 - Common General - Office Equipment </t>
  </si>
  <si>
    <t xml:space="preserve">   LGE-3392 - Common General - Transportation Equipment </t>
  </si>
  <si>
    <t xml:space="preserve">   LGE-3393 - Common General - Stores Equipment </t>
  </si>
  <si>
    <t xml:space="preserve">   LGE-3394 - Common General - Tools, Shop, Garage Equipment </t>
  </si>
  <si>
    <t xml:space="preserve">   LGE-3396 - Common General - Power Operated Equipment </t>
  </si>
  <si>
    <t xml:space="preserve">   LGE-3397 - Common General - Communication Equipment </t>
  </si>
  <si>
    <t xml:space="preserve">   LGE-3397 - Common General - DSM </t>
  </si>
  <si>
    <t xml:space="preserve">   LGE-3397 IN - Common General - Communication Equipment </t>
  </si>
  <si>
    <t xml:space="preserve">   LGE-3397 KY - Common General - Communication Equipment </t>
  </si>
  <si>
    <t xml:space="preserve">   KY Plant Account Total </t>
  </si>
  <si>
    <t>Excess Deferreds (FAS 109)</t>
  </si>
  <si>
    <t>TC2 Basis (FAS 109)</t>
  </si>
  <si>
    <t>Total Electric</t>
  </si>
  <si>
    <t>Total Gas</t>
  </si>
  <si>
    <t>Summary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</si>
  <si>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</si>
  <si>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</si>
  <si>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</si>
  <si>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</si>
  <si>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</si>
  <si>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</si>
  <si>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</si>
  <si>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</si>
  <si>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</si>
  <si>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</si>
  <si>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</si>
  <si>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</si>
  <si>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Year 2021</t>
  </si>
  <si>
    <t>Effective Tax Rate Adjustment-Deferred</t>
  </si>
  <si>
    <t>Hydro Credit Carryforward</t>
  </si>
  <si>
    <t>Off-System Sales Tracker - Reg Liab</t>
  </si>
  <si>
    <t>Research &amp; Experimental Credits</t>
  </si>
  <si>
    <t>Solar Credit Basis Adjustment</t>
  </si>
  <si>
    <t>Solar Credit Carryforward</t>
  </si>
  <si>
    <t>ITC Basis Adjustment</t>
  </si>
  <si>
    <t>2020</t>
  </si>
  <si>
    <t>2021</t>
  </si>
  <si>
    <t>Book Income Before Tax</t>
  </si>
  <si>
    <t>Permanent</t>
  </si>
  <si>
    <t>Nondeductible M&amp;E</t>
  </si>
  <si>
    <t>Medicare Part D subsidy</t>
  </si>
  <si>
    <t>Nondeductible Political Activities</t>
  </si>
  <si>
    <t>Life Insurance Premiums</t>
  </si>
  <si>
    <t>Total for Permanent:</t>
  </si>
  <si>
    <t>Flow-Through</t>
  </si>
  <si>
    <t>AFUDC - EQUITY - FEDERAL</t>
  </si>
  <si>
    <t>Total for Flow-Through:</t>
  </si>
  <si>
    <t>Temporary</t>
  </si>
  <si>
    <t>Purchase accounting timing diffs</t>
  </si>
  <si>
    <t>Int Rate Swap-Reg Asset</t>
  </si>
  <si>
    <t>Int Rate Swap-Reg Liab</t>
  </si>
  <si>
    <t>Muni - Reg Asset and Liab</t>
  </si>
  <si>
    <t>R&amp;D - misc def debits</t>
  </si>
  <si>
    <t>OST over/under recovery</t>
  </si>
  <si>
    <t>Refined Coal - VA</t>
  </si>
  <si>
    <t>Refined Coal - KY</t>
  </si>
  <si>
    <t>FAS 106 Cost Write-Off (Post Retirement) - Expense</t>
  </si>
  <si>
    <t>FAS 106 Cost Write-Off (Post Retirement) - Payment</t>
  </si>
  <si>
    <t>FAS 87 Pensions - Expense</t>
  </si>
  <si>
    <t>FAS 87 Pensions - Payment</t>
  </si>
  <si>
    <t>VA over/under Recovery Fuel Clause</t>
  </si>
  <si>
    <t>Total for Temporary:</t>
  </si>
  <si>
    <t>Property Related</t>
  </si>
  <si>
    <t>ARO CCR Expenditure</t>
  </si>
  <si>
    <t>ARO CCR Amortization</t>
  </si>
  <si>
    <t>AFUDC-DEBT,REPAIR ALLOW.,MISC BOOK DIFFS-FEDERAL</t>
  </si>
  <si>
    <t>Tax Gain/Loss</t>
  </si>
  <si>
    <t>Total for Property Related:</t>
  </si>
  <si>
    <t>Taxable Income Before State Tax</t>
  </si>
  <si>
    <t>State and Local Current Tax</t>
  </si>
  <si>
    <t>Federal Taxable Income</t>
  </si>
  <si>
    <t>Federal NOL Utilization</t>
  </si>
  <si>
    <t>Federal Taxable Income after NOL</t>
  </si>
  <si>
    <t>Statutory Tax Rate</t>
  </si>
  <si>
    <t>Federal Current Tax</t>
  </si>
  <si>
    <t>Fed-State Differences</t>
  </si>
  <si>
    <t>Total for Fed-State Differences:</t>
  </si>
  <si>
    <t>State Taxable Income</t>
  </si>
  <si>
    <t>State NOL Utilization</t>
  </si>
  <si>
    <t>Calculated Tax</t>
  </si>
  <si>
    <t>Coal Credit</t>
  </si>
  <si>
    <t>State Current Tax</t>
  </si>
  <si>
    <t>Deferred Tax Adjustments</t>
  </si>
  <si>
    <t>Total Federal Timing Difference per Above</t>
  </si>
  <si>
    <t>Deferred State Adjustment</t>
  </si>
  <si>
    <t xml:space="preserve">  Subtotal</t>
  </si>
  <si>
    <t>Federal Income Tax Rate</t>
  </si>
  <si>
    <t>Federal Deferred Adjustments:</t>
  </si>
  <si>
    <t>Credit Carryforwards (RE and Hydro)</t>
  </si>
  <si>
    <t>Excess Deferred</t>
  </si>
  <si>
    <t>TC2 Basis Adjusment</t>
  </si>
  <si>
    <t>Total Federal Deferred Adjustments</t>
  </si>
  <si>
    <t xml:space="preserve">  Federal Deferred Expense</t>
  </si>
  <si>
    <t>Total State Timing Differences</t>
  </si>
  <si>
    <t>Apportionment Factor</t>
  </si>
  <si>
    <t xml:space="preserve"> State Timing Differences after apport.</t>
  </si>
  <si>
    <t>State Income Tax Rate</t>
  </si>
  <si>
    <t>State Deferred Adjustments:</t>
  </si>
  <si>
    <t>Total State Deferred Adjustments</t>
  </si>
  <si>
    <t xml:space="preserve">  State Deferred Expense</t>
  </si>
  <si>
    <t>YTD Pre-Tax Income per books as reported</t>
  </si>
  <si>
    <t>Total Current Federal Tax Expense</t>
  </si>
  <si>
    <t>Total Current State Tax Expense</t>
  </si>
  <si>
    <t>Total Deferred Federal Tax Expense</t>
  </si>
  <si>
    <t>Total Deferred State Tax Expense</t>
  </si>
  <si>
    <t>ITC</t>
  </si>
  <si>
    <t xml:space="preserve">     TOTAL</t>
  </si>
  <si>
    <t>Net Income after Tax</t>
  </si>
  <si>
    <t>Effective Tax Rate</t>
  </si>
  <si>
    <t>UI Planner Check Digits</t>
  </si>
  <si>
    <t>Total Tax Check Digit</t>
  </si>
  <si>
    <t>Check to Income Statement</t>
  </si>
  <si>
    <t xml:space="preserve">     KF:[Deferred Income Taxes]</t>
  </si>
  <si>
    <t>LG&amp;E</t>
  </si>
  <si>
    <t>KY</t>
  </si>
  <si>
    <t>FAS 109 RATE(S) INFORMATIONAL:</t>
  </si>
  <si>
    <t>JURISDICTIONS:</t>
  </si>
  <si>
    <t>RATES</t>
  </si>
  <si>
    <t>FEDERAL</t>
  </si>
  <si>
    <t>Company</t>
  </si>
  <si>
    <t>0100</t>
  </si>
  <si>
    <t>STATE</t>
  </si>
  <si>
    <t>Account</t>
  </si>
  <si>
    <t>FEDERAL DEDUCT OF STATE</t>
  </si>
  <si>
    <t>182328</t>
  </si>
  <si>
    <t>TOTAL FAS 109 COMPOSITE</t>
  </si>
  <si>
    <t>182329</t>
  </si>
  <si>
    <t>182330</t>
  </si>
  <si>
    <t>REGULATED COMPANY:</t>
  </si>
  <si>
    <t>182331</t>
  </si>
  <si>
    <t>REGULATORY ASSET/LIAB GROSSUP COMPUTATION</t>
  </si>
  <si>
    <t>254001</t>
  </si>
  <si>
    <t>254002</t>
  </si>
  <si>
    <t>TOTAL REGULATORY FACTOR</t>
  </si>
  <si>
    <t>254003</t>
  </si>
  <si>
    <t>254004</t>
  </si>
  <si>
    <t>NOTE: 1/(1-FAS 109 COMPOSITE)</t>
  </si>
  <si>
    <t>Sum</t>
  </si>
  <si>
    <t>GROSSUP ONLY FACTOR</t>
  </si>
  <si>
    <t>NOTE: 1/(1-FAS 109 COMPOSITE) - 1</t>
  </si>
  <si>
    <t>2022</t>
  </si>
  <si>
    <t>ITC Basis Adjustments</t>
  </si>
  <si>
    <t>Total Reg Movement</t>
  </si>
  <si>
    <t>Ending Balance</t>
  </si>
  <si>
    <t>Louisville Gas &amp; Electric Company</t>
  </si>
  <si>
    <t>E&amp;G Splits for Timing Diffs</t>
  </si>
  <si>
    <t>Source</t>
  </si>
  <si>
    <t>Use Book Depr Allocation</t>
  </si>
  <si>
    <t>LGE Balance Sheet (Monthly)</t>
  </si>
  <si>
    <t>Per UI Planner</t>
  </si>
  <si>
    <t>LGE Balance Sheet (Monthly) - Monthly Balances</t>
  </si>
  <si>
    <t>100% Electric Account</t>
  </si>
  <si>
    <t>100% Gas Account</t>
  </si>
  <si>
    <t>Description Above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</si>
  <si>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</si>
  <si>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</si>
  <si>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</si>
  <si>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</si>
  <si>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</si>
  <si>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</si>
  <si>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</si>
  <si>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</si>
  <si>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</si>
  <si>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</si>
  <si>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</si>
  <si>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</si>
  <si>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Year 2022</t>
  </si>
  <si>
    <t>100% Electric Account - Account 182344</t>
  </si>
  <si>
    <t xml:space="preserve">   LGE ELECTRIC OTHER PROD MACRS 20 </t>
  </si>
  <si>
    <t xml:space="preserve">   LGE ELECTRIC OTHER PROD MACRS 5 </t>
  </si>
  <si>
    <t xml:space="preserve">   LGE OTHER PROD MACRS 5 - 15% DEPR BASIS ADJ </t>
  </si>
  <si>
    <t>BF:[Total Depreciation Expense]</t>
  </si>
  <si>
    <t xml:space="preserve">   LGE-1301 - Electric Intangible - Organization </t>
  </si>
  <si>
    <t xml:space="preserve">   LGE-1302 - Electric Intangible - Franchises and Consents </t>
  </si>
  <si>
    <t xml:space="preserve">   LGE-1310 - Steam Production - ECR 2005 </t>
  </si>
  <si>
    <t xml:space="preserve">   LGE-1310 - Steam Production - ECR 2009 </t>
  </si>
  <si>
    <t xml:space="preserve">   LGE-1310 - Steam Production - ECR 2011 </t>
  </si>
  <si>
    <t xml:space="preserve">   LGE-1310 - Steam Production - Future Use </t>
  </si>
  <si>
    <t xml:space="preserve">   LGE-1310 - Steam Production - Land &amp; Land Rights </t>
  </si>
  <si>
    <t xml:space="preserve">   LGE-1311 - Steam Production - ECR 2005 </t>
  </si>
  <si>
    <t xml:space="preserve">   LGE-1311 - Steam Production - ECR 2006 </t>
  </si>
  <si>
    <t xml:space="preserve">   LGE-1312 - Steam Production - 102 </t>
  </si>
  <si>
    <t xml:space="preserve">   LGE-1312 - Steam Production - ECR 2006 </t>
  </si>
  <si>
    <t xml:space="preserve">   LGE-1312 - Steam Production - ECR 2016 </t>
  </si>
  <si>
    <t xml:space="preserve">   LGE-1312 - Steam Production - ECR 2018 </t>
  </si>
  <si>
    <t xml:space="preserve">   LGE-1312 - Steam Production - Future Use </t>
  </si>
  <si>
    <t xml:space="preserve">   LGE-1314 - Steam Production - Future Use </t>
  </si>
  <si>
    <t xml:space="preserve">   LGE-1315 - Steam Production - ECR 2005 </t>
  </si>
  <si>
    <t xml:space="preserve">   LGE-1315 - Steam Production - ECR 2006 </t>
  </si>
  <si>
    <t xml:space="preserve">   LGE-1315 - Steam Production - ECR 2009 </t>
  </si>
  <si>
    <t xml:space="preserve">   LGE-1315 - Steam Production - ECR 2011 </t>
  </si>
  <si>
    <t xml:space="preserve">   LGE-1315 - Steam Production - Future Use </t>
  </si>
  <si>
    <t xml:space="preserve">   LGE-1316 - Steam Production - ECR 2009 </t>
  </si>
  <si>
    <t xml:space="preserve">   LGE-1330 - Hydro Production - Land &amp; Land Rights </t>
  </si>
  <si>
    <t xml:space="preserve">   LGE-1340 - Other Production - Future Use </t>
  </si>
  <si>
    <t xml:space="preserve">   LGE-1340 - Other Production - Land &amp; Land Rights </t>
  </si>
  <si>
    <t xml:space="preserve">   LGE-1341 - Other Production - Structures and Improvements CCGT </t>
  </si>
  <si>
    <t xml:space="preserve">   LGE-1341 - Other Production - Structures and Improvements Solar </t>
  </si>
  <si>
    <t xml:space="preserve">   LGE-1342 - Other Production - Fuel Holders, Producers, Acc CCGT </t>
  </si>
  <si>
    <t xml:space="preserve">   LGE-1342 - Other Production - Gas Pipe Line </t>
  </si>
  <si>
    <t xml:space="preserve">   LGE-1343 - Other Production - Prime Movers CCGT </t>
  </si>
  <si>
    <t xml:space="preserve">   LGE-1344 - Other Production - Generators CCGT </t>
  </si>
  <si>
    <t xml:space="preserve">   LGE-1344 - Other Production - Generators Solar </t>
  </si>
  <si>
    <t xml:space="preserve">   LGE-1345 - Other Production - Accessory Electric Equipment CCGT </t>
  </si>
  <si>
    <t xml:space="preserve">   LGE-1345 - Other Production - Accessory Electric Equipment Solar </t>
  </si>
  <si>
    <t xml:space="preserve">   LGE-1346 - Other Production - Misc Power Plant Equipment CCGT </t>
  </si>
  <si>
    <t xml:space="preserve">   LGE-1346 - Other Production - Misc Power Plant Equipment Solar </t>
  </si>
  <si>
    <t xml:space="preserve">   LGE-1356 - Electric Transmission - OH Conductors and Devices </t>
  </si>
  <si>
    <t xml:space="preserve">   LGE-1360 - Electric Distribution - Future Use </t>
  </si>
  <si>
    <t xml:space="preserve">   LGE-1360 - Electric Distribution - Land &amp; Land Rights </t>
  </si>
  <si>
    <t xml:space="preserve">   LGE-1362 - Electric Distribution - Station Equipment </t>
  </si>
  <si>
    <t xml:space="preserve">   LGE-1362 IN - Electric Distribution - Station Equipment </t>
  </si>
  <si>
    <t xml:space="preserve">   LGE-1392 - Electric General - Cars and Trailers </t>
  </si>
  <si>
    <t xml:space="preserve">   LGE-1395 - Electric General - Laboratory Equipment </t>
  </si>
  <si>
    <t xml:space="preserve">   LGE-1396 - Electric General - Transportation Equipment </t>
  </si>
  <si>
    <t xml:space="preserve">   LGE-2117 IN - Gas Storage - Gas Stored Underground - Noncurrent </t>
  </si>
  <si>
    <t xml:space="preserve">   LGE-2117 KY - Gas Storage - Gas Stored Underground - Noncurrent </t>
  </si>
  <si>
    <t xml:space="preserve">   LGE-2350 IN - Gas Storage - Land &amp; Land Rights </t>
  </si>
  <si>
    <t xml:space="preserve">   LGE-2350 KY - Gas Storage - Land &amp; Land Rights </t>
  </si>
  <si>
    <t xml:space="preserve">   LGE-2352 - Gas Storage - Lease </t>
  </si>
  <si>
    <t xml:space="preserve">   LGE-2352 - Gas Storage - Reservoirs </t>
  </si>
  <si>
    <t xml:space="preserve">   LGE-2354 IN - Gas Storage - Compressor Station Equipment </t>
  </si>
  <si>
    <t xml:space="preserve">   LGE-2374 - Gas Distribution - Land &amp; Land Rights </t>
  </si>
  <si>
    <t xml:space="preserve">   LGE-2392 - Gas General - Cars and Trailers </t>
  </si>
  <si>
    <t xml:space="preserve">   LGE-2395 - Gas General - Laboratory Equipment </t>
  </si>
  <si>
    <t xml:space="preserve">   LGE-2396 - Gas General - Transportation Equipment </t>
  </si>
  <si>
    <t xml:space="preserve">   LGE-3121 - Common Nonutility - Property </t>
  </si>
  <si>
    <t xml:space="preserve">   LGE-3301 - Common Intangible - Organization </t>
  </si>
  <si>
    <t xml:space="preserve">   LGE-3302 - Common Intangible - Franchises and Consents </t>
  </si>
  <si>
    <t xml:space="preserve">   LGE-3389 - Common General - Land &amp; Land Rights </t>
  </si>
  <si>
    <t xml:space="preserve">   LGE-3390 - Common General - 102 </t>
  </si>
  <si>
    <t xml:space="preserve">   LGE-3391 - Common General - ECR 2005 </t>
  </si>
  <si>
    <t xml:space="preserve">   LGE-3392 - Common General - Cars and Trailers </t>
  </si>
  <si>
    <t xml:space="preserve">   LGE-3395 - Common General - Laboratory Equipment </t>
  </si>
  <si>
    <t xml:space="preserve">   LGE-3396 - Common General - Transportation Equipment </t>
  </si>
  <si>
    <t xml:space="preserve">   LGE-3398 - Common General - Miscellaneous Equipment </t>
  </si>
  <si>
    <t>Per Federal Tax Depr Allocation</t>
  </si>
  <si>
    <t>R&amp;E/Hydro Credit</t>
  </si>
  <si>
    <t>Amortization/Refund Activity of Tax Rate Changes-Electric</t>
  </si>
  <si>
    <t>Solar Credit</t>
  </si>
  <si>
    <t>Credit Utilization</t>
  </si>
  <si>
    <t>Amortization/Refund Activity of Tax Rate Changes-Gas</t>
  </si>
  <si>
    <t>Nondeductible Penalties</t>
  </si>
  <si>
    <t>Nondeductible Parking</t>
  </si>
  <si>
    <t>Research Dev. &amp; Demo Exp.</t>
  </si>
  <si>
    <t xml:space="preserve">Plant Outage Normalization - Reg Asset </t>
  </si>
  <si>
    <t>TCJA - KPSC - Reg Liability</t>
  </si>
  <si>
    <t>Capitalized Property Tax</t>
  </si>
  <si>
    <t>AN:[]</t>
  </si>
  <si>
    <t>ES:[if]</t>
  </si>
  <si>
    <t>FI:[if]</t>
  </si>
  <si>
    <t>KC:[end if]</t>
  </si>
  <si>
    <t>Louisville Gas and Electric Company</t>
  </si>
  <si>
    <t>New</t>
  </si>
  <si>
    <t>Activity Below</t>
  </si>
  <si>
    <t>Regulatory Assets</t>
  </si>
  <si>
    <t>Regulatory Liabilities</t>
  </si>
  <si>
    <t>Net</t>
  </si>
  <si>
    <t>Federal</t>
  </si>
  <si>
    <t>Fed Ben for UI</t>
  </si>
  <si>
    <t>State</t>
  </si>
  <si>
    <t>Total Excess</t>
  </si>
  <si>
    <t>AZ:[Federal Tax Depreciation (excl Bonus)]</t>
  </si>
  <si>
    <t xml:space="preserve">   LGE COMMON CARS TRUCKS MACRS 5 </t>
  </si>
  <si>
    <t xml:space="preserve">   LGE COMMON POWER OP EQUIP MACRS 5 </t>
  </si>
  <si>
    <t xml:space="preserve">   LGE ELECTRIC CARS TRUCKS MACRS 5 </t>
  </si>
  <si>
    <t xml:space="preserve">   LGE ELECTRIC POWER OP EQUIP MACRS 5 </t>
  </si>
  <si>
    <t xml:space="preserve">   LGE ELECTRIC STREET LIGHTS MACRS 7 </t>
  </si>
  <si>
    <t xml:space="preserve">   LGE GAS CARS TRUCKS MACRS 5 </t>
  </si>
  <si>
    <t xml:space="preserve">   LGE GAS POWER OP EQUIP MACRS 5 </t>
  </si>
  <si>
    <t>AT:[Total State Tax Depreciation Expense]</t>
  </si>
  <si>
    <t xml:space="preserve">   LGE-1310 - Steam Production - ECR 2016 </t>
  </si>
  <si>
    <t xml:space="preserve">   LGE-2367 - Gas Transmission - GLT </t>
  </si>
  <si>
    <t xml:space="preserve">   LGE-2374 - Gas Distribition Land - GLT </t>
  </si>
  <si>
    <t>Caluclated based on beg balance</t>
  </si>
  <si>
    <t>Amount used in Provision</t>
  </si>
  <si>
    <t>Excess Deferred Tax Amortization</t>
  </si>
  <si>
    <t>Excess Electric:</t>
  </si>
  <si>
    <t>Protected ARAM</t>
  </si>
  <si>
    <t>Protected NOLs</t>
  </si>
  <si>
    <t>Protected CCR</t>
  </si>
  <si>
    <t>Unprotected Timing Diffs</t>
  </si>
  <si>
    <t>Excess Gas:</t>
  </si>
  <si>
    <t>ITC and Basis Adj Amortization</t>
  </si>
  <si>
    <t>Solar</t>
  </si>
  <si>
    <t>TC2</t>
  </si>
  <si>
    <t>Old Elect</t>
  </si>
  <si>
    <t>Old Gas</t>
  </si>
  <si>
    <t>Basis Adjustments</t>
  </si>
  <si>
    <t>Derived per Regulatory Factor</t>
  </si>
  <si>
    <t>Reg Asset and Liab File</t>
  </si>
  <si>
    <t>DZ:[if]</t>
  </si>
  <si>
    <t>EJ:[end if]</t>
  </si>
  <si>
    <t>2018 Summer Storm Damages</t>
  </si>
  <si>
    <t xml:space="preserve">   LGE-1311 - Steam Production - Structures and Improvements - AROP </t>
  </si>
  <si>
    <t xml:space="preserve">   LGE-1312 - Steam Production - Boiler Plant Equipment - AROP </t>
  </si>
  <si>
    <t xml:space="preserve">   LGE-1315 - Steam Production - Accessory Electric Equipment - AROP </t>
  </si>
  <si>
    <t xml:space="preserve">   LGE-1317 - Steam Production - ARO </t>
  </si>
  <si>
    <t xml:space="preserve">   LGE-1317 - Steam Production - ARO CCR </t>
  </si>
  <si>
    <t xml:space="preserve">   LGE-1337 - Hydro Production - Other Equipment - ARO </t>
  </si>
  <si>
    <t xml:space="preserve">   LGE-1347 - Other Production - Other Equipment - ARO </t>
  </si>
  <si>
    <t xml:space="preserve">   LGE-1353 - Electric Transmission - Station Equipment - AROP </t>
  </si>
  <si>
    <t xml:space="preserve">   LGE-1359 - Electric Transmission - ARO </t>
  </si>
  <si>
    <t xml:space="preserve">   LGE-1370 - Electric Distribution - Meters - DSM </t>
  </si>
  <si>
    <t xml:space="preserve">   LGE-1371 - Electric Distribution - Install on Customers - EV Meters </t>
  </si>
  <si>
    <t xml:space="preserve">   LGE-1374 - Electric Distribution - ARO </t>
  </si>
  <si>
    <t xml:space="preserve">   LGE-2352 IN - Gas Storage - AROP </t>
  </si>
  <si>
    <t xml:space="preserve">   LGE-2352 KY - Gas Storage - AROP </t>
  </si>
  <si>
    <t xml:space="preserve">   LGE-2358 - Gas Storage - ARO </t>
  </si>
  <si>
    <t xml:space="preserve">   LGE-2372 - Gas Transmission - ARO </t>
  </si>
  <si>
    <t xml:space="preserve">   LGE-2388 - Gas Distribution - ARO </t>
  </si>
  <si>
    <t xml:space="preserve">   LGE-3399 - Common General - ARO </t>
  </si>
  <si>
    <t>Electric Book Depreciation</t>
  </si>
  <si>
    <t>Gas Book Depreciation</t>
  </si>
  <si>
    <t>Plant Outage Normalization</t>
  </si>
  <si>
    <t>2020 Rate Case</t>
  </si>
  <si>
    <t>Executive Comp</t>
  </si>
  <si>
    <t>Late Payment Reg Asset</t>
  </si>
  <si>
    <t>AMI O&amp;M Reg Asset</t>
  </si>
  <si>
    <t>AMI-KPSC Excess Depr</t>
  </si>
  <si>
    <t>Refined Coal - FERC</t>
  </si>
  <si>
    <t>Brown Regulatory Asset</t>
  </si>
  <si>
    <t>Brown Unit 1 Stack Repair</t>
  </si>
  <si>
    <t>Pension Settlement Reg Asset</t>
  </si>
  <si>
    <t xml:space="preserve">2018 Summer Storm </t>
  </si>
  <si>
    <t>2018 Winter Storm</t>
  </si>
  <si>
    <t>CARES Act Social Security Tax Deferral</t>
  </si>
  <si>
    <t>Section 481(a) for section 451(b) Adjustment</t>
  </si>
  <si>
    <t>Tax Credit Utilization</t>
  </si>
  <si>
    <t>Tax Gain/Loss - Federal</t>
  </si>
  <si>
    <t>Tax Gain/Loss - State</t>
  </si>
  <si>
    <t>State Taxable Income before NOL</t>
  </si>
  <si>
    <t>Recycling Credit</t>
  </si>
  <si>
    <t>State Inventory Credit</t>
  </si>
  <si>
    <t>Federal Benefit - State Recycling Credit</t>
  </si>
  <si>
    <t>Unprotected Excess Surcredit</t>
  </si>
  <si>
    <t>State Recycling Credit</t>
  </si>
  <si>
    <t>Effective Rate Proof</t>
  </si>
  <si>
    <t>Pretax Book Income</t>
  </si>
  <si>
    <t>Statutory Taxes</t>
  </si>
  <si>
    <t>Permanent Items</t>
  </si>
  <si>
    <t>Federal Tax Credits</t>
  </si>
  <si>
    <t>State Tax Credits</t>
  </si>
  <si>
    <t>Excess Deferred Tax</t>
  </si>
  <si>
    <t>Total Tax Expense</t>
  </si>
  <si>
    <t>Effective Rate</t>
  </si>
  <si>
    <t>Fed Current Check Digit</t>
  </si>
  <si>
    <t>State Current Check Digit</t>
  </si>
  <si>
    <t>KA:[Income before Income Taxes]</t>
  </si>
  <si>
    <t>KB:[]</t>
  </si>
  <si>
    <t>KC:[Income Taxes]</t>
  </si>
  <si>
    <t xml:space="preserve">     KD:[Provision-Federal]</t>
  </si>
  <si>
    <t xml:space="preserve">     KE:[Provision -State]</t>
  </si>
  <si>
    <t xml:space="preserve">     KF:[Provision for Foreign Taxes]</t>
  </si>
  <si>
    <t xml:space="preserve">     KG:[Deferred Income Taxes]</t>
  </si>
  <si>
    <t>KH:[Income Taxes]</t>
  </si>
  <si>
    <t>2011 Summer Storm Damages - Reg Liability</t>
  </si>
  <si>
    <t>2018 Winter Storm Damages</t>
  </si>
  <si>
    <t>481(a) adjustment for 451(b) 3115</t>
  </si>
  <si>
    <t>CCR ARO Ponds - 190</t>
  </si>
  <si>
    <t>CCR ARO Ponds - 282</t>
  </si>
  <si>
    <t>CCR ARO Ponds - 283</t>
  </si>
  <si>
    <t>Deferred Elimination - Federal</t>
  </si>
  <si>
    <t>Deferred Elimination - State</t>
  </si>
  <si>
    <t>Deferred Payroll Taxes</t>
  </si>
  <si>
    <t>Depr Related Book/Tax Common - Fed</t>
  </si>
  <si>
    <t>Depr Related Book/Tax Common - St</t>
  </si>
  <si>
    <t>FAC Under Recovery KY - Reg Liab</t>
  </si>
  <si>
    <t>Leases ASC 842 - 190</t>
  </si>
  <si>
    <t>Leases ASC 842 - 282</t>
  </si>
  <si>
    <t>Refined Coal - KY - Reg Liab</t>
  </si>
  <si>
    <t>Solar B&amp;C Credit Basis Adjustment</t>
  </si>
  <si>
    <t>Tax Gain/Loss on Sale - Federal</t>
  </si>
  <si>
    <t>Tax Gain/Loss on Sale - State</t>
  </si>
  <si>
    <t>Tax Reform - 190/410/411 Expense to Grossup Adj</t>
  </si>
  <si>
    <t>Tax Reform - 282/410/411 Expense to Grossup Adj</t>
  </si>
  <si>
    <t>Tax Reform - 283/410/411 Expense to Grossup Adj</t>
  </si>
  <si>
    <t xml:space="preserve">Tax Reform - CCR 282 Expense to Grossup Adj </t>
  </si>
  <si>
    <t>Tax Reform - NOL Excess Deferred</t>
  </si>
  <si>
    <t xml:space="preserve">TCJA - FERC - Reg Liability </t>
  </si>
  <si>
    <t>HO:[Deferred Income Tax Liabilities]</t>
  </si>
  <si>
    <t>a-Jan 2020</t>
  </si>
  <si>
    <t>a-Feb 2020</t>
  </si>
  <si>
    <t>a-Mar 2020</t>
  </si>
  <si>
    <t>a-Apr 2020</t>
  </si>
  <si>
    <t>a-May 2020</t>
  </si>
  <si>
    <t>a-Jun 2020</t>
  </si>
  <si>
    <t>a-Jul 2020</t>
  </si>
  <si>
    <t>a-Aug 2020</t>
  </si>
  <si>
    <t>Gas Line Tracker Reg Liab - Current</t>
  </si>
  <si>
    <t>AFUDC-Equity Flow-Through</t>
  </si>
  <si>
    <t>AUG-2020</t>
  </si>
  <si>
    <t>2021 1st 1/2</t>
  </si>
  <si>
    <t>2021 2nd 1/2</t>
  </si>
  <si>
    <t>2022 1st 1/2</t>
  </si>
  <si>
    <t>Federal Excess Deferred Tax</t>
  </si>
  <si>
    <t>State Excess Deferred Tax</t>
  </si>
  <si>
    <t>Less Federal benefit</t>
  </si>
  <si>
    <t>Net State Excess Deferred Tax</t>
  </si>
  <si>
    <t>AFUDC-Equity Flowthru</t>
  </si>
  <si>
    <t>AFUDC-Equity Flowthru-Tax Effect</t>
  </si>
  <si>
    <t>Brown Solar</t>
  </si>
  <si>
    <t>B&amp;C Solar</t>
  </si>
  <si>
    <t>AFUDC Equity</t>
  </si>
  <si>
    <t>Book Depr Addback</t>
  </si>
  <si>
    <t>ARAM</t>
  </si>
  <si>
    <t>CCR</t>
  </si>
  <si>
    <t>Unprotected</t>
  </si>
  <si>
    <t>R:[Current Year]</t>
  </si>
  <si>
    <t>S:[Federal Tax Rate]</t>
  </si>
  <si>
    <t>AC:[Income Tax Detail]</t>
  </si>
  <si>
    <t>AD:[Pretax income  (includes equity Income)]</t>
  </si>
  <si>
    <t>AF:[Less Equity earnings]</t>
  </si>
  <si>
    <t>AH:[Less Sale of Asset recorded net of tax]</t>
  </si>
  <si>
    <t>AI:[Pretax Income - excluding equity earnings &amp; asset sales]</t>
  </si>
  <si>
    <t>AJ:[]</t>
  </si>
  <si>
    <t>AK:[Permanent Differences - Federal &amp; State:]</t>
  </si>
  <si>
    <t>AL:[Permanent Differences - Federal &amp; Common]</t>
  </si>
  <si>
    <t>AM:[Permanent Differences - State Only]</t>
  </si>
  <si>
    <t>AN:[Total Permanent Differences]</t>
  </si>
  <si>
    <t>AO:[]</t>
  </si>
  <si>
    <t>AP:[Total Temporary Differences - Federal &amp; State:]</t>
  </si>
  <si>
    <t>AQ:[Total Temporary Differences - Fed &amp; State]</t>
  </si>
  <si>
    <t>AR:[Total Temporary Differences - Federal Only]</t>
  </si>
  <si>
    <t>AS:[Total Timing Differences]</t>
  </si>
  <si>
    <t>AT:[if]</t>
  </si>
  <si>
    <t>AU:[State Income Tax Deferred less Recycling Credit (Initial Recognition)]</t>
  </si>
  <si>
    <t>AV:[else]</t>
  </si>
  <si>
    <t>AW:[State Income Tax Deferred]</t>
  </si>
  <si>
    <t>AX:[end if]</t>
  </si>
  <si>
    <t>AY:[Less: State Income Tax Deferred]</t>
  </si>
  <si>
    <t>AZ:[Federal Timing Differences net of State Income tax Deferred]</t>
  </si>
  <si>
    <t>BA:[Annual total of federal timing differences]</t>
  </si>
  <si>
    <t>BB:[Annual total of net federal timing differences]</t>
  </si>
  <si>
    <t>BD:[quarterly federal differences]</t>
  </si>
  <si>
    <t>BE:[quarterly net federal differences]</t>
  </si>
  <si>
    <t>BG:[State Totals:]</t>
  </si>
  <si>
    <t>BH:[Current State Income Tax]</t>
  </si>
  <si>
    <t>BI:[Deferred State Income Tax ]</t>
  </si>
  <si>
    <t>BJ:[]</t>
  </si>
  <si>
    <t>BK:[Federal Section:]</t>
  </si>
  <si>
    <t>BL:[Pretax Income]</t>
  </si>
  <si>
    <t>BM:[Permanent - Removal of Interest Deduction]</t>
  </si>
  <si>
    <t>BO:[Total Permament Differences - Fed &amp; State]</t>
  </si>
  <si>
    <t>BP:[Total Permament Differences - Federal Only]</t>
  </si>
  <si>
    <t>BQ:[Bonus Depr Quarter Spread Correction]</t>
  </si>
  <si>
    <t>BR:[quarterly Federal Timing differences]</t>
  </si>
  <si>
    <t>BS:[]</t>
  </si>
  <si>
    <t>BT:[Less: State Income Tax Current]</t>
  </si>
  <si>
    <t>BU:[Federal Taxable Income before NOL]</t>
  </si>
  <si>
    <t>BV:[Federal NOL Adjustment (Addition)]</t>
  </si>
  <si>
    <t>BW:[Federal NOL Adjustment (Utilization)]</t>
  </si>
  <si>
    <t>BX:[Federal Taxable Income]</t>
  </si>
  <si>
    <t>BY:[Federal Tax Rate]</t>
  </si>
  <si>
    <t>BZ:[Federal Income Tax Based on Rate]</t>
  </si>
  <si>
    <t>CA:[Tax on Sale of Asset]</t>
  </si>
  <si>
    <t>CB:[AMT Credit Carried Forward]</t>
  </si>
  <si>
    <t>CC:[ITC Carried Forward]</t>
  </si>
  <si>
    <t>CD:[Solar Credit]</t>
  </si>
  <si>
    <t>CE:[R&amp;E/Hydro]</t>
  </si>
  <si>
    <t>CF:[Federal Income Tax - Current]</t>
  </si>
  <si>
    <t>CG:[]</t>
  </si>
  <si>
    <t>CH:[Federal Taxable Income after NOL before Sec 199]</t>
  </si>
  <si>
    <t>CI:[Deferred Federal Tax:]</t>
  </si>
  <si>
    <t>CJ:[quarterly Federal Timing Differences net of State Deferred Taxes]</t>
  </si>
  <si>
    <t>CK:[Federal Income Tax - Deferred  (calculated)]</t>
  </si>
  <si>
    <t>CL:[Federal Income Tax - Deferred  (Adjustments)]</t>
  </si>
  <si>
    <t>CM:[Federal Income Tax - Deferred - NOL (Addition)]</t>
  </si>
  <si>
    <t>CN:[Federal Income Tax - Deferred - NOL (Utilization)]</t>
  </si>
  <si>
    <t>CO:[Federal Income Tax - Deferred - NOL Stand Alone for Base and Forward]</t>
  </si>
  <si>
    <t>CP:[Federal Income Tax - Deferred - Bonus Spread]</t>
  </si>
  <si>
    <t>CQ:[Federal Income Tax - Deferred - ITC Basis Adj]</t>
  </si>
  <si>
    <t>CR:[Federal Income Tax - Deferred - AMT Credit Carryforward]</t>
  </si>
  <si>
    <t>CS:[Federal Income Tax - Deferred - ITC Carryforward]</t>
  </si>
  <si>
    <t>CT:[Federal Income Tax - Deferred - Solar Credits]</t>
  </si>
  <si>
    <t>CU:[Federal Income Tax - Deferred - Credits (R&amp;E, Hydro, etc.)]</t>
  </si>
  <si>
    <t>CV:[Federal Income Tax - Deferred - Excess Deferred Taxes]</t>
  </si>
  <si>
    <t>CW:[Federal Income Tax - Deferred - Recycling Credit Fed Ben]</t>
  </si>
  <si>
    <t>CX:[Federal Income Tax - Unprotected Excess Amortization (Surcredit)]</t>
  </si>
  <si>
    <t>CY:[Federal Income Tax - Deferred - VA on Tax Credit]</t>
  </si>
  <si>
    <t>CZ:[Federal Income Tax - Deferred Unadjusted for ETR]</t>
  </si>
  <si>
    <t>DA:[Federal Income Tax - Deferred - ETR True Up for Excess]</t>
  </si>
  <si>
    <t>DB:[Utilities Annual ETR Adjustment]</t>
  </si>
  <si>
    <t>DC:[ETR Adjustment for TYE Rate Case]</t>
  </si>
  <si>
    <t>DD:[LKE Consolidated Annual ETR Adjustment (LKE Other)]</t>
  </si>
  <si>
    <t>DE:[Federal Income Tax - Deferred]</t>
  </si>
  <si>
    <t>DF:[]</t>
  </si>
  <si>
    <t>DG:[ITC Amortization]</t>
  </si>
  <si>
    <t>DH:[Jobs Development/Old ITC Amortization]</t>
  </si>
  <si>
    <t>DI:[Solar Credit Basis Adjustment]</t>
  </si>
  <si>
    <t>DJ:[]</t>
  </si>
  <si>
    <t>DK:[Reclass Immediate Deferred to Special Items]</t>
  </si>
  <si>
    <t>DL:[COVID-19 Special Item]</t>
  </si>
  <si>
    <t>DM:[COVID-19 Special Item - Federal]</t>
  </si>
  <si>
    <t>DN:[COVID-19 Special Item - State]</t>
  </si>
  <si>
    <t>DO:[Effective Tax Rate Adjustments]</t>
  </si>
  <si>
    <t>DP:[State Income Tax - Immediate Deferred Tax Adjustment]</t>
  </si>
  <si>
    <t>DQ:[State Income Tax - Immediate Def Adj net of Fed Benefit]</t>
  </si>
  <si>
    <t>DR:[State Income Tax - Recycling Credit]</t>
  </si>
  <si>
    <t>DS:[State Income Tax - Recycling Credit net of Fed Benefit]</t>
  </si>
  <si>
    <t>DT:[Tax Expense]</t>
  </si>
  <si>
    <t>DU:[Annual Tax Expense]</t>
  </si>
  <si>
    <t>DV:[Annual Pre-Tax Income]</t>
  </si>
  <si>
    <t>DW:[Switch to Turn On/Off ETR Calc (On=1/Off=0)]</t>
  </si>
  <si>
    <t>DX:[if]</t>
  </si>
  <si>
    <t>DY:[ETR Adjustment at Utilities]</t>
  </si>
  <si>
    <t>EA:[if]</t>
  </si>
  <si>
    <t>EB:[YTD Tax Expense]</t>
  </si>
  <si>
    <t>EC:[YTD Pre-Tax Income]</t>
  </si>
  <si>
    <t>ED:[YTD Effective Tax Rate]</t>
  </si>
  <si>
    <t>EE:[Annual Effective Tax Rate]</t>
  </si>
  <si>
    <t>EF:[YTD Adjusted Effective Taxes]</t>
  </si>
  <si>
    <t>EG:[YTD Effective Tax Rate Adjustment]</t>
  </si>
  <si>
    <t>EH:[if]</t>
  </si>
  <si>
    <t>EI:[Mar Qtr ETR Adjustment]</t>
  </si>
  <si>
    <t>EK:[if]</t>
  </si>
  <si>
    <t>EL:[Mar YTD ETR Adjustment]</t>
  </si>
  <si>
    <t>EM:[Jun Qtr ETR Adjustment]</t>
  </si>
  <si>
    <t>EN:[end if]</t>
  </si>
  <si>
    <t>EO:[if]</t>
  </si>
  <si>
    <t>EP:[June YTD ETR Adjustment]</t>
  </si>
  <si>
    <t>EQ:[Sep Qtr ETR Adjustment]</t>
  </si>
  <si>
    <t>ER:[end if]</t>
  </si>
  <si>
    <t>ET:[Sep YTD ETR Adjustment]</t>
  </si>
  <si>
    <t>EU:[Dec Qtr ETR Adjustment]</t>
  </si>
  <si>
    <t>EV:[end if]</t>
  </si>
  <si>
    <t>EW:[Current Qtr ETR Adjustment]</t>
  </si>
  <si>
    <t>EX:[end if]</t>
  </si>
  <si>
    <t>EY:[end if]</t>
  </si>
  <si>
    <t>EZ:[ETR Adjustment at LKE Other]</t>
  </si>
  <si>
    <t>FA:[Tax Expense LKE Consolidated]</t>
  </si>
  <si>
    <t>FB:[Pre-Tax Income LKE Consolidated]</t>
  </si>
  <si>
    <t>FC:[Monthly Adjusted Effective Tax Rate]</t>
  </si>
  <si>
    <t>FD:[Annual Tax Expense - LKE Consolidated]</t>
  </si>
  <si>
    <t>FE:[Annual Pre-Tax Income - LKE Consolidated]</t>
  </si>
  <si>
    <t>FF:[Annual Adjusted Effective Tax Rate]</t>
  </si>
  <si>
    <t>FG:[Monthly Adjusted Effective Taxes]</t>
  </si>
  <si>
    <t>FH:[Effective Tax Rate Adjustement]</t>
  </si>
  <si>
    <t>FJ:[KU Qtr ETR Adjustment]</t>
  </si>
  <si>
    <t>FK:[LG&amp;E Qtr ETR Adjustment]</t>
  </si>
  <si>
    <t>FL:[KU Qtr ETR Adjustment Offset]</t>
  </si>
  <si>
    <t>FM:[LG&amp;E Qtr ETR Adjustment Offset]</t>
  </si>
  <si>
    <t>FN:[LKE Consolidated Annual ETR Adjustment (LKE Other)]</t>
  </si>
  <si>
    <t>FO:[Total LKE Other ETR Adjustment]</t>
  </si>
  <si>
    <t>FP:[end if]</t>
  </si>
  <si>
    <t>FQ:[ETR Switch for Rate Case Test Year]</t>
  </si>
  <si>
    <t>FR:[]</t>
  </si>
  <si>
    <t>FS:[ETR Adjustment for TYE Rate Case]</t>
  </si>
  <si>
    <t>FT:[Date for TYE Month]</t>
  </si>
  <si>
    <t>FU:[Date for Month after TYE Month]</t>
  </si>
  <si>
    <t>FV:[if]</t>
  </si>
  <si>
    <t>FW:[if]</t>
  </si>
  <si>
    <t>FX:[Reverse ETR Adj 12ME TYE Month]</t>
  </si>
  <si>
    <t>FY:[end if]</t>
  </si>
  <si>
    <t>FZ:[end if]</t>
  </si>
  <si>
    <t>GA:[if]</t>
  </si>
  <si>
    <t>GB:[Reverse Reversal of ETR Adj 12ME TYE Month for CY]</t>
  </si>
  <si>
    <t>GC:[end if]</t>
  </si>
  <si>
    <t>GD:[ETR Adjustment for TYE Rate Case]</t>
  </si>
  <si>
    <t>GE:[end if]</t>
  </si>
  <si>
    <t>GF:[]</t>
  </si>
  <si>
    <t>GG:[Tax Sharing Allocation of Parent Loss:]</t>
  </si>
  <si>
    <t>GH:[Parent Tax]</t>
  </si>
  <si>
    <t>GI:[]</t>
  </si>
  <si>
    <t>GJ:[System Total Income of Profitable Co's]</t>
  </si>
  <si>
    <t>GK:[Income of Sub]</t>
  </si>
  <si>
    <t>GL:[Percent of Parent Loss]</t>
  </si>
  <si>
    <t>GM:[]</t>
  </si>
  <si>
    <t>GN:[Allocated Parent Loss Calculated]</t>
  </si>
  <si>
    <t>GO:[Input Parent Loss (Override)]</t>
  </si>
  <si>
    <t>GP:[Allocated Parent Loss Used]</t>
  </si>
  <si>
    <t>GQ:[]</t>
  </si>
  <si>
    <t>GR:[Tax Payment Section:]</t>
  </si>
  <si>
    <t>GS:[Cumulative Percent Due Overide 04/2020]</t>
  </si>
  <si>
    <t>GT:[Current Income Tax Accrual - Federal]</t>
  </si>
  <si>
    <t>GU:[Current Income Tax Accrual - State (Not here, On State Tax Report)]</t>
  </si>
  <si>
    <t>GV:[Capital Stock Tax Accrual]</t>
  </si>
  <si>
    <t>GW:[Sale of Asset Tax Accrual]</t>
  </si>
  <si>
    <t>GX:[Total Current Accrual]</t>
  </si>
  <si>
    <t>GY:[Year-to-Date Accrual]</t>
  </si>
  <si>
    <t>GZ:[]</t>
  </si>
  <si>
    <t>HA:[Month for Annualization]</t>
  </si>
  <si>
    <t>HB:[Year to date Pre tax income]</t>
  </si>
  <si>
    <t>HC:[Year to date Pretax income Through December]</t>
  </si>
  <si>
    <t>HD:[Year to date Federal Income Tax Current]</t>
  </si>
  <si>
    <t>HE:[Year to date Federal Income Tax Current- December Value]</t>
  </si>
  <si>
    <t>HH:[Year to date Pretax income through February]</t>
  </si>
  <si>
    <t>HI:[Annualized February YTD Pretax Income]</t>
  </si>
  <si>
    <t>HJ:[Annualized February Tax Liability]</t>
  </si>
  <si>
    <t>HL:[Year to date Pretax income through April]</t>
  </si>
  <si>
    <t>HM:[Annualized April YTD Pretax Income]</t>
  </si>
  <si>
    <t>HN:[Annualized April Tax Liability]</t>
  </si>
  <si>
    <t xml:space="preserve">     HO:[elseif]</t>
  </si>
  <si>
    <t>HP:[Year to date Pretax income through July]</t>
  </si>
  <si>
    <t>HQ:[Annualized July YTD Pretax Income]</t>
  </si>
  <si>
    <t>HR:[Annualized July Tax Liability]</t>
  </si>
  <si>
    <t xml:space="preserve">     HS:[else]</t>
  </si>
  <si>
    <t>HT:[Value for Annualization]</t>
  </si>
  <si>
    <t>HU:[Annualized Tax]</t>
  </si>
  <si>
    <t xml:space="preserve">     HV:[end if]</t>
  </si>
  <si>
    <t>HW:[Annualized Tax Total]</t>
  </si>
  <si>
    <t>HX:[if]</t>
  </si>
  <si>
    <t>HY:[Cumulative Percent Due Override]</t>
  </si>
  <si>
    <t>HZ:[else]</t>
  </si>
  <si>
    <t>IA:[Cumulative Percent Due]</t>
  </si>
  <si>
    <t>IB:[end if]</t>
  </si>
  <si>
    <t>IC:[Cumulative Percent Due to Use]</t>
  </si>
  <si>
    <t>ID:[Cumulative Payment Due]</t>
  </si>
  <si>
    <t>IE:[Previous YTD payments]</t>
  </si>
  <si>
    <t>IG:[Previous Extension/Final Settlement]</t>
  </si>
  <si>
    <t>IH:[end if]</t>
  </si>
  <si>
    <t>II:[Adding an if statement to account for extension settlement]</t>
  </si>
  <si>
    <t>IJ:[if]</t>
  </si>
  <si>
    <t>IK:[Current Period Payment - Calc]</t>
  </si>
  <si>
    <t>IL:[elseif]</t>
  </si>
  <si>
    <t>IM:[Tax settlement]</t>
  </si>
  <si>
    <t>IN:[else]</t>
  </si>
  <si>
    <t>IO:[Current Period Payment - Calc]</t>
  </si>
  <si>
    <t>IP:[end if]</t>
  </si>
  <si>
    <t>IQ:[Current Period Payment]</t>
  </si>
  <si>
    <t>IR:[]</t>
  </si>
  <si>
    <t>IS:[Logic to Reclass Utility Activity to LKE Other When Annual is Zero]</t>
  </si>
  <si>
    <t>IV:[December Cumulative Payment]</t>
  </si>
  <si>
    <t>IW:[December Cumulative Payment Rounded]</t>
  </si>
  <si>
    <t>IY:[Current Period Payment - Utilities]</t>
  </si>
  <si>
    <t>JA:[Current Period Payment - Utilities]</t>
  </si>
  <si>
    <t>JC:[Current Period Payment Utilities to Use]</t>
  </si>
  <si>
    <t>JE:[Current Period Payment - LKE Other]</t>
  </si>
  <si>
    <t>JF:[Cumulative Payment KU]</t>
  </si>
  <si>
    <t>JG:[December Cumulative Payment - KU]</t>
  </si>
  <si>
    <t>JH:[Cumulative Payment LG&amp;E]</t>
  </si>
  <si>
    <t>JI:[December Cumulative Payment - LG&amp;E]</t>
  </si>
  <si>
    <t>JK:[KU Period Activity Reclass to LKE Other]</t>
  </si>
  <si>
    <t>JM:[KU Period Activity Reclass to LKE Other]</t>
  </si>
  <si>
    <t>JP:[LG&amp;E Period Activity Reclass to LKE Other]</t>
  </si>
  <si>
    <t>JR:[LG&amp;E Period Activity Reclass to LKE Other]</t>
  </si>
  <si>
    <t>JT:[KU Period Activity Reclass to LKE Other to Use]</t>
  </si>
  <si>
    <t>JU:[LG&amp;E Period Activity Reclass to LKE Other to Use]</t>
  </si>
  <si>
    <t>JW:[Payment Override Switch (1=Override)]</t>
  </si>
  <si>
    <t>JX:[Override Payment]</t>
  </si>
  <si>
    <t>JY:[Current Month]</t>
  </si>
  <si>
    <t>JZ:[if]</t>
  </si>
  <si>
    <t>KA:[Previous Ending Balance CarryOver]</t>
  </si>
  <si>
    <t>KB:[Current Period Payment - Annual]</t>
  </si>
  <si>
    <t>KD:[Current Period Payment]</t>
  </si>
  <si>
    <t>KE:[Year-To-Date Payments]</t>
  </si>
  <si>
    <t>KF:[Prior Year Audit Settlements]</t>
  </si>
  <si>
    <t>KG:[Extension/Final Settlement]</t>
  </si>
  <si>
    <t>KH:[Carryover Payment:]</t>
  </si>
  <si>
    <t>KI:[Beginning Balance - Carryover Payment]</t>
  </si>
  <si>
    <t>KJ:[if]</t>
  </si>
  <si>
    <t>KK:[Carry to next year]</t>
  </si>
  <si>
    <t>KL:[else if]</t>
  </si>
  <si>
    <t>KM:[March Carryover Payment]</t>
  </si>
  <si>
    <t>KN:[end if]</t>
  </si>
  <si>
    <t>KO:[if]</t>
  </si>
  <si>
    <t>KP:[Ending Balance - Carryover Payment]</t>
  </si>
  <si>
    <t>KQ:[end if]</t>
  </si>
  <si>
    <t>KR:[Tax Settlement to LKE]</t>
  </si>
  <si>
    <t>KS:[Tax Extension Payment]</t>
  </si>
  <si>
    <t>KT:[Interest Expense Removal Logic to start in 2018]</t>
  </si>
  <si>
    <t>KU:[January 1 2018]</t>
  </si>
  <si>
    <t>KV:[Current Date]</t>
  </si>
  <si>
    <t>KW:[if]</t>
  </si>
  <si>
    <t>KX:[Permanent - Removal of Interest Deduction before 2018]</t>
  </si>
  <si>
    <t>KY:[else]</t>
  </si>
  <si>
    <t>KZ:[Permanent - Removal of Interest Deduction starting 2018]</t>
  </si>
  <si>
    <t>LA:[end if]</t>
  </si>
  <si>
    <t>LB:[Permanent - Removal of Interest Deduction]</t>
  </si>
  <si>
    <t>LF:[Federal NOL stand alone adjustment]</t>
  </si>
  <si>
    <t>LG:[]</t>
  </si>
  <si>
    <t>LH:[]</t>
  </si>
  <si>
    <t>C:[]</t>
  </si>
  <si>
    <t>F:[Apportionment Factor]</t>
  </si>
  <si>
    <t>G:[current month]</t>
  </si>
  <si>
    <t>H:[if]</t>
  </si>
  <si>
    <t>I:[quarter month]</t>
  </si>
  <si>
    <t>J:[else]</t>
  </si>
  <si>
    <t>K:[non quarter month]</t>
  </si>
  <si>
    <t>L:[end if]</t>
  </si>
  <si>
    <t>M:[quarter month if 1]</t>
  </si>
  <si>
    <t>N:[if]</t>
  </si>
  <si>
    <t>O:[Pretax income (including equity earnings)]</t>
  </si>
  <si>
    <t>P:[if]</t>
  </si>
  <si>
    <t>Q:[Equity Earnings]</t>
  </si>
  <si>
    <t>R:[end if]</t>
  </si>
  <si>
    <t>S:[Sale of Asset (net of tax)]</t>
  </si>
  <si>
    <t>T:[Total Temporary Differences - Fed &amp; State]</t>
  </si>
  <si>
    <t>U:[Total Temporary Differences - State Only]</t>
  </si>
  <si>
    <t>V:[]</t>
  </si>
  <si>
    <t>W:[State Income Tax Current:]</t>
  </si>
  <si>
    <t>X:[Pretax Income (Excluding equity earnings and Sale of Asset)]</t>
  </si>
  <si>
    <t>Y:[Total Permanent Differences - Fed &amp; State]</t>
  </si>
  <si>
    <t>Z:[Total Permanent Differences - State Only]</t>
  </si>
  <si>
    <t>AB:[State Taxable Income before Apportionment excluding Temp differences]</t>
  </si>
  <si>
    <t>AC:[State Taxable Income before Apportionment WITH Temp differences]</t>
  </si>
  <si>
    <t>AD:[Apportionment Factor - Current]</t>
  </si>
  <si>
    <t>AE:[State Taxable Income before NOL]</t>
  </si>
  <si>
    <t>AF:[State NOL Adjustment]</t>
  </si>
  <si>
    <t>AG:[State Taxable Income after NOL Utilization]</t>
  </si>
  <si>
    <t>AH:[State Tax Rate]</t>
  </si>
  <si>
    <t>AI:[State Tax Based On Rate]</t>
  </si>
  <si>
    <t>AJ:[State Recycling Credit]</t>
  </si>
  <si>
    <t>AK:[State ITC/(Coal credits)]</t>
  </si>
  <si>
    <t>AL:[State Inventory Tax Credit]</t>
  </si>
  <si>
    <t>AM:[State Income Tax - Current]</t>
  </si>
  <si>
    <t>AO:[Deferred State Tax:]</t>
  </si>
  <si>
    <t>AP:[Total Temporary Differences]</t>
  </si>
  <si>
    <t>AQ:[Annual Total Total Timing Differences x Apportionment Factor]</t>
  </si>
  <si>
    <t>AR:[if]</t>
  </si>
  <si>
    <t>AS:[Quarterly Total Timing Differences]</t>
  </si>
  <si>
    <t>AT:[end if]</t>
  </si>
  <si>
    <t>AU:[Apportionment Factor - Deferred]</t>
  </si>
  <si>
    <t>AV:[Total Timing Differences x Apportionment Factor]</t>
  </si>
  <si>
    <t>AW:[State Income Tax Deferred - Calculated]</t>
  </si>
  <si>
    <t>AX:[State Income Tax Deferred - NOL]</t>
  </si>
  <si>
    <t>AY:[State Income Tax Deferred - Excess Deferred Taxes]</t>
  </si>
  <si>
    <t>AZ:[State Income Tax Deferred - Immediate Deferred Tax Adjustment]</t>
  </si>
  <si>
    <t>BA:[State Income Tax Deferred - Recycling Credit]</t>
  </si>
  <si>
    <t>BB:[State Income Tax Deferred - ITC Basis Adj]</t>
  </si>
  <si>
    <t>BC:[State Income Tax Deferred - Adjustments]</t>
  </si>
  <si>
    <t>BD:[State Income Tax Deferred]</t>
  </si>
  <si>
    <t>BE:[]</t>
  </si>
  <si>
    <t>BF:[Reclass Immediate Deferred to Special Items]</t>
  </si>
  <si>
    <t>BH:[State Tax Payments Section:]</t>
  </si>
  <si>
    <t>BI:[Cumulative Percent Due Override 04/2020]</t>
  </si>
  <si>
    <t>BJ:[Current Date]</t>
  </si>
  <si>
    <t>BK:[Current State Tax Accrual]</t>
  </si>
  <si>
    <t>BL:[Year-to-Date Accrual]</t>
  </si>
  <si>
    <t>BM:[Month for Annualization]</t>
  </si>
  <si>
    <t>BN:[if]</t>
  </si>
  <si>
    <t>BO:[Value for Annualization]</t>
  </si>
  <si>
    <t>BP:[Annualized State Tax]</t>
  </si>
  <si>
    <t>BQ:[if]</t>
  </si>
  <si>
    <t>BR:[Cumulative Percent Due Override]</t>
  </si>
  <si>
    <t>BS:[else]</t>
  </si>
  <si>
    <t>BT:[Cumulative Percent Due]</t>
  </si>
  <si>
    <t>BU:[end if]</t>
  </si>
  <si>
    <t>BV:[Cumulative Percent Due to Use]</t>
  </si>
  <si>
    <t>BW:[Cumulative Payment Due]</t>
  </si>
  <si>
    <t>BX:[Less: Prior Payments]</t>
  </si>
  <si>
    <t>BY:[Current Period Payment - Calc]</t>
  </si>
  <si>
    <t>BZ:[end if]</t>
  </si>
  <si>
    <t>CA:[State Payment Override Switch (1=Override)]</t>
  </si>
  <si>
    <t>CB:[Override Payment]</t>
  </si>
  <si>
    <t>CC:[Current Month]</t>
  </si>
  <si>
    <t>CD:[if]</t>
  </si>
  <si>
    <t>CE:[Previous Ending Balance Carryover]</t>
  </si>
  <si>
    <t>CF:[Current Period State Payment - Annual]</t>
  </si>
  <si>
    <t>CG:[end if]</t>
  </si>
  <si>
    <t>CH:[Current Period State Payment]</t>
  </si>
  <si>
    <t>CI:[Year-to-Date Payments]</t>
  </si>
  <si>
    <t>CJ:[Carryover Payment:]</t>
  </si>
  <si>
    <t>CK:[Beginning Balance - Carryover Payment]</t>
  </si>
  <si>
    <t>CL:[if]</t>
  </si>
  <si>
    <t>CM:[Carry to Next year]</t>
  </si>
  <si>
    <t>CN:[else if]</t>
  </si>
  <si>
    <t>CO:[March Carryover Payment]</t>
  </si>
  <si>
    <t>CP:[end if]</t>
  </si>
  <si>
    <t>CQ:[if]</t>
  </si>
  <si>
    <t>CR:[Ending Balance - Carryover Payment]</t>
  </si>
  <si>
    <t>CS:[end if]</t>
  </si>
  <si>
    <t>CT:[]</t>
  </si>
  <si>
    <t>CU:[end if]</t>
  </si>
  <si>
    <t>CV:[Export State NOL Adjustment]</t>
  </si>
  <si>
    <t>CW:[Export State Excess Deferred]</t>
  </si>
  <si>
    <t>Spread State Deferreds Quarterly</t>
  </si>
  <si>
    <t>2020 Splits</t>
  </si>
  <si>
    <t>2021 Splits</t>
  </si>
  <si>
    <t>2022 Splits</t>
  </si>
  <si>
    <t>2023 Splits</t>
  </si>
  <si>
    <t>2024 Splits</t>
  </si>
  <si>
    <t>2025 Splits</t>
  </si>
  <si>
    <t>AFUDC Equity (FAS 109)</t>
  </si>
  <si>
    <t>State Deferred Spread</t>
  </si>
  <si>
    <t>Based on Tax Depr %</t>
  </si>
  <si>
    <t>100% Electric Account all ECR</t>
  </si>
  <si>
    <t>100% Electric Account (Small amount should be all electric)</t>
  </si>
  <si>
    <t xml:space="preserve">   LGE MACRS 5 </t>
  </si>
  <si>
    <t xml:space="preserve">   LGE MACRS 10 </t>
  </si>
  <si>
    <t>Note: Split common 69/31 to E/G</t>
  </si>
  <si>
    <t xml:space="preserve">   LGE-3397 KY - Common General - Communication Equipment - AMI </t>
  </si>
  <si>
    <t xml:space="preserve">   LGE-3303 - Common Intangible - Software - AMI </t>
  </si>
  <si>
    <t xml:space="preserve">   LGE-3303 - Common Intangible - Cloud Software </t>
  </si>
  <si>
    <t xml:space="preserve">   LGE-2381 - Gas Distribution - Meters - AMI </t>
  </si>
  <si>
    <t xml:space="preserve">   LGE-1370 - Electric Distribution - Meters - AMI </t>
  </si>
  <si>
    <t xml:space="preserve">   LGE-1346 - Other Production - Misc Power Plant Equipment Solar Share </t>
  </si>
  <si>
    <t xml:space="preserve">   LGE-1345 - Other Production - Accessory Electric Equipment Solar Share </t>
  </si>
  <si>
    <t xml:space="preserve">   LGE-1345 - Other Production - Accessory Electric Equipment Solar Business </t>
  </si>
  <si>
    <t xml:space="preserve">   LGE-1344 - Other Production - Generators Solar Share </t>
  </si>
  <si>
    <t xml:space="preserve">   LGE-1344 - Other Production - Generators Solar Business </t>
  </si>
  <si>
    <t xml:space="preserve">   LGE-1341 - Other Production - Structures and Improvements Solar Share </t>
  </si>
  <si>
    <t xml:space="preserve">   LGE-1340 - Other Production - Land &amp; Land Rights Solar Share </t>
  </si>
  <si>
    <t xml:space="preserve">   LGE-1340 - Other Production - Land &amp; Land Rights Solar </t>
  </si>
  <si>
    <t xml:space="preserve">   LGE-1315 - Steam Production - ECR 2009 NT </t>
  </si>
  <si>
    <t xml:space="preserve">   LGE-1312 - Steam Production - ECR 2020 </t>
  </si>
  <si>
    <t xml:space="preserve">   LGE-1312 - Steam Production - ECR 2016 NT </t>
  </si>
  <si>
    <t xml:space="preserve">   LGE-1312 - Steam Production - ECR 2009 NT </t>
  </si>
  <si>
    <t xml:space="preserve">   LGE-1311 - Steam Production - ECR 2009 NT </t>
  </si>
  <si>
    <t xml:space="preserve">   LGE-1310 - Steam Production - ECR 2016 NT </t>
  </si>
  <si>
    <t xml:space="preserve">   LGE-1310 - Steam Production - ECR 2009 NT </t>
  </si>
  <si>
    <t xml:space="preserve">   LGE-1303 - Electric Intangible - Software </t>
  </si>
  <si>
    <t xml:space="preserve">   Other unlocated adjustments/immaterial</t>
  </si>
  <si>
    <t xml:space="preserve">   LGE-3391 PAA - Pension Non-Service Costs </t>
  </si>
  <si>
    <t>See E&amp;G Income Statement for Split</t>
  </si>
  <si>
    <t>DEFFERRED DEBITS - Accumulated Deferred Income Taxes</t>
  </si>
  <si>
    <t>Schedule B-8 - TOTAL COMPANY</t>
  </si>
  <si>
    <t>DEFFERRED CREDITS - Accumulated Deferred Income Taxes</t>
  </si>
  <si>
    <t>Net Accumulated Deferred Taxes</t>
  </si>
  <si>
    <t>Schedule B-8 - ELECTRIC</t>
  </si>
  <si>
    <t>a-Jan 2019</t>
  </si>
  <si>
    <t>a-Feb 2019</t>
  </si>
  <si>
    <t>a-Mar 2019</t>
  </si>
  <si>
    <t>a-Apr 2019</t>
  </si>
  <si>
    <t>a-May 2019</t>
  </si>
  <si>
    <t>a-Jun 2019</t>
  </si>
  <si>
    <t>a-Jul 2019</t>
  </si>
  <si>
    <t>a-Aug 2019</t>
  </si>
  <si>
    <t>a-Sep 2019</t>
  </si>
  <si>
    <t>a-Oct 2019</t>
  </si>
  <si>
    <t>a-Nov 2019</t>
  </si>
  <si>
    <t>a-Dec 2019</t>
  </si>
  <si>
    <t>FMLA Credit Carryforward</t>
  </si>
  <si>
    <t>Military Pay Differential Wage Pay Credit Carryforward</t>
  </si>
  <si>
    <t>BASE PERIOD</t>
  </si>
  <si>
    <t>2019</t>
  </si>
  <si>
    <t>13 MO AVG</t>
  </si>
  <si>
    <t>FORCAST PERIOD</t>
  </si>
  <si>
    <t>Schedule B-8 - GAS</t>
  </si>
  <si>
    <t>LOUISVILL GAS AND ELECTRIC COMPANY</t>
  </si>
  <si>
    <t>DEFERRED TAX DETIAL - CASE 2020-00350</t>
  </si>
  <si>
    <t>2020 (Sep-Dec)</t>
  </si>
  <si>
    <t>Other Reg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</si>
</sst>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&quot;$&quot;#,##0_);[Red]\(&quot;$&quot;#,##0\);&quot; &quot;"/>
    <numFmt numFmtId="166" formatCode="_(* #,##0_);_(* \(#,##0\);_(* &quot;-&quot;??_);_(@_)"/>
    <numFmt numFmtId="167" formatCode="#,##0%_);[Red]\(#,##0%\);&quot; &quot;"/>
    <numFmt numFmtId="168" formatCode="#,##0.00%_);[Red]\(#,##0.00%\);&quot; &quot;"/>
    <numFmt numFmtId="169" formatCode="0.0%"/>
    <numFmt numFmtId="170" formatCode="_(* #,##0.00000_);_(* \(#,##0.00000\);_(* &quot;-&quot;??_);_(@_)"/>
    <numFmt numFmtId="171" formatCode="_(* #,##0.000_);_(* \(#,##0.000\);_(* &quot;-&quot;_);_(@_)"/>
    <numFmt numFmtId="172" formatCode="#,##0;\(#,##0\)"/>
    <numFmt numFmtId="173" formatCode="_(* #,##0.00000000_);_(* \(#,##0.00000000\);_(* &quot;-&quot;??_);_(@_)"/>
    <numFmt numFmtId="174" formatCode="_(* #,##0.0000_);_(* \(#,##0.0000\);_(* &quot;-&quot;??_);_(@_)"/>
  </numFmts>
  <fonts count="5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u val="singleAccounting"/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7"/>
      <color theme="1"/>
      <name val="Calibri"/>
      <family val="2"/>
      <scheme val="minor"/>
    </font>
    <font>
      <i/>
      <u/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rgb="FF0070C0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B0F0"/>
      <name val="Times New Roman"/>
      <family val="1"/>
    </font>
    <font>
      <sz val="8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u val="doubleAccounting"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6"/>
      <color rgb="FF00B0F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2" applyNumberFormat="0" applyAlignment="0" applyProtection="0"/>
    <xf numFmtId="0" fontId="15" fillId="28" borderId="13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12" applyNumberFormat="0" applyAlignment="0" applyProtection="0"/>
    <xf numFmtId="0" fontId="22" fillId="0" borderId="17" applyNumberFormat="0" applyFill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11" fillId="0" borderId="0"/>
    <xf numFmtId="0" fontId="11" fillId="0" borderId="0"/>
    <xf numFmtId="0" fontId="8" fillId="0" borderId="0"/>
    <xf numFmtId="0" fontId="11" fillId="32" borderId="18" applyNumberFormat="0" applyFont="0" applyAlignment="0" applyProtection="0"/>
    <xf numFmtId="0" fontId="25" fillId="27" borderId="19" applyNumberFormat="0" applyAlignment="0" applyProtection="0"/>
    <xf numFmtId="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</cellStyleXfs>
  <cellXfs count="244">
    <xf numFmtId="0" fontId="0" fillId="0" borderId="0" xfId="0"/>
    <xf numFmtId="164" fontId="30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right" wrapText="1"/>
    </xf>
    <xf numFmtId="49" fontId="30" fillId="0" borderId="0" xfId="0" applyNumberFormat="1" applyFont="1" applyAlignment="1">
      <alignment horizontal="left" wrapText="1"/>
    </xf>
    <xf numFmtId="165" fontId="30" fillId="0" borderId="0" xfId="0" applyNumberFormat="1" applyFont="1" applyAlignment="1">
      <alignment horizontal="right"/>
    </xf>
    <xf numFmtId="164" fontId="30" fillId="0" borderId="1" xfId="0" applyNumberFormat="1" applyFont="1" applyBorder="1" applyAlignment="1">
      <alignment horizontal="left"/>
    </xf>
    <xf numFmtId="164" fontId="30" fillId="0" borderId="1" xfId="0" applyNumberFormat="1" applyFont="1" applyBorder="1" applyAlignment="1">
      <alignment horizontal="right"/>
    </xf>
    <xf numFmtId="166" fontId="30" fillId="0" borderId="0" xfId="34" applyNumberFormat="1" applyFont="1" applyAlignment="1">
      <alignment horizontal="right" wrapText="1"/>
    </xf>
    <xf numFmtId="166" fontId="30" fillId="0" borderId="0" xfId="34" applyNumberFormat="1" applyFont="1" applyAlignment="1">
      <alignment horizontal="right"/>
    </xf>
    <xf numFmtId="166" fontId="30" fillId="0" borderId="1" xfId="34" applyNumberFormat="1" applyFont="1" applyBorder="1" applyAlignment="1">
      <alignment horizontal="right"/>
    </xf>
    <xf numFmtId="164" fontId="30" fillId="0" borderId="0" xfId="0" applyNumberFormat="1" applyFont="1" applyFill="1" applyAlignment="1">
      <alignment horizontal="left"/>
    </xf>
    <xf numFmtId="164" fontId="30" fillId="0" borderId="0" xfId="0" applyNumberFormat="1" applyFont="1" applyFill="1" applyAlignment="1">
      <alignment horizontal="right"/>
    </xf>
    <xf numFmtId="166" fontId="35" fillId="0" borderId="0" xfId="34" applyNumberFormat="1" applyFont="1" applyFill="1" applyAlignment="1">
      <alignment horizontal="right"/>
    </xf>
    <xf numFmtId="166" fontId="30" fillId="0" borderId="0" xfId="34" applyNumberFormat="1" applyFont="1" applyFill="1" applyAlignment="1">
      <alignment horizontal="right"/>
    </xf>
    <xf numFmtId="10" fontId="30" fillId="0" borderId="0" xfId="53" applyNumberFormat="1" applyFont="1" applyAlignment="1">
      <alignment horizontal="right"/>
    </xf>
    <xf numFmtId="0" fontId="0" fillId="0" borderId="0" xfId="0" applyFill="1"/>
    <xf numFmtId="9" fontId="30" fillId="0" borderId="0" xfId="53" applyFont="1" applyFill="1" applyAlignment="1">
      <alignment horizontal="right"/>
    </xf>
    <xf numFmtId="10" fontId="30" fillId="0" borderId="0" xfId="53" applyNumberFormat="1" applyFont="1" applyFill="1" applyAlignment="1">
      <alignment horizontal="right"/>
    </xf>
    <xf numFmtId="0" fontId="37" fillId="0" borderId="0" xfId="0" applyFont="1" applyFill="1"/>
    <xf numFmtId="41" fontId="38" fillId="0" borderId="0" xfId="35" quotePrefix="1" applyFont="1" applyFill="1" applyAlignment="1">
      <alignment horizontal="center" wrapText="1"/>
    </xf>
    <xf numFmtId="166" fontId="39" fillId="0" borderId="0" xfId="34" applyNumberFormat="1" applyFont="1" applyFill="1"/>
    <xf numFmtId="166" fontId="37" fillId="0" borderId="0" xfId="34" applyNumberFormat="1" applyFont="1" applyFill="1"/>
    <xf numFmtId="166" fontId="37" fillId="0" borderId="0" xfId="34" applyNumberFormat="1" applyFont="1" applyFill="1" applyBorder="1"/>
    <xf numFmtId="166" fontId="37" fillId="0" borderId="3" xfId="34" applyNumberFormat="1" applyFont="1" applyFill="1" applyBorder="1"/>
    <xf numFmtId="9" fontId="37" fillId="0" borderId="3" xfId="53" applyFont="1" applyFill="1" applyBorder="1"/>
    <xf numFmtId="166" fontId="37" fillId="0" borderId="4" xfId="34" applyNumberFormat="1" applyFont="1" applyFill="1" applyBorder="1"/>
    <xf numFmtId="9" fontId="37" fillId="0" borderId="3" xfId="53" applyFont="1" applyFill="1" applyBorder="1" applyAlignment="1">
      <alignment horizontal="right" wrapText="1"/>
    </xf>
    <xf numFmtId="166" fontId="39" fillId="0" borderId="0" xfId="34" applyNumberFormat="1" applyFont="1" applyFill="1" applyBorder="1"/>
    <xf numFmtId="10" fontId="39" fillId="0" borderId="0" xfId="53" applyNumberFormat="1" applyFont="1" applyFill="1"/>
    <xf numFmtId="166" fontId="30" fillId="0" borderId="0" xfId="34" quotePrefix="1" applyNumberFormat="1" applyFont="1" applyAlignment="1">
      <alignment horizontal="right" wrapText="1"/>
    </xf>
    <xf numFmtId="164" fontId="30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left"/>
    </xf>
    <xf numFmtId="165" fontId="31" fillId="0" borderId="0" xfId="0" applyNumberFormat="1" applyFont="1" applyAlignment="1">
      <alignment horizontal="left"/>
    </xf>
    <xf numFmtId="43" fontId="40" fillId="0" borderId="0" xfId="34" quotePrefix="1" applyFont="1" applyFill="1" applyAlignment="1">
      <alignment horizontal="center"/>
    </xf>
    <xf numFmtId="43" fontId="40" fillId="0" borderId="0" xfId="34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4" fontId="36" fillId="0" borderId="0" xfId="0" applyNumberFormat="1" applyFont="1" applyFill="1" applyAlignment="1">
      <alignment horizontal="left"/>
    </xf>
    <xf numFmtId="164" fontId="36" fillId="0" borderId="0" xfId="0" applyNumberFormat="1" applyFont="1" applyFill="1" applyAlignment="1">
      <alignment horizontal="right"/>
    </xf>
    <xf numFmtId="9" fontId="36" fillId="0" borderId="0" xfId="53" applyFont="1" applyFill="1" applyAlignment="1">
      <alignment horizontal="right"/>
    </xf>
    <xf numFmtId="164" fontId="33" fillId="0" borderId="0" xfId="0" applyNumberFormat="1" applyFont="1" applyFill="1" applyAlignment="1">
      <alignment horizontal="left"/>
    </xf>
    <xf numFmtId="166" fontId="31" fillId="0" borderId="2" xfId="34" applyNumberFormat="1" applyFont="1" applyFill="1" applyBorder="1" applyAlignment="1">
      <alignment horizontal="right"/>
    </xf>
    <xf numFmtId="166" fontId="34" fillId="0" borderId="0" xfId="34" applyNumberFormat="1" applyFont="1" applyFill="1" applyAlignment="1">
      <alignment horizontal="right"/>
    </xf>
    <xf numFmtId="0" fontId="28" fillId="0" borderId="0" xfId="0" applyFont="1" applyFill="1"/>
    <xf numFmtId="166" fontId="42" fillId="0" borderId="0" xfId="34" applyNumberFormat="1" applyFont="1" applyAlignment="1">
      <alignment horizontal="right"/>
    </xf>
    <xf numFmtId="49" fontId="42" fillId="0" borderId="0" xfId="0" applyNumberFormat="1" applyFont="1" applyAlignment="1">
      <alignment horizontal="right" wrapText="1"/>
    </xf>
    <xf numFmtId="164" fontId="42" fillId="0" borderId="0" xfId="0" applyNumberFormat="1" applyFont="1" applyAlignment="1">
      <alignment horizontal="right"/>
    </xf>
    <xf numFmtId="165" fontId="43" fillId="0" borderId="0" xfId="0" applyNumberFormat="1" applyFont="1" applyAlignment="1">
      <alignment horizontal="right"/>
    </xf>
    <xf numFmtId="165" fontId="42" fillId="0" borderId="0" xfId="0" applyNumberFormat="1" applyFont="1" applyAlignment="1">
      <alignment horizontal="right"/>
    </xf>
    <xf numFmtId="10" fontId="42" fillId="0" borderId="0" xfId="53" applyNumberFormat="1" applyFont="1" applyAlignment="1">
      <alignment horizontal="right"/>
    </xf>
    <xf numFmtId="164" fontId="42" fillId="0" borderId="1" xfId="0" applyNumberFormat="1" applyFont="1" applyBorder="1" applyAlignment="1">
      <alignment horizontal="right"/>
    </xf>
    <xf numFmtId="166" fontId="42" fillId="0" borderId="1" xfId="34" applyNumberFormat="1" applyFont="1" applyBorder="1" applyAlignment="1">
      <alignment horizontal="right"/>
    </xf>
    <xf numFmtId="166" fontId="31" fillId="0" borderId="0" xfId="34" applyNumberFormat="1" applyFont="1" applyFill="1" applyBorder="1" applyAlignment="1">
      <alignment horizontal="right"/>
    </xf>
    <xf numFmtId="166" fontId="30" fillId="0" borderId="0" xfId="34" applyNumberFormat="1" applyFont="1" applyFill="1" applyBorder="1" applyAlignment="1">
      <alignment horizontal="right"/>
    </xf>
    <xf numFmtId="165" fontId="44" fillId="0" borderId="0" xfId="0" applyNumberFormat="1" applyFont="1" applyAlignment="1">
      <alignment horizontal="right"/>
    </xf>
    <xf numFmtId="170" fontId="30" fillId="0" borderId="0" xfId="34" applyNumberFormat="1" applyFont="1" applyAlignment="1">
      <alignment horizontal="right"/>
    </xf>
    <xf numFmtId="9" fontId="30" fillId="0" borderId="0" xfId="53" applyFont="1" applyAlignment="1">
      <alignment horizontal="right"/>
    </xf>
    <xf numFmtId="165" fontId="44" fillId="0" borderId="0" xfId="0" applyNumberFormat="1" applyFont="1" applyAlignment="1">
      <alignment horizontal="right"/>
    </xf>
    <xf numFmtId="49" fontId="46" fillId="0" borderId="0" xfId="0" applyNumberFormat="1" applyFont="1" applyAlignment="1">
      <alignment horizontal="right" wrapText="1"/>
    </xf>
    <xf numFmtId="49" fontId="46" fillId="0" borderId="0" xfId="0" applyNumberFormat="1" applyFont="1" applyAlignment="1">
      <alignment horizontal="left" wrapText="1"/>
    </xf>
    <xf numFmtId="166" fontId="39" fillId="0" borderId="2" xfId="34" applyNumberFormat="1" applyFont="1" applyFill="1" applyBorder="1"/>
    <xf numFmtId="166" fontId="39" fillId="0" borderId="3" xfId="34" applyNumberFormat="1" applyFont="1" applyFill="1" applyBorder="1"/>
    <xf numFmtId="171" fontId="37" fillId="0" borderId="0" xfId="35" applyNumberFormat="1" applyFont="1" applyFill="1" applyBorder="1"/>
    <xf numFmtId="10" fontId="37" fillId="0" borderId="3" xfId="53" applyNumberFormat="1" applyFont="1" applyFill="1" applyBorder="1"/>
    <xf numFmtId="166" fontId="48" fillId="0" borderId="0" xfId="34" applyNumberFormat="1" applyFont="1" applyFill="1"/>
    <xf numFmtId="41" fontId="48" fillId="0" borderId="0" xfId="35" applyFont="1" applyFill="1"/>
    <xf numFmtId="41" fontId="37" fillId="0" borderId="0" xfId="35" applyFont="1" applyFill="1"/>
    <xf numFmtId="166" fontId="34" fillId="0" borderId="0" xfId="34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left"/>
    </xf>
    <xf numFmtId="164" fontId="30" fillId="0" borderId="0" xfId="0" applyNumberFormat="1" applyFont="1" applyFill="1" applyBorder="1" applyAlignment="1">
      <alignment horizontal="right"/>
    </xf>
    <xf numFmtId="9" fontId="30" fillId="0" borderId="0" xfId="53" applyFont="1" applyFill="1" applyBorder="1" applyAlignment="1">
      <alignment horizontal="right"/>
    </xf>
    <xf numFmtId="10" fontId="30" fillId="0" borderId="0" xfId="53" applyNumberFormat="1" applyFont="1" applyFill="1" applyBorder="1" applyAlignment="1">
      <alignment horizontal="right"/>
    </xf>
    <xf numFmtId="9" fontId="36" fillId="0" borderId="0" xfId="53" applyFont="1" applyFill="1" applyBorder="1" applyAlignment="1">
      <alignment horizontal="right"/>
    </xf>
    <xf numFmtId="166" fontId="36" fillId="0" borderId="0" xfId="34" applyNumberFormat="1" applyFont="1" applyFill="1" applyBorder="1" applyAlignment="1">
      <alignment horizontal="right"/>
    </xf>
    <xf numFmtId="166" fontId="35" fillId="0" borderId="0" xfId="34" applyNumberFormat="1" applyFont="1" applyFill="1" applyBorder="1" applyAlignment="1">
      <alignment horizontal="right"/>
    </xf>
    <xf numFmtId="166" fontId="30" fillId="0" borderId="6" xfId="34" applyNumberFormat="1" applyFont="1" applyFill="1" applyBorder="1" applyAlignment="1">
      <alignment horizontal="right"/>
    </xf>
    <xf numFmtId="166" fontId="30" fillId="0" borderId="0" xfId="34" applyNumberFormat="1" applyFont="1" applyFill="1" applyAlignment="1">
      <alignment horizontal="left"/>
    </xf>
    <xf numFmtId="164" fontId="36" fillId="0" borderId="0" xfId="0" applyNumberFormat="1" applyFont="1" applyFill="1" applyBorder="1" applyAlignment="1">
      <alignment horizontal="left"/>
    </xf>
    <xf numFmtId="164" fontId="36" fillId="0" borderId="0" xfId="0" applyNumberFormat="1" applyFont="1" applyFill="1" applyBorder="1" applyAlignment="1">
      <alignment horizontal="right"/>
    </xf>
    <xf numFmtId="0" fontId="0" fillId="0" borderId="0" xfId="0"/>
    <xf numFmtId="165" fontId="44" fillId="0" borderId="0" xfId="0" applyNumberFormat="1" applyFont="1" applyAlignment="1">
      <alignment horizontal="left"/>
    </xf>
    <xf numFmtId="164" fontId="44" fillId="0" borderId="1" xfId="0" applyNumberFormat="1" applyFont="1" applyBorder="1" applyAlignment="1">
      <alignment horizontal="left"/>
    </xf>
    <xf numFmtId="165" fontId="44" fillId="0" borderId="0" xfId="0" applyNumberFormat="1" applyFont="1" applyAlignment="1">
      <alignment horizontal="right"/>
    </xf>
    <xf numFmtId="49" fontId="46" fillId="0" borderId="0" xfId="0" applyNumberFormat="1" applyFont="1" applyAlignment="1">
      <alignment horizontal="right" wrapText="1"/>
    </xf>
    <xf numFmtId="49" fontId="46" fillId="0" borderId="0" xfId="0" applyNumberFormat="1" applyFont="1" applyAlignment="1">
      <alignment horizontal="left" wrapText="1"/>
    </xf>
    <xf numFmtId="43" fontId="47" fillId="0" borderId="0" xfId="34" quotePrefix="1" applyFont="1" applyFill="1" applyAlignment="1">
      <alignment horizontal="center"/>
    </xf>
    <xf numFmtId="49" fontId="46" fillId="0" borderId="0" xfId="0" applyNumberFormat="1" applyFont="1" applyAlignment="1">
      <alignment horizontal="left"/>
    </xf>
    <xf numFmtId="164" fontId="44" fillId="0" borderId="0" xfId="0" applyNumberFormat="1" applyFont="1" applyBorder="1" applyAlignment="1">
      <alignment horizontal="left"/>
    </xf>
    <xf numFmtId="166" fontId="30" fillId="0" borderId="0" xfId="34" applyNumberFormat="1" applyFont="1" applyFill="1" applyBorder="1" applyAlignment="1">
      <alignment horizontal="left"/>
    </xf>
    <xf numFmtId="166" fontId="30" fillId="0" borderId="3" xfId="34" applyNumberFormat="1" applyFont="1" applyFill="1" applyBorder="1" applyAlignment="1">
      <alignment horizontal="left"/>
    </xf>
    <xf numFmtId="49" fontId="46" fillId="33" borderId="21" xfId="0" applyNumberFormat="1" applyFont="1" applyFill="1" applyBorder="1" applyAlignment="1">
      <alignment horizontal="right" wrapText="1"/>
    </xf>
    <xf numFmtId="49" fontId="46" fillId="33" borderId="22" xfId="0" applyNumberFormat="1" applyFont="1" applyFill="1" applyBorder="1" applyAlignment="1">
      <alignment horizontal="left" wrapText="1"/>
    </xf>
    <xf numFmtId="166" fontId="46" fillId="33" borderId="22" xfId="34" applyNumberFormat="1" applyFont="1" applyFill="1" applyBorder="1" applyAlignment="1">
      <alignment horizontal="right"/>
    </xf>
    <xf numFmtId="166" fontId="46" fillId="33" borderId="23" xfId="34" applyNumberFormat="1" applyFont="1" applyFill="1" applyBorder="1" applyAlignment="1">
      <alignment horizontal="right"/>
    </xf>
    <xf numFmtId="166" fontId="44" fillId="33" borderId="22" xfId="34" applyNumberFormat="1" applyFont="1" applyFill="1" applyBorder="1" applyAlignment="1">
      <alignment horizontal="right"/>
    </xf>
    <xf numFmtId="164" fontId="44" fillId="33" borderId="0" xfId="0" applyNumberFormat="1" applyFont="1" applyFill="1" applyBorder="1" applyAlignment="1">
      <alignment horizontal="left"/>
    </xf>
    <xf numFmtId="165" fontId="44" fillId="33" borderId="0" xfId="0" applyNumberFormat="1" applyFont="1" applyFill="1" applyAlignment="1">
      <alignment horizontal="right"/>
    </xf>
    <xf numFmtId="165" fontId="31" fillId="33" borderId="0" xfId="0" applyNumberFormat="1" applyFont="1" applyFill="1" applyAlignment="1">
      <alignment horizontal="left"/>
    </xf>
    <xf numFmtId="164" fontId="30" fillId="33" borderId="1" xfId="0" applyNumberFormat="1" applyFont="1" applyFill="1" applyBorder="1" applyAlignment="1">
      <alignment horizontal="left"/>
    </xf>
    <xf numFmtId="164" fontId="30" fillId="33" borderId="0" xfId="0" applyNumberFormat="1" applyFont="1" applyFill="1" applyAlignment="1">
      <alignment horizontal="left"/>
    </xf>
    <xf numFmtId="166" fontId="31" fillId="33" borderId="0" xfId="34" applyNumberFormat="1" applyFont="1" applyFill="1" applyAlignment="1">
      <alignment horizontal="right"/>
    </xf>
    <xf numFmtId="166" fontId="34" fillId="33" borderId="0" xfId="34" applyNumberFormat="1" applyFont="1" applyFill="1" applyAlignment="1">
      <alignment horizontal="right"/>
    </xf>
    <xf numFmtId="166" fontId="30" fillId="33" borderId="0" xfId="34" applyNumberFormat="1" applyFont="1" applyFill="1" applyAlignment="1">
      <alignment horizontal="right"/>
    </xf>
    <xf numFmtId="166" fontId="52" fillId="33" borderId="0" xfId="34" applyNumberFormat="1" applyFont="1" applyFill="1" applyAlignment="1">
      <alignment horizontal="right"/>
    </xf>
    <xf numFmtId="166" fontId="31" fillId="33" borderId="2" xfId="34" applyNumberFormat="1" applyFont="1" applyFill="1" applyBorder="1" applyAlignment="1">
      <alignment horizontal="right"/>
    </xf>
    <xf numFmtId="164" fontId="33" fillId="33" borderId="0" xfId="0" applyNumberFormat="1" applyFont="1" applyFill="1" applyAlignment="1">
      <alignment horizontal="left"/>
    </xf>
    <xf numFmtId="166" fontId="30" fillId="33" borderId="0" xfId="34" applyNumberFormat="1" applyFont="1" applyFill="1" applyAlignment="1">
      <alignment horizontal="left"/>
    </xf>
    <xf numFmtId="166" fontId="30" fillId="33" borderId="2" xfId="34" applyNumberFormat="1" applyFont="1" applyFill="1" applyBorder="1" applyAlignment="1">
      <alignment horizontal="right"/>
    </xf>
    <xf numFmtId="166" fontId="30" fillId="33" borderId="0" xfId="34" applyNumberFormat="1" applyFont="1" applyFill="1" applyBorder="1" applyAlignment="1">
      <alignment horizontal="left"/>
    </xf>
    <xf numFmtId="166" fontId="30" fillId="33" borderId="3" xfId="34" applyNumberFormat="1" applyFont="1" applyFill="1" applyBorder="1" applyAlignment="1">
      <alignment horizontal="left"/>
    </xf>
    <xf numFmtId="164" fontId="33" fillId="33" borderId="0" xfId="0" applyNumberFormat="1" applyFont="1" applyFill="1" applyBorder="1" applyAlignment="1">
      <alignment horizontal="left"/>
    </xf>
    <xf numFmtId="164" fontId="32" fillId="33" borderId="0" xfId="0" applyNumberFormat="1" applyFont="1" applyFill="1" applyAlignment="1">
      <alignment horizontal="left"/>
    </xf>
    <xf numFmtId="164" fontId="30" fillId="33" borderId="0" xfId="0" applyNumberFormat="1" applyFont="1" applyFill="1" applyBorder="1" applyAlignment="1">
      <alignment horizontal="left"/>
    </xf>
    <xf numFmtId="164" fontId="36" fillId="33" borderId="0" xfId="0" applyNumberFormat="1" applyFont="1" applyFill="1" applyAlignment="1">
      <alignment horizontal="left"/>
    </xf>
    <xf numFmtId="164" fontId="36" fillId="33" borderId="0" xfId="0" applyNumberFormat="1" applyFont="1" applyFill="1" applyBorder="1" applyAlignment="1">
      <alignment horizontal="left"/>
    </xf>
    <xf numFmtId="166" fontId="31" fillId="33" borderId="0" xfId="34" applyNumberFormat="1" applyFont="1" applyFill="1" applyAlignment="1">
      <alignment horizontal="center" wrapText="1"/>
    </xf>
    <xf numFmtId="49" fontId="46" fillId="33" borderId="22" xfId="0" applyNumberFormat="1" applyFont="1" applyFill="1" applyBorder="1" applyAlignment="1">
      <alignment horizontal="right" wrapText="1"/>
    </xf>
    <xf numFmtId="0" fontId="0" fillId="33" borderId="0" xfId="0" applyFill="1"/>
    <xf numFmtId="166" fontId="30" fillId="33" borderId="1" xfId="34" applyNumberFormat="1" applyFont="1" applyFill="1" applyBorder="1" applyAlignment="1">
      <alignment horizontal="right"/>
    </xf>
    <xf numFmtId="166" fontId="36" fillId="33" borderId="0" xfId="34" applyNumberFormat="1" applyFont="1" applyFill="1" applyAlignment="1">
      <alignment horizontal="right"/>
    </xf>
    <xf numFmtId="166" fontId="30" fillId="33" borderId="0" xfId="34" applyNumberFormat="1" applyFont="1" applyFill="1" applyBorder="1" applyAlignment="1">
      <alignment horizontal="right"/>
    </xf>
    <xf numFmtId="166" fontId="30" fillId="33" borderId="3" xfId="34" applyNumberFormat="1" applyFont="1" applyFill="1" applyBorder="1" applyAlignment="1">
      <alignment horizontal="right"/>
    </xf>
    <xf numFmtId="166" fontId="30" fillId="33" borderId="6" xfId="34" applyNumberFormat="1" applyFont="1" applyFill="1" applyBorder="1" applyAlignment="1">
      <alignment horizontal="right"/>
    </xf>
    <xf numFmtId="9" fontId="30" fillId="33" borderId="3" xfId="53" applyFont="1" applyFill="1" applyBorder="1" applyAlignment="1">
      <alignment horizontal="right"/>
    </xf>
    <xf numFmtId="166" fontId="36" fillId="33" borderId="0" xfId="34" applyNumberFormat="1" applyFont="1" applyFill="1" applyBorder="1" applyAlignment="1">
      <alignment horizontal="right"/>
    </xf>
    <xf numFmtId="166" fontId="36" fillId="33" borderId="3" xfId="34" applyNumberFormat="1" applyFont="1" applyFill="1" applyBorder="1" applyAlignment="1">
      <alignment horizontal="right"/>
    </xf>
    <xf numFmtId="166" fontId="35" fillId="33" borderId="0" xfId="34" applyNumberFormat="1" applyFont="1" applyFill="1" applyAlignment="1">
      <alignment horizontal="right"/>
    </xf>
    <xf numFmtId="49" fontId="31" fillId="33" borderId="0" xfId="0" quotePrefix="1" applyNumberFormat="1" applyFont="1" applyFill="1" applyAlignment="1">
      <alignment horizontal="center" wrapText="1"/>
    </xf>
    <xf numFmtId="49" fontId="44" fillId="33" borderId="21" xfId="0" applyNumberFormat="1" applyFont="1" applyFill="1" applyBorder="1" applyAlignment="1">
      <alignment horizontal="right" wrapText="1"/>
    </xf>
    <xf numFmtId="164" fontId="30" fillId="33" borderId="0" xfId="0" applyNumberFormat="1" applyFont="1" applyFill="1" applyAlignment="1">
      <alignment horizontal="right"/>
    </xf>
    <xf numFmtId="164" fontId="30" fillId="33" borderId="0" xfId="0" applyNumberFormat="1" applyFont="1" applyFill="1" applyBorder="1" applyAlignment="1">
      <alignment horizontal="right"/>
    </xf>
    <xf numFmtId="164" fontId="30" fillId="33" borderId="0" xfId="0" quotePrefix="1" applyNumberFormat="1" applyFont="1" applyFill="1" applyAlignment="1">
      <alignment horizontal="right"/>
    </xf>
    <xf numFmtId="10" fontId="30" fillId="33" borderId="0" xfId="53" applyNumberFormat="1" applyFont="1" applyFill="1" applyAlignment="1">
      <alignment horizontal="right"/>
    </xf>
    <xf numFmtId="9" fontId="36" fillId="33" borderId="0" xfId="53" applyFont="1" applyFill="1" applyBorder="1" applyAlignment="1">
      <alignment horizontal="right"/>
    </xf>
    <xf numFmtId="49" fontId="31" fillId="0" borderId="0" xfId="0" applyNumberFormat="1" applyFont="1" applyAlignment="1">
      <alignment horizontal="left" wrapText="1"/>
    </xf>
    <xf numFmtId="164" fontId="42" fillId="0" borderId="0" xfId="0" applyNumberFormat="1" applyFont="1" applyFill="1" applyAlignment="1">
      <alignment horizontal="right"/>
    </xf>
    <xf numFmtId="164" fontId="34" fillId="0" borderId="0" xfId="0" applyNumberFormat="1" applyFont="1" applyFill="1" applyAlignment="1">
      <alignment horizontal="left"/>
    </xf>
    <xf numFmtId="164" fontId="34" fillId="0" borderId="0" xfId="0" applyNumberFormat="1" applyFont="1" applyFill="1" applyAlignment="1">
      <alignment horizontal="right"/>
    </xf>
    <xf numFmtId="164" fontId="31" fillId="0" borderId="0" xfId="0" applyNumberFormat="1" applyFont="1" applyFill="1" applyAlignment="1">
      <alignment horizontal="left"/>
    </xf>
    <xf numFmtId="166" fontId="36" fillId="0" borderId="0" xfId="34" applyNumberFormat="1" applyFont="1" applyFill="1" applyAlignment="1">
      <alignment horizontal="right"/>
    </xf>
    <xf numFmtId="164" fontId="32" fillId="0" borderId="0" xfId="0" applyNumberFormat="1" applyFont="1" applyFill="1" applyAlignment="1">
      <alignment horizontal="left"/>
    </xf>
    <xf numFmtId="164" fontId="31" fillId="0" borderId="0" xfId="0" applyNumberFormat="1" applyFont="1" applyFill="1" applyBorder="1" applyAlignment="1">
      <alignment horizontal="right"/>
    </xf>
    <xf numFmtId="164" fontId="31" fillId="0" borderId="0" xfId="0" applyNumberFormat="1" applyFont="1" applyFill="1" applyAlignment="1">
      <alignment horizontal="right"/>
    </xf>
    <xf numFmtId="166" fontId="30" fillId="0" borderId="2" xfId="34" applyNumberFormat="1" applyFont="1" applyFill="1" applyBorder="1" applyAlignment="1">
      <alignment horizontal="right"/>
    </xf>
    <xf numFmtId="166" fontId="30" fillId="0" borderId="3" xfId="34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left"/>
    </xf>
    <xf numFmtId="9" fontId="30" fillId="0" borderId="3" xfId="53" applyFont="1" applyFill="1" applyBorder="1" applyAlignment="1">
      <alignment horizontal="right"/>
    </xf>
    <xf numFmtId="174" fontId="30" fillId="0" borderId="0" xfId="34" applyNumberFormat="1" applyFont="1" applyFill="1" applyAlignment="1">
      <alignment horizontal="right"/>
    </xf>
    <xf numFmtId="164" fontId="30" fillId="0" borderId="0" xfId="0" quotePrefix="1" applyNumberFormat="1" applyFont="1" applyFill="1" applyAlignment="1">
      <alignment horizontal="right"/>
    </xf>
    <xf numFmtId="166" fontId="36" fillId="0" borderId="3" xfId="34" applyNumberFormat="1" applyFont="1" applyFill="1" applyBorder="1" applyAlignment="1">
      <alignment horizontal="right"/>
    </xf>
    <xf numFmtId="166" fontId="53" fillId="33" borderId="22" xfId="34" applyNumberFormat="1" applyFont="1" applyFill="1" applyBorder="1" applyAlignment="1">
      <alignment horizontal="right"/>
    </xf>
    <xf numFmtId="166" fontId="53" fillId="33" borderId="24" xfId="0" applyNumberFormat="1" applyFont="1" applyFill="1" applyBorder="1" applyAlignment="1">
      <alignment horizontal="left" wrapText="1"/>
    </xf>
    <xf numFmtId="0" fontId="39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9" fillId="0" borderId="0" xfId="0" applyFont="1" applyFill="1"/>
    <xf numFmtId="166" fontId="37" fillId="0" borderId="0" xfId="0" applyNumberFormat="1" applyFont="1" applyFill="1"/>
    <xf numFmtId="166" fontId="37" fillId="0" borderId="3" xfId="0" applyNumberFormat="1" applyFont="1" applyFill="1" applyBorder="1"/>
    <xf numFmtId="166" fontId="39" fillId="0" borderId="2" xfId="0" applyNumberFormat="1" applyFont="1" applyFill="1" applyBorder="1"/>
    <xf numFmtId="41" fontId="37" fillId="0" borderId="0" xfId="0" applyNumberFormat="1" applyFont="1" applyFill="1"/>
    <xf numFmtId="0" fontId="49" fillId="0" borderId="0" xfId="0" applyFont="1" applyFill="1" applyAlignment="1">
      <alignment horizontal="left"/>
    </xf>
    <xf numFmtId="164" fontId="44" fillId="0" borderId="1" xfId="0" applyNumberFormat="1" applyFont="1" applyFill="1" applyBorder="1" applyAlignment="1">
      <alignment horizontal="left"/>
    </xf>
    <xf numFmtId="164" fontId="44" fillId="0" borderId="0" xfId="0" applyNumberFormat="1" applyFont="1" applyFill="1" applyAlignment="1">
      <alignment horizontal="left"/>
    </xf>
    <xf numFmtId="164" fontId="44" fillId="0" borderId="0" xfId="0" applyNumberFormat="1" applyFont="1" applyFill="1" applyAlignment="1">
      <alignment horizontal="right"/>
    </xf>
    <xf numFmtId="164" fontId="46" fillId="0" borderId="0" xfId="0" applyNumberFormat="1" applyFont="1" applyFill="1" applyAlignment="1">
      <alignment horizontal="left"/>
    </xf>
    <xf numFmtId="164" fontId="46" fillId="0" borderId="0" xfId="0" applyNumberFormat="1" applyFont="1" applyFill="1" applyAlignment="1">
      <alignment horizontal="right"/>
    </xf>
    <xf numFmtId="164" fontId="50" fillId="0" borderId="0" xfId="0" applyNumberFormat="1" applyFont="1" applyFill="1" applyAlignment="1">
      <alignment horizontal="left"/>
    </xf>
    <xf numFmtId="164" fontId="46" fillId="0" borderId="1" xfId="0" applyNumberFormat="1" applyFont="1" applyFill="1" applyBorder="1" applyAlignment="1">
      <alignment horizontal="right"/>
    </xf>
    <xf numFmtId="49" fontId="46" fillId="0" borderId="0" xfId="0" applyNumberFormat="1" applyFont="1" applyFill="1" applyAlignment="1">
      <alignment horizontal="left" wrapText="1"/>
    </xf>
    <xf numFmtId="49" fontId="46" fillId="0" borderId="0" xfId="0" applyNumberFormat="1" applyFont="1" applyFill="1" applyAlignment="1">
      <alignment horizontal="right" wrapText="1"/>
    </xf>
    <xf numFmtId="164" fontId="51" fillId="0" borderId="0" xfId="0" applyNumberFormat="1" applyFont="1" applyFill="1" applyAlignment="1">
      <alignment horizontal="left"/>
    </xf>
    <xf numFmtId="168" fontId="46" fillId="0" borderId="0" xfId="0" applyNumberFormat="1" applyFont="1" applyFill="1" applyAlignment="1">
      <alignment horizontal="left"/>
    </xf>
    <xf numFmtId="168" fontId="46" fillId="0" borderId="0" xfId="0" applyNumberFormat="1" applyFont="1" applyFill="1" applyAlignment="1">
      <alignment horizontal="right"/>
    </xf>
    <xf numFmtId="49" fontId="54" fillId="0" borderId="0" xfId="0" applyNumberFormat="1" applyFont="1" applyFill="1" applyAlignment="1">
      <alignment horizontal="left" wrapText="1"/>
    </xf>
    <xf numFmtId="49" fontId="54" fillId="0" borderId="0" xfId="0" applyNumberFormat="1" applyFont="1" applyFill="1" applyAlignment="1">
      <alignment horizontal="right" wrapText="1"/>
    </xf>
    <xf numFmtId="164" fontId="55" fillId="0" borderId="0" xfId="0" applyNumberFormat="1" applyFont="1" applyFill="1" applyAlignment="1">
      <alignment horizontal="left"/>
    </xf>
    <xf numFmtId="164" fontId="54" fillId="0" borderId="0" xfId="0" applyNumberFormat="1" applyFont="1" applyFill="1" applyAlignment="1">
      <alignment horizontal="right"/>
    </xf>
    <xf numFmtId="164" fontId="54" fillId="0" borderId="0" xfId="0" applyNumberFormat="1" applyFont="1" applyFill="1" applyAlignment="1">
      <alignment horizontal="left"/>
    </xf>
    <xf numFmtId="167" fontId="54" fillId="0" borderId="0" xfId="0" applyNumberFormat="1" applyFont="1" applyFill="1" applyAlignment="1">
      <alignment horizontal="left"/>
    </xf>
    <xf numFmtId="167" fontId="54" fillId="0" borderId="0" xfId="0" applyNumberFormat="1" applyFont="1" applyFill="1" applyAlignment="1">
      <alignment horizontal="right"/>
    </xf>
    <xf numFmtId="164" fontId="56" fillId="0" borderId="0" xfId="0" applyNumberFormat="1" applyFont="1" applyFill="1" applyAlignment="1">
      <alignment horizontal="left"/>
    </xf>
    <xf numFmtId="164" fontId="54" fillId="0" borderId="1" xfId="0" applyNumberFormat="1" applyFont="1" applyFill="1" applyBorder="1" applyAlignment="1">
      <alignment horizontal="right"/>
    </xf>
    <xf numFmtId="168" fontId="54" fillId="0" borderId="0" xfId="0" applyNumberFormat="1" applyFont="1" applyFill="1" applyAlignment="1">
      <alignment horizontal="left"/>
    </xf>
    <xf numFmtId="168" fontId="54" fillId="0" borderId="0" xfId="0" applyNumberFormat="1" applyFont="1" applyFill="1" applyAlignment="1">
      <alignment horizontal="right"/>
    </xf>
    <xf numFmtId="10" fontId="3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30" fillId="0" borderId="5" xfId="0" applyNumberFormat="1" applyFont="1" applyFill="1" applyBorder="1" applyAlignment="1">
      <alignment horizontal="right"/>
    </xf>
    <xf numFmtId="164" fontId="30" fillId="0" borderId="3" xfId="0" applyNumberFormat="1" applyFont="1" applyFill="1" applyBorder="1" applyAlignment="1">
      <alignment horizontal="right"/>
    </xf>
    <xf numFmtId="164" fontId="31" fillId="0" borderId="2" xfId="0" applyNumberFormat="1" applyFont="1" applyFill="1" applyBorder="1" applyAlignment="1">
      <alignment horizontal="right"/>
    </xf>
    <xf numFmtId="43" fontId="30" fillId="0" borderId="0" xfId="34" applyFont="1" applyFill="1" applyAlignment="1">
      <alignment horizontal="right"/>
    </xf>
    <xf numFmtId="164" fontId="44" fillId="0" borderId="5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ill="1"/>
    <xf numFmtId="164" fontId="0" fillId="0" borderId="0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10" fontId="41" fillId="0" borderId="0" xfId="53" applyNumberFormat="1" applyFont="1" applyFill="1" applyAlignment="1">
      <alignment horizontal="right"/>
    </xf>
    <xf numFmtId="43" fontId="47" fillId="0" borderId="0" xfId="34" quotePrefix="1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17" fontId="3" fillId="0" borderId="7" xfId="0" quotePrefix="1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4" fillId="0" borderId="8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169" fontId="1" fillId="0" borderId="0" xfId="53" applyNumberFormat="1" applyFont="1" applyFill="1"/>
    <xf numFmtId="0" fontId="4" fillId="0" borderId="10" xfId="0" applyFont="1" applyFill="1" applyBorder="1" applyAlignment="1">
      <alignment horizontal="right" vertical="top"/>
    </xf>
    <xf numFmtId="0" fontId="3" fillId="0" borderId="7" xfId="0" quotePrefix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right" vertical="top"/>
    </xf>
    <xf numFmtId="166" fontId="5" fillId="0" borderId="11" xfId="34" applyNumberFormat="1" applyFont="1" applyFill="1" applyBorder="1" applyAlignment="1">
      <alignment horizontal="right" vertical="top"/>
    </xf>
    <xf numFmtId="10" fontId="1" fillId="0" borderId="5" xfId="53" applyNumberFormat="1" applyFont="1" applyFill="1" applyBorder="1"/>
    <xf numFmtId="41" fontId="1" fillId="0" borderId="0" xfId="35" applyFont="1" applyFill="1"/>
    <xf numFmtId="41" fontId="6" fillId="0" borderId="0" xfId="35" applyFont="1" applyFill="1"/>
    <xf numFmtId="166" fontId="3" fillId="0" borderId="11" xfId="34" applyNumberFormat="1" applyFont="1" applyFill="1" applyBorder="1" applyAlignment="1">
      <alignment horizontal="right" vertical="top"/>
    </xf>
    <xf numFmtId="166" fontId="1" fillId="0" borderId="0" xfId="0" applyNumberFormat="1" applyFont="1" applyFill="1"/>
    <xf numFmtId="0" fontId="9" fillId="0" borderId="0" xfId="0" applyFont="1" applyFill="1"/>
    <xf numFmtId="0" fontId="7" fillId="0" borderId="0" xfId="0" quotePrefix="1" applyFont="1" applyFill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1" fillId="0" borderId="0" xfId="0" applyFont="1" applyFill="1" applyBorder="1"/>
    <xf numFmtId="166" fontId="1" fillId="0" borderId="0" xfId="34" applyNumberFormat="1" applyFont="1" applyFill="1"/>
    <xf numFmtId="166" fontId="1" fillId="0" borderId="0" xfId="34" applyNumberFormat="1" applyFont="1" applyFill="1" applyBorder="1"/>
    <xf numFmtId="166" fontId="1" fillId="0" borderId="3" xfId="34" applyNumberFormat="1" applyFont="1" applyFill="1" applyBorder="1"/>
    <xf numFmtId="172" fontId="45" fillId="0" borderId="0" xfId="0" applyNumberFormat="1" applyFont="1" applyFill="1"/>
    <xf numFmtId="172" fontId="45" fillId="0" borderId="0" xfId="0" applyNumberFormat="1" applyFont="1" applyFill="1" applyBorder="1"/>
    <xf numFmtId="172" fontId="1" fillId="0" borderId="0" xfId="0" applyNumberFormat="1" applyFont="1" applyFill="1"/>
    <xf numFmtId="172" fontId="1" fillId="0" borderId="0" xfId="0" applyNumberFormat="1" applyFont="1" applyFill="1" applyBorder="1"/>
    <xf numFmtId="172" fontId="1" fillId="0" borderId="3" xfId="0" applyNumberFormat="1" applyFont="1" applyFill="1" applyBorder="1"/>
    <xf numFmtId="173" fontId="1" fillId="0" borderId="3" xfId="34" applyNumberFormat="1" applyFont="1" applyFill="1" applyBorder="1"/>
    <xf numFmtId="173" fontId="1" fillId="0" borderId="0" xfId="34" applyNumberFormat="1" applyFont="1" applyFill="1" applyBorder="1"/>
    <xf numFmtId="166" fontId="1" fillId="0" borderId="0" xfId="0" applyNumberFormat="1" applyFont="1" applyFill="1" applyBorder="1"/>
    <xf numFmtId="10" fontId="1" fillId="0" borderId="3" xfId="53" applyNumberFormat="1" applyFont="1" applyFill="1" applyBorder="1"/>
    <xf numFmtId="10" fontId="1" fillId="0" borderId="0" xfId="53" applyNumberFormat="1" applyFont="1" applyFill="1" applyBorder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70" fontId="1" fillId="0" borderId="0" xfId="0" applyNumberFormat="1" applyFont="1" applyFill="1" applyBorder="1"/>
    <xf numFmtId="10" fontId="46" fillId="0" borderId="0" xfId="53" applyNumberFormat="1" applyFont="1" applyFill="1" applyBorder="1" applyAlignment="1">
      <alignment horizontal="right"/>
    </xf>
    <xf numFmtId="166" fontId="1" fillId="0" borderId="0" xfId="53" applyNumberFormat="1" applyFont="1" applyFill="1"/>
    <xf numFmtId="10" fontId="1" fillId="0" borderId="0" xfId="53" applyNumberFormat="1" applyFont="1" applyFill="1"/>
    <xf numFmtId="166" fontId="1" fillId="0" borderId="0" xfId="53" applyNumberFormat="1" applyFont="1" applyFill="1" applyBorder="1"/>
    <xf numFmtId="164" fontId="46" fillId="0" borderId="0" xfId="0" applyNumberFormat="1" applyFont="1" applyFill="1" applyBorder="1" applyAlignment="1">
      <alignment horizontal="right"/>
    </xf>
    <xf numFmtId="166" fontId="1" fillId="0" borderId="2" xfId="0" applyNumberFormat="1" applyFont="1" applyFill="1" applyBorder="1"/>
    <xf numFmtId="0" fontId="0" fillId="0" borderId="0" xfId="0" applyFill="1" applyAlignment="1">
      <alignment horizontal="right"/>
    </xf>
    <xf numFmtId="41" fontId="8" fillId="0" borderId="0" xfId="0" applyNumberFormat="1" applyFont="1" applyFill="1"/>
    <xf numFmtId="166" fontId="1" fillId="0" borderId="3" xfId="0" applyNumberFormat="1" applyFont="1" applyFill="1" applyBorder="1"/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Comma" xfId="34" builtinId="3"/>
    <cellStyle name="Comma [0]" xfId="35" builtinId="6"/>
    <cellStyle name="Comma 2" xfId="36" xr:uid="{00000000-0005-0000-0000-000023000000}"/>
    <cellStyle name="Currency 2" xfId="37" xr:uid="{00000000-0005-0000-0000-000024000000}"/>
    <cellStyle name="Explanatory Text" xfId="38" builtinId="53" customBuiltin="1"/>
    <cellStyle name="Good" xfId="39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44" builtinId="20" customBuiltin="1"/>
    <cellStyle name="Linked Cell" xfId="45" builtinId="24" customBuiltin="1"/>
    <cellStyle name="Neutral" xfId="46" builtinId="28" customBuiltin="1"/>
    <cellStyle name="Neutral 2" xfId="47" xr:uid="{00000000-0005-0000-0000-00002E000000}"/>
    <cellStyle name="Normal" xfId="0" builtinId="0"/>
    <cellStyle name="Normal 2" xfId="48" xr:uid="{00000000-0005-0000-0000-000030000000}"/>
    <cellStyle name="Normal 3" xfId="49" xr:uid="{00000000-0005-0000-0000-000031000000}"/>
    <cellStyle name="Normal 4" xfId="50" xr:uid="{00000000-0005-0000-0000-000032000000}"/>
    <cellStyle name="Note" xfId="51" builtinId="10" customBuiltin="1"/>
    <cellStyle name="Output" xfId="52" builtinId="21" customBuiltin="1"/>
    <cellStyle name="Percent" xfId="53" builtinId="5"/>
    <cellStyle name="Title" xfId="54" builtinId="15" customBuiltin="1"/>
    <cellStyle name="Title 2" xfId="55" xr:uid="{00000000-0005-0000-0000-000037000000}"/>
    <cellStyle name="Total" xfId="56" builtinId="25" customBuiltin="1"/>
    <cellStyle name="Warning Text" xfId="5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558"/>
  <sheetViews>
    <sheetView tabSelected="1" zoomScale="130" zoomScaleNormal="130" workbookViewId="0">
      <pane xSplit="1" ySplit="3" topLeftCell="B4" activePane="bottomRight" state="frozen"/>
      <selection activeCell="B6" sqref="B6"/>
      <selection pane="topRight" activeCell="B6" sqref="B6"/>
      <selection pane="bottomLeft" activeCell="B6" sqref="B6"/>
      <selection pane="bottomRight" activeCell="A3" sqref="A3"/>
    </sheetView>
  </sheetViews>
  <sheetFormatPr defaultColWidth="9.140625" defaultRowHeight="9" x14ac:dyDescent="0.15"/>
  <cols>
    <col min="1" max="1" width="37.42578125" style="2" customWidth="1"/>
    <col min="2" max="12" width="12.42578125" style="32" customWidth="1"/>
    <col min="13" max="13" width="12.42578125" style="99" customWidth="1"/>
    <col min="14" max="20" width="12.42578125" style="1" customWidth="1"/>
    <col min="21" max="26" width="12.42578125" style="9" customWidth="1"/>
    <col min="27" max="27" width="12.42578125" style="102" customWidth="1"/>
    <col min="28" max="49" width="12.42578125" style="9" customWidth="1"/>
    <col min="50" max="50" width="12.42578125" style="31" customWidth="1"/>
    <col min="51" max="51" width="12.42578125" style="129" customWidth="1"/>
    <col min="52" max="64" width="12.42578125" style="1" customWidth="1"/>
    <col min="65" max="65" width="12.42578125" style="31" customWidth="1"/>
    <col min="66" max="66" width="12.42578125" style="1" customWidth="1"/>
    <col min="67" max="67" width="12.28515625" style="1" bestFit="1" customWidth="1"/>
    <col min="68" max="16384" width="9.140625" style="1"/>
  </cols>
  <sheetData>
    <row r="1" spans="1:66" s="3" customFormat="1" ht="9.75" thickBot="1" x14ac:dyDescent="0.2">
      <c r="A1" s="134" t="s">
        <v>1046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7" t="s">
        <v>1042</v>
      </c>
      <c r="U1" s="8"/>
      <c r="V1" s="30">
        <v>2</v>
      </c>
      <c r="W1" s="8"/>
      <c r="X1" s="8"/>
      <c r="Y1" s="8"/>
      <c r="Z1" s="8"/>
      <c r="AA1" s="115" t="s">
        <v>1041</v>
      </c>
      <c r="AB1" s="8">
        <v>3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>
        <v>4</v>
      </c>
      <c r="AO1" s="8"/>
      <c r="AP1" s="8"/>
      <c r="AQ1" s="8"/>
      <c r="AR1" s="8"/>
      <c r="AS1" s="8"/>
      <c r="AT1" s="8"/>
      <c r="AU1" s="8"/>
      <c r="AV1" s="8"/>
      <c r="AW1" s="8"/>
      <c r="AY1" s="115" t="s">
        <v>1043</v>
      </c>
    </row>
    <row r="2" spans="1:66" s="3" customFormat="1" ht="11.25" x14ac:dyDescent="0.2">
      <c r="A2" s="134" t="s">
        <v>1047</v>
      </c>
      <c r="B2" s="83" t="s">
        <v>1027</v>
      </c>
      <c r="C2" s="83" t="s">
        <v>1028</v>
      </c>
      <c r="D2" s="83" t="s">
        <v>1029</v>
      </c>
      <c r="E2" s="83" t="s">
        <v>1030</v>
      </c>
      <c r="F2" s="83" t="s">
        <v>1031</v>
      </c>
      <c r="G2" s="83" t="s">
        <v>1032</v>
      </c>
      <c r="H2" s="83" t="s">
        <v>1033</v>
      </c>
      <c r="I2" s="83" t="s">
        <v>1034</v>
      </c>
      <c r="J2" s="83" t="s">
        <v>1035</v>
      </c>
      <c r="K2" s="83" t="s">
        <v>1036</v>
      </c>
      <c r="L2" s="83" t="s">
        <v>1037</v>
      </c>
      <c r="M2" s="90" t="s">
        <v>1038</v>
      </c>
      <c r="N2" s="58" t="s">
        <v>598</v>
      </c>
      <c r="O2" s="58" t="s">
        <v>599</v>
      </c>
      <c r="P2" s="58" t="s">
        <v>600</v>
      </c>
      <c r="Q2" s="58" t="s">
        <v>601</v>
      </c>
      <c r="R2" s="58" t="s">
        <v>602</v>
      </c>
      <c r="S2" s="58" t="s">
        <v>603</v>
      </c>
      <c r="T2" s="58" t="s">
        <v>604</v>
      </c>
      <c r="U2" s="58" t="s">
        <v>605</v>
      </c>
      <c r="V2" s="58" t="s">
        <v>1</v>
      </c>
      <c r="W2" s="58" t="s">
        <v>2</v>
      </c>
      <c r="X2" s="58" t="s">
        <v>3</v>
      </c>
      <c r="Y2" s="58" t="s">
        <v>4</v>
      </c>
      <c r="Z2" s="58" t="s">
        <v>232</v>
      </c>
      <c r="AA2" s="90" t="s">
        <v>233</v>
      </c>
      <c r="AB2" s="58" t="s">
        <v>234</v>
      </c>
      <c r="AC2" s="58" t="s">
        <v>235</v>
      </c>
      <c r="AD2" s="58" t="s">
        <v>236</v>
      </c>
      <c r="AE2" s="58" t="s">
        <v>237</v>
      </c>
      <c r="AF2" s="58" t="s">
        <v>238</v>
      </c>
      <c r="AG2" s="58" t="s">
        <v>239</v>
      </c>
      <c r="AH2" s="58" t="s">
        <v>240</v>
      </c>
      <c r="AI2" s="58" t="s">
        <v>241</v>
      </c>
      <c r="AJ2" s="58" t="s">
        <v>242</v>
      </c>
      <c r="AK2" s="58" t="s">
        <v>243</v>
      </c>
      <c r="AL2" s="58" t="s">
        <v>371</v>
      </c>
      <c r="AM2" s="58" t="s">
        <v>372</v>
      </c>
      <c r="AN2" s="58" t="s">
        <v>373</v>
      </c>
      <c r="AO2" s="58" t="s">
        <v>374</v>
      </c>
      <c r="AP2" s="58" t="s">
        <v>375</v>
      </c>
      <c r="AQ2" s="58" t="s">
        <v>376</v>
      </c>
      <c r="AR2" s="58" t="s">
        <v>377</v>
      </c>
      <c r="AS2" s="58" t="s">
        <v>378</v>
      </c>
      <c r="AT2" s="58" t="s">
        <v>379</v>
      </c>
      <c r="AU2" s="58" t="s">
        <v>380</v>
      </c>
      <c r="AV2" s="58" t="s">
        <v>381</v>
      </c>
      <c r="AW2" s="58" t="s">
        <v>382</v>
      </c>
      <c r="AY2" s="128" t="s">
        <v>1044</v>
      </c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</row>
    <row r="3" spans="1:66" s="3" customFormat="1" ht="11.25" x14ac:dyDescent="0.2">
      <c r="A3" s="5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91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116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Y3" s="116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</row>
    <row r="4" spans="1:66" s="3" customFormat="1" ht="11.25" x14ac:dyDescent="0.2">
      <c r="A4" s="84" t="s">
        <v>1023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91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116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Y4" s="116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</row>
    <row r="5" spans="1:66" s="3" customFormat="1" ht="11.25" x14ac:dyDescent="0.2">
      <c r="A5" s="86" t="s">
        <v>1022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92">
        <v>258040885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92">
        <v>253228339</v>
      </c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Y5" s="92">
        <v>253228339</v>
      </c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</row>
    <row r="6" spans="1:66" s="3" customFormat="1" ht="11.25" x14ac:dyDescent="0.2">
      <c r="A6" s="86" t="s">
        <v>1024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93">
        <v>955296830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93">
        <v>970365421</v>
      </c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Y6" s="93">
        <v>988200252</v>
      </c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</row>
    <row r="7" spans="1:66" s="3" customFormat="1" ht="11.25" x14ac:dyDescent="0.2">
      <c r="A7" s="84" t="s">
        <v>1025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94">
        <f>+M5-M6</f>
        <v>-697255945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94">
        <f>+AA5-AA6</f>
        <v>-717137082</v>
      </c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Y7" s="94">
        <f>+AY5-AY6</f>
        <v>-734971913</v>
      </c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</row>
    <row r="8" spans="1:66" s="3" customFormat="1" ht="11.25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150">
        <f>+M7-M28</f>
        <v>0.34000003337860107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150">
        <f>+AA7-AA28</f>
        <v>-0.44259703159332275</v>
      </c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Y8" s="150">
        <f>+AY7-AY28</f>
        <v>0.28477621078491211</v>
      </c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</row>
    <row r="9" spans="1:66" s="3" customFormat="1" ht="11.25" x14ac:dyDescent="0.2">
      <c r="A9" s="84" t="s">
        <v>1026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92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92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Y9" s="92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</row>
    <row r="10" spans="1:66" s="3" customFormat="1" ht="11.25" x14ac:dyDescent="0.2">
      <c r="A10" s="86" t="s">
        <v>1022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92">
        <v>207688726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92">
        <v>203384045</v>
      </c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Y10" s="92">
        <v>203384045</v>
      </c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</row>
    <row r="11" spans="1:66" s="3" customFormat="1" ht="11.25" x14ac:dyDescent="0.2">
      <c r="A11" s="86" t="s">
        <v>1024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93">
        <v>778752838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93">
        <v>788552336</v>
      </c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Y11" s="93">
        <v>799904764</v>
      </c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</row>
    <row r="12" spans="1:66" s="3" customFormat="1" ht="11.25" x14ac:dyDescent="0.2">
      <c r="A12" s="84" t="s">
        <v>1025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94">
        <f>+M10-M11</f>
        <v>-571064112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94">
        <f>+AA10-AA11</f>
        <v>-585168291</v>
      </c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Y12" s="94">
        <f>+AY10-AY11</f>
        <v>-596520719</v>
      </c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</row>
    <row r="13" spans="1:66" s="3" customFormat="1" ht="11.25" x14ac:dyDescent="0.2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150">
        <f>+M12-M24</f>
        <v>0.71999990940093994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150">
        <f>+AA12-AA24</f>
        <v>-392496.30155920982</v>
      </c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Y13" s="150">
        <f>+AY12-AY24</f>
        <v>-392493.05560708046</v>
      </c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</row>
    <row r="14" spans="1:66" s="3" customFormat="1" ht="11.25" x14ac:dyDescent="0.2">
      <c r="A14" s="84" t="s">
        <v>1045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92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92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Y14" s="92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</row>
    <row r="15" spans="1:66" s="3" customFormat="1" ht="11.25" x14ac:dyDescent="0.2">
      <c r="A15" s="86" t="s">
        <v>1022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92">
        <v>50352159</v>
      </c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92">
        <v>49844294</v>
      </c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Y15" s="92">
        <v>49844294</v>
      </c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</row>
    <row r="16" spans="1:66" s="3" customFormat="1" ht="11.25" x14ac:dyDescent="0.2">
      <c r="A16" s="86" t="s">
        <v>1024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93">
        <v>176543992</v>
      </c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93">
        <v>181813085</v>
      </c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Y16" s="93">
        <v>188295488</v>
      </c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</row>
    <row r="17" spans="1:67" s="3" customFormat="1" ht="11.25" x14ac:dyDescent="0.2">
      <c r="A17" s="84" t="s">
        <v>1025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94">
        <f>+M15-M16</f>
        <v>-126191833</v>
      </c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94">
        <f>+AA15-AA16</f>
        <v>-131968791</v>
      </c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Y17" s="94">
        <f>+AY15-AY16</f>
        <v>-138451194</v>
      </c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</row>
    <row r="18" spans="1:67" s="3" customFormat="1" ht="12" thickBo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151">
        <f>+M17-M25</f>
        <v>-2.9399999231100082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151">
        <f>+AA17-AA25</f>
        <v>392495.35067911446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Y18" s="151">
        <f>+AY17-AY25</f>
        <v>392495.31837898493</v>
      </c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</row>
    <row r="19" spans="1:67" s="31" customFormat="1" ht="15.75" thickBot="1" x14ac:dyDescent="0.3">
      <c r="A19" s="81" t="s">
        <v>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95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117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55"/>
      <c r="AY19" s="129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1:67" s="5" customFormat="1" ht="11.25" x14ac:dyDescent="0.2">
      <c r="A20" s="80" t="s">
        <v>597</v>
      </c>
      <c r="B20" s="82">
        <v>627750.43277999898</v>
      </c>
      <c r="C20" s="82">
        <v>627750.43277999898</v>
      </c>
      <c r="D20" s="82">
        <v>644227.23092999903</v>
      </c>
      <c r="E20" s="82">
        <v>644227.23092999903</v>
      </c>
      <c r="F20" s="82">
        <v>644227.23092999903</v>
      </c>
      <c r="G20" s="82">
        <v>662651.459919999</v>
      </c>
      <c r="H20" s="82">
        <v>662651.459919999</v>
      </c>
      <c r="I20" s="82">
        <v>663227.44438999996</v>
      </c>
      <c r="J20" s="82">
        <v>683005.10615999997</v>
      </c>
      <c r="K20" s="82">
        <v>683005.10615999997</v>
      </c>
      <c r="L20" s="82">
        <v>683005.10615999997</v>
      </c>
      <c r="M20" s="96">
        <v>697255.94533999998</v>
      </c>
      <c r="N20" s="82">
        <v>697255.94533999998</v>
      </c>
      <c r="O20" s="82">
        <v>697255.94533999998</v>
      </c>
      <c r="P20" s="82">
        <v>702080.14427000005</v>
      </c>
      <c r="Q20" s="82">
        <v>702080.14427000005</v>
      </c>
      <c r="R20" s="82">
        <v>702080.14427000005</v>
      </c>
      <c r="S20" s="82">
        <v>707339.71154000005</v>
      </c>
      <c r="T20" s="82">
        <v>707339.71154000005</v>
      </c>
      <c r="U20" s="82">
        <v>708120.73729999899</v>
      </c>
      <c r="V20" s="82">
        <v>712229.651595045</v>
      </c>
      <c r="W20" s="82">
        <v>712238.36967671197</v>
      </c>
      <c r="X20" s="82">
        <v>712247.08775837801</v>
      </c>
      <c r="Y20" s="82">
        <v>717119.64539406903</v>
      </c>
      <c r="Z20" s="82">
        <v>717128.363475736</v>
      </c>
      <c r="AA20" s="96">
        <v>717137.08155740297</v>
      </c>
      <c r="AB20" s="82">
        <v>721451.45206925005</v>
      </c>
      <c r="AC20" s="82">
        <v>721460.17015091598</v>
      </c>
      <c r="AD20" s="82">
        <v>721468.88823258295</v>
      </c>
      <c r="AE20" s="82">
        <v>725783.25874443003</v>
      </c>
      <c r="AF20" s="82">
        <v>725792.48233109701</v>
      </c>
      <c r="AG20" s="82">
        <v>725801.70591776306</v>
      </c>
      <c r="AH20" s="82">
        <v>731909.75915451103</v>
      </c>
      <c r="AI20" s="82">
        <v>731918.98274117697</v>
      </c>
      <c r="AJ20" s="82">
        <v>731928.20632784395</v>
      </c>
      <c r="AK20" s="82">
        <v>738036.25956459099</v>
      </c>
      <c r="AL20" s="82">
        <v>738045.48315125797</v>
      </c>
      <c r="AM20" s="82">
        <v>738054.70673792495</v>
      </c>
      <c r="AN20" s="82">
        <v>741074.52336721704</v>
      </c>
      <c r="AO20" s="82">
        <v>741083.74695388402</v>
      </c>
      <c r="AP20" s="82">
        <v>741092.97054054996</v>
      </c>
      <c r="AQ20" s="82">
        <v>744112.78716984298</v>
      </c>
      <c r="AR20" s="82">
        <v>744122.01075650903</v>
      </c>
      <c r="AS20" s="82">
        <v>744131.23434317601</v>
      </c>
      <c r="AT20" s="82">
        <v>745868.687083364</v>
      </c>
      <c r="AU20" s="82">
        <v>745877.91067003098</v>
      </c>
      <c r="AV20" s="82">
        <v>745887.13425669703</v>
      </c>
      <c r="AW20" s="82">
        <v>747624.58699688502</v>
      </c>
      <c r="AX20" s="54"/>
      <c r="AY20" s="96">
        <f>AVERAGE(AE20:AQ20)</f>
        <v>734971.91328477627</v>
      </c>
      <c r="AZ20" s="47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8"/>
    </row>
    <row r="21" spans="1:67" s="5" customFormat="1" ht="11.25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9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96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15"/>
      <c r="AY21" s="96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8"/>
    </row>
    <row r="22" spans="1:67" s="7" customFormat="1" ht="9.75" thickBo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98"/>
      <c r="U22" s="10"/>
      <c r="V22" s="10"/>
      <c r="W22" s="10"/>
      <c r="X22" s="10"/>
      <c r="Y22" s="10"/>
      <c r="Z22" s="10"/>
      <c r="AA22" s="118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Y22" s="118"/>
      <c r="AZ22" s="50"/>
      <c r="BA22" s="50"/>
      <c r="BB22" s="50"/>
      <c r="BC22" s="50"/>
      <c r="BD22" s="50"/>
      <c r="BE22" s="50"/>
      <c r="BF22" s="50"/>
      <c r="BG22" s="50"/>
      <c r="BH22" s="51"/>
      <c r="BI22" s="50"/>
      <c r="BJ22" s="51"/>
      <c r="BK22" s="50"/>
      <c r="BL22" s="50"/>
      <c r="BM22" s="50"/>
      <c r="BN22" s="50"/>
    </row>
    <row r="23" spans="1:67" s="12" customForma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99"/>
      <c r="U23" s="14"/>
      <c r="V23" s="14"/>
      <c r="W23" s="14"/>
      <c r="X23" s="14"/>
      <c r="Y23" s="14"/>
      <c r="Z23" s="14"/>
      <c r="AA23" s="102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Y23" s="102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</row>
    <row r="24" spans="1:67" s="12" customFormat="1" x14ac:dyDescent="0.15">
      <c r="A24" s="11" t="s">
        <v>229</v>
      </c>
      <c r="B24" s="14">
        <f t="shared" ref="B24:T24" si="0">+B131+B197+B207</f>
        <v>-506180855.46999985</v>
      </c>
      <c r="C24" s="14">
        <f t="shared" si="0"/>
        <v>-506180855.46999985</v>
      </c>
      <c r="D24" s="14">
        <f t="shared" si="0"/>
        <v>-519590055.8900001</v>
      </c>
      <c r="E24" s="14">
        <f t="shared" si="0"/>
        <v>-519590055.8900001</v>
      </c>
      <c r="F24" s="14">
        <f t="shared" si="0"/>
        <v>-519590055.8900001</v>
      </c>
      <c r="G24" s="14">
        <f t="shared" si="0"/>
        <v>-535234664.13000017</v>
      </c>
      <c r="H24" s="14">
        <f t="shared" si="0"/>
        <v>-535234664.13000017</v>
      </c>
      <c r="I24" s="14">
        <f t="shared" si="0"/>
        <v>-534160659.10999995</v>
      </c>
      <c r="J24" s="14">
        <f t="shared" si="0"/>
        <v>-550853441.75999999</v>
      </c>
      <c r="K24" s="14">
        <f t="shared" si="0"/>
        <v>-550853441.75999999</v>
      </c>
      <c r="L24" s="14">
        <f t="shared" si="0"/>
        <v>-550853441.75999999</v>
      </c>
      <c r="M24" s="100">
        <f t="shared" si="0"/>
        <v>-571064112.71999991</v>
      </c>
      <c r="N24" s="14">
        <f t="shared" si="0"/>
        <v>-571064112.71999991</v>
      </c>
      <c r="O24" s="14">
        <f t="shared" si="0"/>
        <v>-571064112.71999991</v>
      </c>
      <c r="P24" s="14">
        <f t="shared" si="0"/>
        <v>-575082382.69000006</v>
      </c>
      <c r="Q24" s="14">
        <f t="shared" si="0"/>
        <v>-575082382.69000006</v>
      </c>
      <c r="R24" s="14">
        <f t="shared" si="0"/>
        <v>-575082382.69000006</v>
      </c>
      <c r="S24" s="14">
        <f t="shared" si="0"/>
        <v>-579804459.82000017</v>
      </c>
      <c r="T24" s="14">
        <f t="shared" si="0"/>
        <v>-579804459.82000017</v>
      </c>
      <c r="U24" s="14">
        <f t="shared" ref="U24:AW24" si="1">+U131+U197+U207</f>
        <v>-579011504.47000027</v>
      </c>
      <c r="V24" s="14">
        <f t="shared" si="1"/>
        <v>-581575991.73646665</v>
      </c>
      <c r="W24" s="14">
        <f t="shared" si="1"/>
        <v>-581584709.81813335</v>
      </c>
      <c r="X24" s="14">
        <f t="shared" si="1"/>
        <v>-581593427.89980006</v>
      </c>
      <c r="Y24" s="14">
        <f t="shared" si="1"/>
        <v>-584758358.53510737</v>
      </c>
      <c r="Z24" s="14">
        <f t="shared" si="1"/>
        <v>-584767076.61677408</v>
      </c>
      <c r="AA24" s="100">
        <f t="shared" si="1"/>
        <v>-584775794.69844079</v>
      </c>
      <c r="AB24" s="14">
        <f t="shared" si="1"/>
        <v>-587403066.20142674</v>
      </c>
      <c r="AC24" s="14">
        <f t="shared" si="1"/>
        <v>-587411784.28309345</v>
      </c>
      <c r="AD24" s="14">
        <f t="shared" si="1"/>
        <v>-587420502.36476016</v>
      </c>
      <c r="AE24" s="14">
        <f t="shared" si="1"/>
        <v>-590047773.86774611</v>
      </c>
      <c r="AF24" s="14">
        <f t="shared" si="1"/>
        <v>-590056997.45441294</v>
      </c>
      <c r="AG24" s="14">
        <f t="shared" si="1"/>
        <v>-590066221.04107952</v>
      </c>
      <c r="AH24" s="14">
        <f t="shared" si="1"/>
        <v>-594270443.3723278</v>
      </c>
      <c r="AI24" s="14">
        <f t="shared" si="1"/>
        <v>-594279666.95899439</v>
      </c>
      <c r="AJ24" s="14">
        <f t="shared" si="1"/>
        <v>-594288890.54566121</v>
      </c>
      <c r="AK24" s="14">
        <f t="shared" si="1"/>
        <v>-598493112.87690926</v>
      </c>
      <c r="AL24" s="14">
        <f t="shared" si="1"/>
        <v>-598502336.46357584</v>
      </c>
      <c r="AM24" s="14">
        <f t="shared" si="1"/>
        <v>-598511560.05024242</v>
      </c>
      <c r="AN24" s="14">
        <f t="shared" si="1"/>
        <v>-599923075.35261345</v>
      </c>
      <c r="AO24" s="14">
        <f t="shared" si="1"/>
        <v>-599932298.93928027</v>
      </c>
      <c r="AP24" s="14">
        <f t="shared" si="1"/>
        <v>-599941522.52594686</v>
      </c>
      <c r="AQ24" s="14">
        <f t="shared" si="1"/>
        <v>-601353037.82831788</v>
      </c>
      <c r="AR24" s="14">
        <f t="shared" si="1"/>
        <v>-601362261.41498446</v>
      </c>
      <c r="AS24" s="14">
        <f t="shared" si="1"/>
        <v>-601371485.00165129</v>
      </c>
      <c r="AT24" s="14">
        <f t="shared" si="1"/>
        <v>-601621015.7430836</v>
      </c>
      <c r="AU24" s="14">
        <f t="shared" si="1"/>
        <v>-601630239.3297503</v>
      </c>
      <c r="AV24" s="14">
        <f t="shared" si="1"/>
        <v>-601639462.916417</v>
      </c>
      <c r="AW24" s="14">
        <f t="shared" si="1"/>
        <v>-601888993.6578486</v>
      </c>
      <c r="AX24" s="14"/>
      <c r="AY24" s="100">
        <f t="shared" ref="AY24" si="2">+AY131+AY197+AY207</f>
        <v>-596128225.94439292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7" s="12" customFormat="1" x14ac:dyDescent="0.15">
      <c r="A25" s="11" t="s">
        <v>230</v>
      </c>
      <c r="B25" s="14">
        <f t="shared" ref="B25:T25" si="3">+B194+B200+B212</f>
        <v>-121569578.70999998</v>
      </c>
      <c r="C25" s="14">
        <f t="shared" si="3"/>
        <v>-121569578.70999998</v>
      </c>
      <c r="D25" s="14">
        <f t="shared" si="3"/>
        <v>-124637176.44000001</v>
      </c>
      <c r="E25" s="14">
        <f t="shared" si="3"/>
        <v>-124637176.44000001</v>
      </c>
      <c r="F25" s="14">
        <f t="shared" si="3"/>
        <v>-124637176.44000001</v>
      </c>
      <c r="G25" s="14">
        <f t="shared" si="3"/>
        <v>-127416797.19999996</v>
      </c>
      <c r="H25" s="14">
        <f t="shared" si="3"/>
        <v>-127416797.19999996</v>
      </c>
      <c r="I25" s="14">
        <f t="shared" si="3"/>
        <v>-129066786.69999993</v>
      </c>
      <c r="J25" s="14">
        <f t="shared" si="3"/>
        <v>-132151665.76999991</v>
      </c>
      <c r="K25" s="14">
        <f t="shared" si="3"/>
        <v>-132151662.76999991</v>
      </c>
      <c r="L25" s="14">
        <f t="shared" si="3"/>
        <v>-132151662.76999991</v>
      </c>
      <c r="M25" s="100">
        <f t="shared" si="3"/>
        <v>-126191830.06000008</v>
      </c>
      <c r="N25" s="14">
        <f t="shared" si="3"/>
        <v>-126191830.06000008</v>
      </c>
      <c r="O25" s="14">
        <f t="shared" si="3"/>
        <v>-126191830.06000008</v>
      </c>
      <c r="P25" s="14">
        <f t="shared" si="3"/>
        <v>-126997763.12000002</v>
      </c>
      <c r="Q25" s="14">
        <f t="shared" si="3"/>
        <v>-126997763.12000002</v>
      </c>
      <c r="R25" s="14">
        <f t="shared" si="3"/>
        <v>-126997763.12000002</v>
      </c>
      <c r="S25" s="14">
        <f t="shared" si="3"/>
        <v>-127535253.34999996</v>
      </c>
      <c r="T25" s="14">
        <f t="shared" si="3"/>
        <v>-127535253.34999996</v>
      </c>
      <c r="U25" s="14">
        <f t="shared" ref="U25:AW25" si="4">+U194+U200+U212</f>
        <v>-129109233.92999996</v>
      </c>
      <c r="V25" s="14">
        <f t="shared" si="4"/>
        <v>-130653660.15443729</v>
      </c>
      <c r="W25" s="14">
        <f t="shared" si="4"/>
        <v>-130653660.15443729</v>
      </c>
      <c r="X25" s="14">
        <f t="shared" si="4"/>
        <v>-130653660.15443729</v>
      </c>
      <c r="Y25" s="14">
        <f t="shared" si="4"/>
        <v>-132361286.35067911</v>
      </c>
      <c r="Z25" s="14">
        <f t="shared" si="4"/>
        <v>-132361286.35067911</v>
      </c>
      <c r="AA25" s="100">
        <f t="shared" si="4"/>
        <v>-132361286.35067911</v>
      </c>
      <c r="AB25" s="14">
        <f t="shared" si="4"/>
        <v>-134048386.4706326</v>
      </c>
      <c r="AC25" s="14">
        <f t="shared" si="4"/>
        <v>-134048386.4706326</v>
      </c>
      <c r="AD25" s="14">
        <f t="shared" si="4"/>
        <v>-134048386.4706326</v>
      </c>
      <c r="AE25" s="14">
        <f t="shared" si="4"/>
        <v>-135735486.59058607</v>
      </c>
      <c r="AF25" s="14">
        <f t="shared" si="4"/>
        <v>-135735486.59058607</v>
      </c>
      <c r="AG25" s="14">
        <f t="shared" si="4"/>
        <v>-135735486.59058607</v>
      </c>
      <c r="AH25" s="14">
        <f t="shared" si="4"/>
        <v>-137639317.89648515</v>
      </c>
      <c r="AI25" s="14">
        <f t="shared" si="4"/>
        <v>-137639317.89648515</v>
      </c>
      <c r="AJ25" s="14">
        <f t="shared" si="4"/>
        <v>-137639317.89648515</v>
      </c>
      <c r="AK25" s="14">
        <f t="shared" si="4"/>
        <v>-139543149.20238429</v>
      </c>
      <c r="AL25" s="14">
        <f t="shared" si="4"/>
        <v>-139543149.20238429</v>
      </c>
      <c r="AM25" s="14">
        <f t="shared" si="4"/>
        <v>-139543149.20238429</v>
      </c>
      <c r="AN25" s="14">
        <f t="shared" si="4"/>
        <v>-141151449.85458875</v>
      </c>
      <c r="AO25" s="14">
        <f t="shared" si="4"/>
        <v>-141151449.85458875</v>
      </c>
      <c r="AP25" s="14">
        <f t="shared" si="4"/>
        <v>-141151449.85458875</v>
      </c>
      <c r="AQ25" s="14">
        <f t="shared" si="4"/>
        <v>-142759750.50679317</v>
      </c>
      <c r="AR25" s="14">
        <f t="shared" si="4"/>
        <v>-142759750.50679317</v>
      </c>
      <c r="AS25" s="14">
        <f t="shared" si="4"/>
        <v>-142759750.50679317</v>
      </c>
      <c r="AT25" s="14">
        <f t="shared" si="4"/>
        <v>-144247672.34315705</v>
      </c>
      <c r="AU25" s="14">
        <f t="shared" si="4"/>
        <v>-144247672.34315705</v>
      </c>
      <c r="AV25" s="14">
        <f t="shared" si="4"/>
        <v>-144247672.34315705</v>
      </c>
      <c r="AW25" s="14">
        <f t="shared" si="4"/>
        <v>-145735594.17952096</v>
      </c>
      <c r="AX25" s="14"/>
      <c r="AY25" s="100">
        <f t="shared" ref="AY25" si="5">+AY194+AY200+AY212</f>
        <v>-138843689.31837898</v>
      </c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67" s="137" customFormat="1" x14ac:dyDescent="0.15">
      <c r="A26" s="136"/>
      <c r="B26" s="42">
        <f t="shared" ref="B26:T26" si="6">SUM(B24:B25)-B28</f>
        <v>-1.4000008106231689</v>
      </c>
      <c r="C26" s="42">
        <f t="shared" si="6"/>
        <v>-1.4000008106231689</v>
      </c>
      <c r="D26" s="42">
        <f t="shared" si="6"/>
        <v>-1.4000011682510376</v>
      </c>
      <c r="E26" s="42">
        <f t="shared" si="6"/>
        <v>-1.4000011682510376</v>
      </c>
      <c r="F26" s="42">
        <f t="shared" si="6"/>
        <v>-1.4000011682510376</v>
      </c>
      <c r="G26" s="42">
        <f t="shared" si="6"/>
        <v>-1.4100011587142944</v>
      </c>
      <c r="H26" s="42">
        <f t="shared" si="6"/>
        <v>-1.4100011587142944</v>
      </c>
      <c r="I26" s="42">
        <f t="shared" si="6"/>
        <v>-1.4199999570846558</v>
      </c>
      <c r="J26" s="42">
        <f t="shared" si="6"/>
        <v>-1.369999885559082</v>
      </c>
      <c r="K26" s="42">
        <f t="shared" si="6"/>
        <v>1.630000114440918</v>
      </c>
      <c r="L26" s="42">
        <f t="shared" si="6"/>
        <v>1.630000114440918</v>
      </c>
      <c r="M26" s="101">
        <f t="shared" si="6"/>
        <v>2.5600000619888306</v>
      </c>
      <c r="N26" s="42">
        <f t="shared" si="6"/>
        <v>2.5600000619888306</v>
      </c>
      <c r="O26" s="42">
        <f t="shared" si="6"/>
        <v>2.5600000619888306</v>
      </c>
      <c r="P26" s="42">
        <f t="shared" si="6"/>
        <v>-1.5399999618530273</v>
      </c>
      <c r="Q26" s="42">
        <f t="shared" si="6"/>
        <v>-1.5399999618530273</v>
      </c>
      <c r="R26" s="42">
        <f t="shared" si="6"/>
        <v>-1.5399999618530273</v>
      </c>
      <c r="S26" s="42">
        <f t="shared" si="6"/>
        <v>-1.6299999952316284</v>
      </c>
      <c r="T26" s="42">
        <f t="shared" si="6"/>
        <v>-1.6299999952316284</v>
      </c>
      <c r="U26" s="42">
        <f>SUM(U24:U25)-U28</f>
        <v>-1.1000012159347534</v>
      </c>
      <c r="V26" s="42">
        <f>SUM(V24:V25)-V28</f>
        <v>-0.29585897922515869</v>
      </c>
      <c r="W26" s="42">
        <f t="shared" ref="W26:AS26" si="7">SUM(W24:W25)-W28</f>
        <v>-0.29585874080657959</v>
      </c>
      <c r="X26" s="42">
        <f t="shared" si="7"/>
        <v>-0.29585933685302734</v>
      </c>
      <c r="Y26" s="42">
        <f t="shared" si="7"/>
        <v>0.50828254222869873</v>
      </c>
      <c r="Z26" s="42">
        <f t="shared" si="7"/>
        <v>0.50828278064727783</v>
      </c>
      <c r="AA26" s="101">
        <f t="shared" si="7"/>
        <v>0.50828301906585693</v>
      </c>
      <c r="AB26" s="42">
        <f t="shared" si="7"/>
        <v>-0.60280919075012207</v>
      </c>
      <c r="AC26" s="42">
        <f t="shared" si="7"/>
        <v>-0.60281002521514893</v>
      </c>
      <c r="AD26" s="42">
        <f t="shared" si="7"/>
        <v>-0.60280978679656982</v>
      </c>
      <c r="AE26" s="42">
        <f t="shared" si="7"/>
        <v>-1.7139021158218384</v>
      </c>
      <c r="AF26" s="42">
        <f t="shared" si="7"/>
        <v>-1.7139019966125488</v>
      </c>
      <c r="AG26" s="42">
        <f t="shared" si="7"/>
        <v>-1.713902473449707</v>
      </c>
      <c r="AH26" s="42">
        <f t="shared" si="7"/>
        <v>-2.1143019199371338</v>
      </c>
      <c r="AI26" s="42">
        <f t="shared" si="7"/>
        <v>-2.1143025159835815</v>
      </c>
      <c r="AJ26" s="42">
        <f t="shared" si="7"/>
        <v>-2.114302396774292</v>
      </c>
      <c r="AK26" s="42">
        <f t="shared" si="7"/>
        <v>-2.5147025585174561</v>
      </c>
      <c r="AL26" s="42">
        <f t="shared" si="7"/>
        <v>-2.5147020816802979</v>
      </c>
      <c r="AM26" s="42">
        <f t="shared" si="7"/>
        <v>-2.5147017240524292</v>
      </c>
      <c r="AN26" s="42">
        <f t="shared" si="7"/>
        <v>-1.8399851322174072</v>
      </c>
      <c r="AO26" s="42">
        <f t="shared" si="7"/>
        <v>-1.8399850130081177</v>
      </c>
      <c r="AP26" s="42">
        <f t="shared" si="7"/>
        <v>-1.8399856090545654</v>
      </c>
      <c r="AQ26" s="42">
        <f t="shared" si="7"/>
        <v>-1.1652680635452271</v>
      </c>
      <c r="AR26" s="42">
        <f t="shared" si="7"/>
        <v>-1.1652685403823853</v>
      </c>
      <c r="AS26" s="42">
        <f t="shared" si="7"/>
        <v>-1.1652684211730957</v>
      </c>
      <c r="AT26" s="42">
        <f t="shared" ref="AT26:AW26" si="8">SUM(AT24:AT25)-AT28</f>
        <v>-1.0028766393661499</v>
      </c>
      <c r="AU26" s="42">
        <f t="shared" si="8"/>
        <v>-1.0028764009475708</v>
      </c>
      <c r="AV26" s="42">
        <f t="shared" si="8"/>
        <v>-1.0028769969940186</v>
      </c>
      <c r="AW26" s="42">
        <f t="shared" si="8"/>
        <v>-0.84048449993133545</v>
      </c>
      <c r="AX26" s="42"/>
      <c r="AY26" s="101">
        <f t="shared" ref="AY26" si="9">SUM(AY24:AY25)-AY28</f>
        <v>-1.9779956340789795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</row>
    <row r="27" spans="1:67" s="12" customFormat="1" x14ac:dyDescent="0.15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02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02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02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67" s="12" customFormat="1" x14ac:dyDescent="0.15">
      <c r="A28" s="138" t="s">
        <v>6</v>
      </c>
      <c r="B28" s="139">
        <f t="shared" ref="B28:T28" si="10">-B20*1000</f>
        <v>-627750432.77999902</v>
      </c>
      <c r="C28" s="139">
        <f t="shared" si="10"/>
        <v>-627750432.77999902</v>
      </c>
      <c r="D28" s="139">
        <f t="shared" si="10"/>
        <v>-644227230.92999899</v>
      </c>
      <c r="E28" s="139">
        <f t="shared" si="10"/>
        <v>-644227230.92999899</v>
      </c>
      <c r="F28" s="139">
        <f t="shared" si="10"/>
        <v>-644227230.92999899</v>
      </c>
      <c r="G28" s="139">
        <f t="shared" si="10"/>
        <v>-662651459.919999</v>
      </c>
      <c r="H28" s="139">
        <f t="shared" si="10"/>
        <v>-662651459.919999</v>
      </c>
      <c r="I28" s="139">
        <f t="shared" si="10"/>
        <v>-663227444.38999999</v>
      </c>
      <c r="J28" s="139">
        <f t="shared" si="10"/>
        <v>-683005106.15999997</v>
      </c>
      <c r="K28" s="139">
        <f t="shared" si="10"/>
        <v>-683005106.15999997</v>
      </c>
      <c r="L28" s="139">
        <f t="shared" si="10"/>
        <v>-683005106.15999997</v>
      </c>
      <c r="M28" s="103">
        <f t="shared" si="10"/>
        <v>-697255945.34000003</v>
      </c>
      <c r="N28" s="139">
        <f>-N20*1000</f>
        <v>-697255945.34000003</v>
      </c>
      <c r="O28" s="139">
        <f t="shared" si="10"/>
        <v>-697255945.34000003</v>
      </c>
      <c r="P28" s="139">
        <f t="shared" si="10"/>
        <v>-702080144.2700001</v>
      </c>
      <c r="Q28" s="139">
        <f t="shared" si="10"/>
        <v>-702080144.2700001</v>
      </c>
      <c r="R28" s="139">
        <f t="shared" si="10"/>
        <v>-702080144.2700001</v>
      </c>
      <c r="S28" s="139">
        <f t="shared" si="10"/>
        <v>-707339711.54000008</v>
      </c>
      <c r="T28" s="139">
        <f t="shared" si="10"/>
        <v>-707339711.54000008</v>
      </c>
      <c r="U28" s="139">
        <f t="shared" ref="U28:AW28" si="11">-U20*1000</f>
        <v>-708120737.299999</v>
      </c>
      <c r="V28" s="139">
        <f t="shared" si="11"/>
        <v>-712229651.59504497</v>
      </c>
      <c r="W28" s="139">
        <f t="shared" si="11"/>
        <v>-712238369.67671192</v>
      </c>
      <c r="X28" s="139">
        <f t="shared" si="11"/>
        <v>-712247087.75837803</v>
      </c>
      <c r="Y28" s="139">
        <f t="shared" si="11"/>
        <v>-717119645.39406908</v>
      </c>
      <c r="Z28" s="139">
        <f t="shared" si="11"/>
        <v>-717128363.47573602</v>
      </c>
      <c r="AA28" s="103">
        <f t="shared" si="11"/>
        <v>-717137081.55740297</v>
      </c>
      <c r="AB28" s="139">
        <f t="shared" si="11"/>
        <v>-721451452.06925011</v>
      </c>
      <c r="AC28" s="139">
        <f t="shared" si="11"/>
        <v>-721460170.15091598</v>
      </c>
      <c r="AD28" s="139">
        <f t="shared" si="11"/>
        <v>-721468888.23258293</v>
      </c>
      <c r="AE28" s="139">
        <f t="shared" si="11"/>
        <v>-725783258.74443007</v>
      </c>
      <c r="AF28" s="139">
        <f t="shared" si="11"/>
        <v>-725792482.33109701</v>
      </c>
      <c r="AG28" s="139">
        <f t="shared" si="11"/>
        <v>-725801705.91776311</v>
      </c>
      <c r="AH28" s="139">
        <f t="shared" si="11"/>
        <v>-731909759.15451097</v>
      </c>
      <c r="AI28" s="139">
        <f t="shared" si="11"/>
        <v>-731918982.74117696</v>
      </c>
      <c r="AJ28" s="139">
        <f t="shared" si="11"/>
        <v>-731928206.3278439</v>
      </c>
      <c r="AK28" s="139">
        <f t="shared" si="11"/>
        <v>-738036259.56459093</v>
      </c>
      <c r="AL28" s="139">
        <f t="shared" si="11"/>
        <v>-738045483.15125799</v>
      </c>
      <c r="AM28" s="139">
        <f t="shared" si="11"/>
        <v>-738054706.73792493</v>
      </c>
      <c r="AN28" s="139">
        <f t="shared" si="11"/>
        <v>-741074523.36721706</v>
      </c>
      <c r="AO28" s="139">
        <f t="shared" si="11"/>
        <v>-741083746.95388401</v>
      </c>
      <c r="AP28" s="139">
        <f t="shared" si="11"/>
        <v>-741092970.54054999</v>
      </c>
      <c r="AQ28" s="139">
        <f t="shared" si="11"/>
        <v>-744112787.16984296</v>
      </c>
      <c r="AR28" s="139">
        <f t="shared" si="11"/>
        <v>-744122010.75650907</v>
      </c>
      <c r="AS28" s="139">
        <f t="shared" si="11"/>
        <v>-744131234.34317601</v>
      </c>
      <c r="AT28" s="139">
        <f t="shared" si="11"/>
        <v>-745868687.08336401</v>
      </c>
      <c r="AU28" s="139">
        <f t="shared" si="11"/>
        <v>-745877910.67003095</v>
      </c>
      <c r="AV28" s="139">
        <f t="shared" si="11"/>
        <v>-745887134.25669706</v>
      </c>
      <c r="AW28" s="139">
        <f t="shared" si="11"/>
        <v>-747624586.99688506</v>
      </c>
      <c r="AX28" s="139"/>
      <c r="AY28" s="103">
        <f t="shared" ref="AY28" si="12">-AY20*1000</f>
        <v>-734971913.28477621</v>
      </c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</row>
    <row r="29" spans="1:67" s="12" customFormat="1" x14ac:dyDescent="0.15">
      <c r="A29" s="11" t="s">
        <v>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02"/>
      <c r="N29" s="14"/>
      <c r="O29" s="14"/>
      <c r="P29" s="14"/>
      <c r="Q29" s="14"/>
      <c r="R29" s="14"/>
      <c r="S29" s="14"/>
      <c r="T29" s="14"/>
      <c r="U29" s="14"/>
      <c r="V29" s="14">
        <f>+V28-U28</f>
        <v>-4108914.2950459719</v>
      </c>
      <c r="W29" s="14">
        <f>+W28-V28</f>
        <v>-8718.0816669464111</v>
      </c>
      <c r="X29" s="14">
        <f t="shared" ref="X29:AW29" si="13">+X28-W28</f>
        <v>-8718.0816661119461</v>
      </c>
      <c r="Y29" s="14">
        <f t="shared" si="13"/>
        <v>-4872557.6356910467</v>
      </c>
      <c r="Z29" s="14">
        <f>+Z28-Y28</f>
        <v>-8718.0816669464111</v>
      </c>
      <c r="AA29" s="102">
        <f>+AA28-Z28</f>
        <v>-8718.0816669464111</v>
      </c>
      <c r="AB29" s="14">
        <f t="shared" si="13"/>
        <v>-4314370.5118471384</v>
      </c>
      <c r="AC29" s="14">
        <f t="shared" si="13"/>
        <v>-8718.0816658735275</v>
      </c>
      <c r="AD29" s="14">
        <f t="shared" si="13"/>
        <v>-8718.0816669464111</v>
      </c>
      <c r="AE29" s="14">
        <f t="shared" si="13"/>
        <v>-4314370.5118471384</v>
      </c>
      <c r="AF29" s="14">
        <f t="shared" si="13"/>
        <v>-9223.5866669416428</v>
      </c>
      <c r="AG29" s="14">
        <f t="shared" si="13"/>
        <v>-9223.5866661071777</v>
      </c>
      <c r="AH29" s="14">
        <f t="shared" si="13"/>
        <v>-6108053.2367478609</v>
      </c>
      <c r="AI29" s="14">
        <f t="shared" si="13"/>
        <v>-9223.5866659879684</v>
      </c>
      <c r="AJ29" s="14">
        <f t="shared" si="13"/>
        <v>-9223.5866669416428</v>
      </c>
      <c r="AK29" s="14">
        <f t="shared" si="13"/>
        <v>-6108053.2367470264</v>
      </c>
      <c r="AL29" s="14">
        <f t="shared" si="13"/>
        <v>-9223.5866670608521</v>
      </c>
      <c r="AM29" s="14">
        <f t="shared" si="13"/>
        <v>-9223.5866669416428</v>
      </c>
      <c r="AN29" s="14">
        <f t="shared" si="13"/>
        <v>-3019816.6292921305</v>
      </c>
      <c r="AO29" s="14">
        <f t="shared" si="13"/>
        <v>-9223.5866669416428</v>
      </c>
      <c r="AP29" s="14">
        <f t="shared" si="13"/>
        <v>-9223.5866659879684</v>
      </c>
      <c r="AQ29" s="14">
        <f t="shared" si="13"/>
        <v>-3019816.6292929649</v>
      </c>
      <c r="AR29" s="14">
        <f t="shared" si="13"/>
        <v>-9223.5866661071777</v>
      </c>
      <c r="AS29" s="14">
        <f t="shared" si="13"/>
        <v>-9223.5866669416428</v>
      </c>
      <c r="AT29" s="14">
        <f t="shared" si="13"/>
        <v>-1737452.7401880026</v>
      </c>
      <c r="AU29" s="14">
        <f t="shared" si="13"/>
        <v>-9223.5866669416428</v>
      </c>
      <c r="AV29" s="14">
        <f t="shared" si="13"/>
        <v>-9223.5866661071777</v>
      </c>
      <c r="AW29" s="14">
        <f t="shared" si="13"/>
        <v>-1737452.7401880026</v>
      </c>
      <c r="AX29" s="14"/>
      <c r="AY29" s="102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7" s="12" customFormat="1" x14ac:dyDescent="0.15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2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02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02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7" s="12" customFormat="1" x14ac:dyDescent="0.15">
      <c r="A31" s="140" t="s">
        <v>231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02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02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02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7" s="12" customFormat="1" x14ac:dyDescent="0.15">
      <c r="A32" s="11" t="s">
        <v>58</v>
      </c>
      <c r="B32" s="14">
        <f t="shared" ref="B32:T32" si="14">+B131</f>
        <v>-953761491.05999982</v>
      </c>
      <c r="C32" s="14">
        <f t="shared" si="14"/>
        <v>-953761491.05999982</v>
      </c>
      <c r="D32" s="14">
        <f t="shared" si="14"/>
        <v>-964381492.68000007</v>
      </c>
      <c r="E32" s="14">
        <f t="shared" si="14"/>
        <v>-964381492.68000007</v>
      </c>
      <c r="F32" s="14">
        <f t="shared" si="14"/>
        <v>-964381492.68000007</v>
      </c>
      <c r="G32" s="14">
        <f t="shared" si="14"/>
        <v>-977080296.7700001</v>
      </c>
      <c r="H32" s="14">
        <f t="shared" si="14"/>
        <v>-977080296.7700001</v>
      </c>
      <c r="I32" s="14">
        <f t="shared" si="14"/>
        <v>-974900830.06999993</v>
      </c>
      <c r="J32" s="14">
        <f t="shared" si="14"/>
        <v>-988708135.29999983</v>
      </c>
      <c r="K32" s="14">
        <f t="shared" si="14"/>
        <v>-988708135.29999983</v>
      </c>
      <c r="L32" s="14">
        <f t="shared" si="14"/>
        <v>-988708135.29999983</v>
      </c>
      <c r="M32" s="102">
        <f t="shared" si="14"/>
        <v>-1005691821.6099999</v>
      </c>
      <c r="N32" s="14">
        <f t="shared" si="14"/>
        <v>-1005691821.6099999</v>
      </c>
      <c r="O32" s="14">
        <f t="shared" si="14"/>
        <v>-1005691821.6099999</v>
      </c>
      <c r="P32" s="14">
        <f t="shared" si="14"/>
        <v>-1006432548.6200001</v>
      </c>
      <c r="Q32" s="14">
        <f t="shared" si="14"/>
        <v>-1006432548.6200001</v>
      </c>
      <c r="R32" s="14">
        <f t="shared" si="14"/>
        <v>-1006432548.6200001</v>
      </c>
      <c r="S32" s="14">
        <f t="shared" si="14"/>
        <v>-1008217741.0500001</v>
      </c>
      <c r="T32" s="14">
        <f t="shared" si="14"/>
        <v>-1008217741.0500001</v>
      </c>
      <c r="U32" s="14">
        <f>+U131</f>
        <v>-1006197540.9700001</v>
      </c>
      <c r="V32" s="14">
        <f>+V131</f>
        <v>-1005517893.5580218</v>
      </c>
      <c r="W32" s="14">
        <f t="shared" ref="W32:AW32" si="15">+W131</f>
        <v>-1005526611.6396884</v>
      </c>
      <c r="X32" s="14">
        <f t="shared" si="15"/>
        <v>-1005535329.7213551</v>
      </c>
      <c r="Y32" s="14">
        <f t="shared" si="15"/>
        <v>-1005456125.6782176</v>
      </c>
      <c r="Z32" s="14">
        <f t="shared" si="15"/>
        <v>-1005464843.7598844</v>
      </c>
      <c r="AA32" s="102">
        <f t="shared" si="15"/>
        <v>-1005473561.8415511</v>
      </c>
      <c r="AB32" s="14">
        <f t="shared" si="15"/>
        <v>-1004709243.0529233</v>
      </c>
      <c r="AC32" s="14">
        <f t="shared" si="15"/>
        <v>-1004717961.13459</v>
      </c>
      <c r="AD32" s="14">
        <f t="shared" si="15"/>
        <v>-1004726679.2162567</v>
      </c>
      <c r="AE32" s="14">
        <f t="shared" si="15"/>
        <v>-1003962360.4276291</v>
      </c>
      <c r="AF32" s="14">
        <f t="shared" si="15"/>
        <v>-1003971584.0142958</v>
      </c>
      <c r="AG32" s="14">
        <f t="shared" si="15"/>
        <v>-1003980807.6009624</v>
      </c>
      <c r="AH32" s="14">
        <f t="shared" si="15"/>
        <v>-998154972.38403261</v>
      </c>
      <c r="AI32" s="14">
        <f t="shared" si="15"/>
        <v>-998164195.97069931</v>
      </c>
      <c r="AJ32" s="14">
        <f t="shared" si="15"/>
        <v>-998173419.55736613</v>
      </c>
      <c r="AK32" s="14">
        <f t="shared" si="15"/>
        <v>-992347584.3404361</v>
      </c>
      <c r="AL32" s="14">
        <f t="shared" si="15"/>
        <v>-992356807.92710268</v>
      </c>
      <c r="AM32" s="14">
        <f t="shared" si="15"/>
        <v>-992366031.51376939</v>
      </c>
      <c r="AN32" s="14">
        <f t="shared" si="15"/>
        <v>-983759587.10677791</v>
      </c>
      <c r="AO32" s="14">
        <f t="shared" si="15"/>
        <v>-983768810.69344473</v>
      </c>
      <c r="AP32" s="14">
        <f t="shared" si="15"/>
        <v>-983778034.28011131</v>
      </c>
      <c r="AQ32" s="14">
        <f t="shared" si="15"/>
        <v>-975171589.87311983</v>
      </c>
      <c r="AR32" s="14">
        <f t="shared" si="15"/>
        <v>-975180813.45978653</v>
      </c>
      <c r="AS32" s="14">
        <f t="shared" si="15"/>
        <v>-975190037.04645324</v>
      </c>
      <c r="AT32" s="14">
        <f t="shared" si="15"/>
        <v>-970428640.34813857</v>
      </c>
      <c r="AU32" s="14">
        <f t="shared" si="15"/>
        <v>-970437863.93480527</v>
      </c>
      <c r="AV32" s="14">
        <f t="shared" si="15"/>
        <v>-970447087.52147198</v>
      </c>
      <c r="AW32" s="14">
        <f t="shared" si="15"/>
        <v>-965685690.82315648</v>
      </c>
      <c r="AX32" s="14"/>
      <c r="AY32" s="102">
        <f t="shared" ref="AY32" si="16">+AY131</f>
        <v>-993073521.97613454</v>
      </c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70" s="12" customFormat="1" x14ac:dyDescent="0.15">
      <c r="A33" s="11" t="s">
        <v>63</v>
      </c>
      <c r="B33" s="14">
        <f t="shared" ref="B33:T33" si="17">+B194</f>
        <v>-231349966.38</v>
      </c>
      <c r="C33" s="14">
        <f t="shared" si="17"/>
        <v>-231349966.38</v>
      </c>
      <c r="D33" s="14">
        <f t="shared" si="17"/>
        <v>-233802781.73000002</v>
      </c>
      <c r="E33" s="14">
        <f t="shared" si="17"/>
        <v>-233802781.73000002</v>
      </c>
      <c r="F33" s="14">
        <f t="shared" si="17"/>
        <v>-233802781.73000002</v>
      </c>
      <c r="G33" s="14">
        <f t="shared" si="17"/>
        <v>-236282445.98999995</v>
      </c>
      <c r="H33" s="14">
        <f t="shared" si="17"/>
        <v>-236282445.98999995</v>
      </c>
      <c r="I33" s="14">
        <f t="shared" si="17"/>
        <v>-239492259.61999992</v>
      </c>
      <c r="J33" s="14">
        <f t="shared" si="17"/>
        <v>-242141366.51999989</v>
      </c>
      <c r="K33" s="14">
        <f t="shared" si="17"/>
        <v>-242141363.51999989</v>
      </c>
      <c r="L33" s="14">
        <f t="shared" si="17"/>
        <v>-242141363.51999989</v>
      </c>
      <c r="M33" s="102">
        <f t="shared" si="17"/>
        <v>-235540476.83000004</v>
      </c>
      <c r="N33" s="14">
        <f t="shared" si="17"/>
        <v>-235540476.83000004</v>
      </c>
      <c r="O33" s="14">
        <f t="shared" si="17"/>
        <v>-235540476.83000004</v>
      </c>
      <c r="P33" s="14">
        <f t="shared" si="17"/>
        <v>-235817736.04000002</v>
      </c>
      <c r="Q33" s="14">
        <f t="shared" si="17"/>
        <v>-235817736.04000002</v>
      </c>
      <c r="R33" s="14">
        <f t="shared" si="17"/>
        <v>-235817736.04000002</v>
      </c>
      <c r="S33" s="14">
        <f t="shared" si="17"/>
        <v>-235817698.93999997</v>
      </c>
      <c r="T33" s="14">
        <f t="shared" si="17"/>
        <v>-235817698.93999997</v>
      </c>
      <c r="U33" s="14">
        <f>+U194</f>
        <v>-237412980.42999995</v>
      </c>
      <c r="V33" s="14">
        <f>+V194</f>
        <v>-238413154.43414783</v>
      </c>
      <c r="W33" s="14">
        <f t="shared" ref="W33:AW33" si="18">+W194</f>
        <v>-238413154.43414783</v>
      </c>
      <c r="X33" s="14">
        <f t="shared" si="18"/>
        <v>-238413154.43414783</v>
      </c>
      <c r="Y33" s="14">
        <f t="shared" si="18"/>
        <v>-239576528.41010022</v>
      </c>
      <c r="Z33" s="14">
        <f t="shared" si="18"/>
        <v>-239576528.41010022</v>
      </c>
      <c r="AA33" s="102">
        <f t="shared" si="18"/>
        <v>-239576528.41010022</v>
      </c>
      <c r="AB33" s="14">
        <f t="shared" si="18"/>
        <v>-240834904.77436563</v>
      </c>
      <c r="AC33" s="14">
        <f t="shared" si="18"/>
        <v>-240834904.77436563</v>
      </c>
      <c r="AD33" s="14">
        <f t="shared" si="18"/>
        <v>-240834904.77436563</v>
      </c>
      <c r="AE33" s="14">
        <f t="shared" si="18"/>
        <v>-242093281.13863105</v>
      </c>
      <c r="AF33" s="14">
        <f t="shared" si="18"/>
        <v>-242093281.13863105</v>
      </c>
      <c r="AG33" s="14">
        <f t="shared" si="18"/>
        <v>-242093281.13863105</v>
      </c>
      <c r="AH33" s="14">
        <f t="shared" si="18"/>
        <v>-242717295.68619871</v>
      </c>
      <c r="AI33" s="14">
        <f t="shared" si="18"/>
        <v>-242717295.68619871</v>
      </c>
      <c r="AJ33" s="14">
        <f t="shared" si="18"/>
        <v>-242717295.68619871</v>
      </c>
      <c r="AK33" s="14">
        <f t="shared" si="18"/>
        <v>-243341310.23376644</v>
      </c>
      <c r="AL33" s="14">
        <f t="shared" si="18"/>
        <v>-243341310.23376644</v>
      </c>
      <c r="AM33" s="14">
        <f t="shared" si="18"/>
        <v>-243341310.23376644</v>
      </c>
      <c r="AN33" s="14">
        <f t="shared" si="18"/>
        <v>-243862330.70662871</v>
      </c>
      <c r="AO33" s="14">
        <f t="shared" si="18"/>
        <v>-243862330.70662871</v>
      </c>
      <c r="AP33" s="14">
        <f t="shared" si="18"/>
        <v>-243862330.70662871</v>
      </c>
      <c r="AQ33" s="14">
        <f t="shared" si="18"/>
        <v>-244383351.17949101</v>
      </c>
      <c r="AR33" s="14">
        <f t="shared" si="18"/>
        <v>-244383351.17949101</v>
      </c>
      <c r="AS33" s="14">
        <f t="shared" si="18"/>
        <v>-244383351.17949101</v>
      </c>
      <c r="AT33" s="14">
        <f t="shared" si="18"/>
        <v>-245312907.69367683</v>
      </c>
      <c r="AU33" s="14">
        <f t="shared" si="18"/>
        <v>-245312907.69367683</v>
      </c>
      <c r="AV33" s="14">
        <f t="shared" si="18"/>
        <v>-245312907.69367683</v>
      </c>
      <c r="AW33" s="14">
        <f t="shared" si="18"/>
        <v>-246242464.20786265</v>
      </c>
      <c r="AX33" s="14"/>
      <c r="AY33" s="102">
        <f t="shared" ref="AY33" si="19">+AY194</f>
        <v>-243109692.65193585</v>
      </c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1:70" s="12" customFormat="1" x14ac:dyDescent="0.15">
      <c r="A34" s="11" t="s">
        <v>65</v>
      </c>
      <c r="B34" s="14">
        <f t="shared" ref="B34:T34" si="20">+B197</f>
        <v>35760.050000000003</v>
      </c>
      <c r="C34" s="14">
        <f t="shared" si="20"/>
        <v>35760.050000000003</v>
      </c>
      <c r="D34" s="14">
        <f t="shared" si="20"/>
        <v>35760.050000000003</v>
      </c>
      <c r="E34" s="14">
        <f t="shared" si="20"/>
        <v>35760.050000000003</v>
      </c>
      <c r="F34" s="14">
        <f t="shared" si="20"/>
        <v>35760.050000000003</v>
      </c>
      <c r="G34" s="14">
        <f t="shared" si="20"/>
        <v>35760.050000000003</v>
      </c>
      <c r="H34" s="14">
        <f t="shared" si="20"/>
        <v>35760.050000000003</v>
      </c>
      <c r="I34" s="14">
        <f t="shared" si="20"/>
        <v>35760.050000000003</v>
      </c>
      <c r="J34" s="14">
        <f t="shared" si="20"/>
        <v>35760.050000000003</v>
      </c>
      <c r="K34" s="14">
        <f t="shared" si="20"/>
        <v>35760.050000000003</v>
      </c>
      <c r="L34" s="14">
        <f t="shared" si="20"/>
        <v>35760.050000000003</v>
      </c>
      <c r="M34" s="102">
        <f t="shared" si="20"/>
        <v>28548.67</v>
      </c>
      <c r="N34" s="14">
        <f t="shared" si="20"/>
        <v>28548.67</v>
      </c>
      <c r="O34" s="14">
        <f t="shared" si="20"/>
        <v>28548.67</v>
      </c>
      <c r="P34" s="14">
        <f t="shared" si="20"/>
        <v>28548.67</v>
      </c>
      <c r="Q34" s="14">
        <f t="shared" si="20"/>
        <v>28548.67</v>
      </c>
      <c r="R34" s="14">
        <f t="shared" si="20"/>
        <v>28548.67</v>
      </c>
      <c r="S34" s="14">
        <f t="shared" si="20"/>
        <v>28548.67</v>
      </c>
      <c r="T34" s="14">
        <f t="shared" si="20"/>
        <v>28548.67</v>
      </c>
      <c r="U34" s="14">
        <f>+U197</f>
        <v>28548.67</v>
      </c>
      <c r="V34" s="14">
        <f>+V197</f>
        <v>28548.67</v>
      </c>
      <c r="W34" s="14">
        <f t="shared" ref="W34:AW34" si="21">+W197</f>
        <v>28548.67</v>
      </c>
      <c r="X34" s="14">
        <f t="shared" si="21"/>
        <v>28548.67</v>
      </c>
      <c r="Y34" s="14">
        <f t="shared" si="21"/>
        <v>28548.67</v>
      </c>
      <c r="Z34" s="14">
        <f t="shared" si="21"/>
        <v>28548.67</v>
      </c>
      <c r="AA34" s="102">
        <f t="shared" si="21"/>
        <v>28548.67</v>
      </c>
      <c r="AB34" s="14">
        <f t="shared" si="21"/>
        <v>28548.67</v>
      </c>
      <c r="AC34" s="14">
        <f t="shared" si="21"/>
        <v>28548.67</v>
      </c>
      <c r="AD34" s="14">
        <f t="shared" si="21"/>
        <v>28548.67</v>
      </c>
      <c r="AE34" s="14">
        <f t="shared" si="21"/>
        <v>28548.67</v>
      </c>
      <c r="AF34" s="14">
        <f t="shared" si="21"/>
        <v>28548.67</v>
      </c>
      <c r="AG34" s="14">
        <f t="shared" si="21"/>
        <v>28548.67</v>
      </c>
      <c r="AH34" s="14">
        <f t="shared" si="21"/>
        <v>28548.67</v>
      </c>
      <c r="AI34" s="14">
        <f t="shared" si="21"/>
        <v>28548.67</v>
      </c>
      <c r="AJ34" s="14">
        <f t="shared" si="21"/>
        <v>28548.67</v>
      </c>
      <c r="AK34" s="14">
        <f t="shared" si="21"/>
        <v>28548.67</v>
      </c>
      <c r="AL34" s="14">
        <f t="shared" si="21"/>
        <v>28548.67</v>
      </c>
      <c r="AM34" s="14">
        <f t="shared" si="21"/>
        <v>28548.67</v>
      </c>
      <c r="AN34" s="14">
        <f t="shared" si="21"/>
        <v>28548.67</v>
      </c>
      <c r="AO34" s="14">
        <f t="shared" si="21"/>
        <v>28548.67</v>
      </c>
      <c r="AP34" s="14">
        <f t="shared" si="21"/>
        <v>28548.67</v>
      </c>
      <c r="AQ34" s="14">
        <f t="shared" si="21"/>
        <v>28548.67</v>
      </c>
      <c r="AR34" s="14">
        <f t="shared" si="21"/>
        <v>28548.67</v>
      </c>
      <c r="AS34" s="14">
        <f t="shared" si="21"/>
        <v>28548.67</v>
      </c>
      <c r="AT34" s="14">
        <f t="shared" si="21"/>
        <v>28548.67</v>
      </c>
      <c r="AU34" s="14">
        <f t="shared" si="21"/>
        <v>28548.67</v>
      </c>
      <c r="AV34" s="14">
        <f t="shared" si="21"/>
        <v>28548.67</v>
      </c>
      <c r="AW34" s="14">
        <f t="shared" si="21"/>
        <v>28548.67</v>
      </c>
      <c r="AX34" s="14"/>
      <c r="AY34" s="102">
        <f t="shared" ref="AY34" si="22">+AY197</f>
        <v>28548.669999999987</v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1:70" s="12" customFormat="1" x14ac:dyDescent="0.15">
      <c r="A35" s="11" t="s">
        <v>66</v>
      </c>
      <c r="B35" s="14">
        <f t="shared" ref="B35:T35" si="23">+B200</f>
        <v>8805.11</v>
      </c>
      <c r="C35" s="14">
        <f t="shared" si="23"/>
        <v>8805.11</v>
      </c>
      <c r="D35" s="14">
        <f t="shared" si="23"/>
        <v>8805.11</v>
      </c>
      <c r="E35" s="14">
        <f t="shared" si="23"/>
        <v>8805.11</v>
      </c>
      <c r="F35" s="14">
        <f t="shared" si="23"/>
        <v>8805.11</v>
      </c>
      <c r="G35" s="14">
        <f t="shared" si="23"/>
        <v>8805.11</v>
      </c>
      <c r="H35" s="14">
        <f t="shared" si="23"/>
        <v>8805.11</v>
      </c>
      <c r="I35" s="14">
        <f t="shared" si="23"/>
        <v>8805.11</v>
      </c>
      <c r="J35" s="14">
        <f t="shared" si="23"/>
        <v>8805.11</v>
      </c>
      <c r="K35" s="14">
        <f t="shared" si="23"/>
        <v>8805.11</v>
      </c>
      <c r="L35" s="14">
        <f t="shared" si="23"/>
        <v>8805.11</v>
      </c>
      <c r="M35" s="102">
        <f t="shared" si="23"/>
        <v>6888.16</v>
      </c>
      <c r="N35" s="14">
        <f t="shared" si="23"/>
        <v>6888.16</v>
      </c>
      <c r="O35" s="14">
        <f t="shared" si="23"/>
        <v>6888.16</v>
      </c>
      <c r="P35" s="14">
        <f t="shared" si="23"/>
        <v>6888.16</v>
      </c>
      <c r="Q35" s="14">
        <f t="shared" si="23"/>
        <v>6888.16</v>
      </c>
      <c r="R35" s="14">
        <f t="shared" si="23"/>
        <v>6888.16</v>
      </c>
      <c r="S35" s="14">
        <f t="shared" si="23"/>
        <v>6888.16</v>
      </c>
      <c r="T35" s="14">
        <f t="shared" si="23"/>
        <v>6888.16</v>
      </c>
      <c r="U35" s="14">
        <f>+U200</f>
        <v>6888.16</v>
      </c>
      <c r="V35" s="14">
        <f>+V200</f>
        <v>6888.16</v>
      </c>
      <c r="W35" s="14">
        <f t="shared" ref="W35:AW35" si="24">+W200</f>
        <v>6888.16</v>
      </c>
      <c r="X35" s="14">
        <f t="shared" si="24"/>
        <v>6888.16</v>
      </c>
      <c r="Y35" s="14">
        <f t="shared" si="24"/>
        <v>6888.16</v>
      </c>
      <c r="Z35" s="14">
        <f t="shared" si="24"/>
        <v>6888.16</v>
      </c>
      <c r="AA35" s="102">
        <f t="shared" si="24"/>
        <v>6888.16</v>
      </c>
      <c r="AB35" s="14">
        <f t="shared" si="24"/>
        <v>6888.16</v>
      </c>
      <c r="AC35" s="14">
        <f t="shared" si="24"/>
        <v>6888.16</v>
      </c>
      <c r="AD35" s="14">
        <f t="shared" si="24"/>
        <v>6888.16</v>
      </c>
      <c r="AE35" s="14">
        <f t="shared" si="24"/>
        <v>6888.16</v>
      </c>
      <c r="AF35" s="14">
        <f t="shared" si="24"/>
        <v>6888.16</v>
      </c>
      <c r="AG35" s="14">
        <f t="shared" si="24"/>
        <v>6888.16</v>
      </c>
      <c r="AH35" s="14">
        <f t="shared" si="24"/>
        <v>6888.16</v>
      </c>
      <c r="AI35" s="14">
        <f t="shared" si="24"/>
        <v>6888.16</v>
      </c>
      <c r="AJ35" s="14">
        <f t="shared" si="24"/>
        <v>6888.16</v>
      </c>
      <c r="AK35" s="14">
        <f t="shared" si="24"/>
        <v>6888.16</v>
      </c>
      <c r="AL35" s="14">
        <f t="shared" si="24"/>
        <v>6888.16</v>
      </c>
      <c r="AM35" s="14">
        <f t="shared" si="24"/>
        <v>6888.16</v>
      </c>
      <c r="AN35" s="14">
        <f t="shared" si="24"/>
        <v>6888.16</v>
      </c>
      <c r="AO35" s="14">
        <f t="shared" si="24"/>
        <v>6888.16</v>
      </c>
      <c r="AP35" s="14">
        <f t="shared" si="24"/>
        <v>6888.16</v>
      </c>
      <c r="AQ35" s="14">
        <f t="shared" si="24"/>
        <v>6888.16</v>
      </c>
      <c r="AR35" s="14">
        <f t="shared" si="24"/>
        <v>6888.16</v>
      </c>
      <c r="AS35" s="14">
        <f t="shared" si="24"/>
        <v>6888.16</v>
      </c>
      <c r="AT35" s="14">
        <f t="shared" si="24"/>
        <v>6888.16</v>
      </c>
      <c r="AU35" s="14">
        <f t="shared" si="24"/>
        <v>6888.16</v>
      </c>
      <c r="AV35" s="14">
        <f t="shared" si="24"/>
        <v>6888.16</v>
      </c>
      <c r="AW35" s="14">
        <f t="shared" si="24"/>
        <v>6888.16</v>
      </c>
      <c r="AX35" s="14"/>
      <c r="AY35" s="102">
        <f t="shared" ref="AY35" si="25">+AY200</f>
        <v>6888.1600000000026</v>
      </c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70" s="12" customFormat="1" x14ac:dyDescent="0.15">
      <c r="A36" s="11" t="s">
        <v>82</v>
      </c>
      <c r="B36" s="14">
        <f t="shared" ref="B36:T36" si="26">+B207</f>
        <v>447544875.54000002</v>
      </c>
      <c r="C36" s="14">
        <f t="shared" si="26"/>
        <v>447544875.54000002</v>
      </c>
      <c r="D36" s="14">
        <f t="shared" si="26"/>
        <v>444755676.74000001</v>
      </c>
      <c r="E36" s="14">
        <f t="shared" si="26"/>
        <v>444755676.74000001</v>
      </c>
      <c r="F36" s="14">
        <f t="shared" si="26"/>
        <v>444755676.74000001</v>
      </c>
      <c r="G36" s="14">
        <f t="shared" si="26"/>
        <v>441809872.58999997</v>
      </c>
      <c r="H36" s="14">
        <f t="shared" si="26"/>
        <v>441809872.58999997</v>
      </c>
      <c r="I36" s="14">
        <f t="shared" si="26"/>
        <v>440704410.91000003</v>
      </c>
      <c r="J36" s="14">
        <f t="shared" si="26"/>
        <v>437818933.48999995</v>
      </c>
      <c r="K36" s="14">
        <f t="shared" si="26"/>
        <v>437818933.48999995</v>
      </c>
      <c r="L36" s="14">
        <f t="shared" si="26"/>
        <v>437818933.48999995</v>
      </c>
      <c r="M36" s="102">
        <f t="shared" si="26"/>
        <v>434599160.22000003</v>
      </c>
      <c r="N36" s="14">
        <f t="shared" si="26"/>
        <v>434599160.22000003</v>
      </c>
      <c r="O36" s="14">
        <f t="shared" si="26"/>
        <v>434599160.22000003</v>
      </c>
      <c r="P36" s="14">
        <f t="shared" si="26"/>
        <v>431321617.26000005</v>
      </c>
      <c r="Q36" s="14">
        <f t="shared" si="26"/>
        <v>431321617.26000005</v>
      </c>
      <c r="R36" s="14">
        <f t="shared" si="26"/>
        <v>431321617.26000005</v>
      </c>
      <c r="S36" s="14">
        <f t="shared" si="26"/>
        <v>428384732.56</v>
      </c>
      <c r="T36" s="14">
        <f t="shared" si="26"/>
        <v>428384732.56</v>
      </c>
      <c r="U36" s="14">
        <f>+U207</f>
        <v>427157487.82999992</v>
      </c>
      <c r="V36" s="14">
        <f>+V207</f>
        <v>423913353.15155512</v>
      </c>
      <c r="W36" s="14">
        <f t="shared" ref="W36:AW36" si="27">+W207</f>
        <v>423913353.15155512</v>
      </c>
      <c r="X36" s="14">
        <f t="shared" si="27"/>
        <v>423913353.15155512</v>
      </c>
      <c r="Y36" s="14">
        <f t="shared" si="27"/>
        <v>420669218.47311038</v>
      </c>
      <c r="Z36" s="14">
        <f t="shared" si="27"/>
        <v>420669218.47311038</v>
      </c>
      <c r="AA36" s="102">
        <f t="shared" si="27"/>
        <v>420669218.47311038</v>
      </c>
      <c r="AB36" s="14">
        <f t="shared" si="27"/>
        <v>417277628.18149668</v>
      </c>
      <c r="AC36" s="14">
        <f t="shared" si="27"/>
        <v>417277628.18149668</v>
      </c>
      <c r="AD36" s="14">
        <f t="shared" si="27"/>
        <v>417277628.18149668</v>
      </c>
      <c r="AE36" s="14">
        <f t="shared" si="27"/>
        <v>413886037.88988298</v>
      </c>
      <c r="AF36" s="14">
        <f t="shared" si="27"/>
        <v>413886037.88988298</v>
      </c>
      <c r="AG36" s="14">
        <f t="shared" si="27"/>
        <v>413886037.88988298</v>
      </c>
      <c r="AH36" s="14">
        <f t="shared" si="27"/>
        <v>403855980.34170491</v>
      </c>
      <c r="AI36" s="14">
        <f t="shared" si="27"/>
        <v>403855980.34170491</v>
      </c>
      <c r="AJ36" s="14">
        <f t="shared" si="27"/>
        <v>403855980.34170491</v>
      </c>
      <c r="AK36" s="14">
        <f t="shared" si="27"/>
        <v>393825922.79352695</v>
      </c>
      <c r="AL36" s="14">
        <f t="shared" si="27"/>
        <v>393825922.79352695</v>
      </c>
      <c r="AM36" s="14">
        <f t="shared" si="27"/>
        <v>393825922.79352695</v>
      </c>
      <c r="AN36" s="14">
        <f t="shared" si="27"/>
        <v>383807963.0841645</v>
      </c>
      <c r="AO36" s="14">
        <f t="shared" si="27"/>
        <v>383807963.0841645</v>
      </c>
      <c r="AP36" s="14">
        <f t="shared" si="27"/>
        <v>383807963.0841645</v>
      </c>
      <c r="AQ36" s="14">
        <f t="shared" si="27"/>
        <v>373790003.37480205</v>
      </c>
      <c r="AR36" s="14">
        <f t="shared" si="27"/>
        <v>373790003.37480205</v>
      </c>
      <c r="AS36" s="14">
        <f t="shared" si="27"/>
        <v>373790003.37480205</v>
      </c>
      <c r="AT36" s="14">
        <f t="shared" si="27"/>
        <v>368779075.93505502</v>
      </c>
      <c r="AU36" s="14">
        <f t="shared" si="27"/>
        <v>368779075.93505502</v>
      </c>
      <c r="AV36" s="14">
        <f t="shared" si="27"/>
        <v>368779075.93505502</v>
      </c>
      <c r="AW36" s="14">
        <f t="shared" si="27"/>
        <v>363768148.49530792</v>
      </c>
      <c r="AX36" s="53"/>
      <c r="AY36" s="102">
        <f t="shared" ref="AY36" si="28">+AY207</f>
        <v>396916747.3617416</v>
      </c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69"/>
      <c r="BP36" s="69"/>
    </row>
    <row r="37" spans="1:70" s="12" customFormat="1" x14ac:dyDescent="0.15">
      <c r="A37" s="11" t="s">
        <v>83</v>
      </c>
      <c r="B37" s="14">
        <f t="shared" ref="B37:T37" si="29">+B212</f>
        <v>109771582.56</v>
      </c>
      <c r="C37" s="14">
        <f t="shared" si="29"/>
        <v>109771582.56</v>
      </c>
      <c r="D37" s="14">
        <f t="shared" si="29"/>
        <v>109156800.17999999</v>
      </c>
      <c r="E37" s="14">
        <f t="shared" si="29"/>
        <v>109156800.17999999</v>
      </c>
      <c r="F37" s="14">
        <f t="shared" si="29"/>
        <v>109156800.17999999</v>
      </c>
      <c r="G37" s="14">
        <f t="shared" si="29"/>
        <v>108856843.67999998</v>
      </c>
      <c r="H37" s="14">
        <f t="shared" si="29"/>
        <v>108856843.67999998</v>
      </c>
      <c r="I37" s="14">
        <f t="shared" si="29"/>
        <v>110416667.80999997</v>
      </c>
      <c r="J37" s="14">
        <f t="shared" si="29"/>
        <v>109980895.63999997</v>
      </c>
      <c r="K37" s="14">
        <f t="shared" si="29"/>
        <v>109980895.63999997</v>
      </c>
      <c r="L37" s="14">
        <f t="shared" si="29"/>
        <v>109980895.63999997</v>
      </c>
      <c r="M37" s="102">
        <f t="shared" si="29"/>
        <v>109341758.60999997</v>
      </c>
      <c r="N37" s="14">
        <f t="shared" si="29"/>
        <v>109341758.60999997</v>
      </c>
      <c r="O37" s="14">
        <f t="shared" si="29"/>
        <v>109341758.60999997</v>
      </c>
      <c r="P37" s="14">
        <f t="shared" si="29"/>
        <v>108813084.76000001</v>
      </c>
      <c r="Q37" s="14">
        <f t="shared" si="29"/>
        <v>108813084.76000001</v>
      </c>
      <c r="R37" s="14">
        <f t="shared" si="29"/>
        <v>108813084.76000001</v>
      </c>
      <c r="S37" s="14">
        <f t="shared" si="29"/>
        <v>108275557.43000001</v>
      </c>
      <c r="T37" s="14">
        <f t="shared" si="29"/>
        <v>108275557.43000001</v>
      </c>
      <c r="U37" s="14">
        <f>+U212</f>
        <v>108296858.33999999</v>
      </c>
      <c r="V37" s="14">
        <f>+V212</f>
        <v>107752606.11971055</v>
      </c>
      <c r="W37" s="14">
        <f t="shared" ref="W37:AW37" si="30">+W212</f>
        <v>107752606.11971055</v>
      </c>
      <c r="X37" s="14">
        <f t="shared" si="30"/>
        <v>107752606.11971055</v>
      </c>
      <c r="Y37" s="14">
        <f t="shared" si="30"/>
        <v>107208353.89942111</v>
      </c>
      <c r="Z37" s="14">
        <f t="shared" si="30"/>
        <v>107208353.89942111</v>
      </c>
      <c r="AA37" s="102">
        <f t="shared" si="30"/>
        <v>107208353.89942111</v>
      </c>
      <c r="AB37" s="14">
        <f t="shared" si="30"/>
        <v>106779630.14373304</v>
      </c>
      <c r="AC37" s="14">
        <f t="shared" si="30"/>
        <v>106779630.14373304</v>
      </c>
      <c r="AD37" s="14">
        <f t="shared" si="30"/>
        <v>106779630.14373304</v>
      </c>
      <c r="AE37" s="14">
        <f t="shared" si="30"/>
        <v>106350906.38804497</v>
      </c>
      <c r="AF37" s="14">
        <f t="shared" si="30"/>
        <v>106350906.38804497</v>
      </c>
      <c r="AG37" s="14">
        <f t="shared" si="30"/>
        <v>106350906.38804497</v>
      </c>
      <c r="AH37" s="14">
        <f t="shared" si="30"/>
        <v>105071089.62971355</v>
      </c>
      <c r="AI37" s="14">
        <f t="shared" si="30"/>
        <v>105071089.62971355</v>
      </c>
      <c r="AJ37" s="14">
        <f t="shared" si="30"/>
        <v>105071089.62971355</v>
      </c>
      <c r="AK37" s="14">
        <f t="shared" si="30"/>
        <v>103791272.87138213</v>
      </c>
      <c r="AL37" s="14">
        <f t="shared" si="30"/>
        <v>103791272.87138213</v>
      </c>
      <c r="AM37" s="14">
        <f t="shared" si="30"/>
        <v>103791272.87138213</v>
      </c>
      <c r="AN37" s="14">
        <f t="shared" si="30"/>
        <v>102703992.69203998</v>
      </c>
      <c r="AO37" s="14">
        <f t="shared" si="30"/>
        <v>102703992.69203998</v>
      </c>
      <c r="AP37" s="14">
        <f t="shared" si="30"/>
        <v>102703992.69203998</v>
      </c>
      <c r="AQ37" s="14">
        <f t="shared" si="30"/>
        <v>101616712.51269785</v>
      </c>
      <c r="AR37" s="14">
        <f t="shared" si="30"/>
        <v>101616712.51269785</v>
      </c>
      <c r="AS37" s="14">
        <f t="shared" si="30"/>
        <v>101616712.51269785</v>
      </c>
      <c r="AT37" s="14">
        <f t="shared" si="30"/>
        <v>101058347.19051977</v>
      </c>
      <c r="AU37" s="14">
        <f t="shared" si="30"/>
        <v>101058347.19051977</v>
      </c>
      <c r="AV37" s="14">
        <f t="shared" si="30"/>
        <v>101058347.19051977</v>
      </c>
      <c r="AW37" s="14">
        <f t="shared" si="30"/>
        <v>100499981.86834167</v>
      </c>
      <c r="AX37" s="53"/>
      <c r="AY37" s="102">
        <f t="shared" ref="AY37" si="31">+AY212</f>
        <v>104259115.17355688</v>
      </c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69"/>
      <c r="BP37" s="69"/>
    </row>
    <row r="38" spans="1:70" s="12" customFormat="1" ht="9.75" thickBot="1" x14ac:dyDescent="0.2">
      <c r="A38" s="11"/>
      <c r="B38" s="41">
        <f t="shared" ref="B38:T38" si="32">SUM(B32:B37)</f>
        <v>-627750434.18000007</v>
      </c>
      <c r="C38" s="41">
        <f t="shared" si="32"/>
        <v>-627750434.18000007</v>
      </c>
      <c r="D38" s="41">
        <f t="shared" si="32"/>
        <v>-644227232.33000028</v>
      </c>
      <c r="E38" s="41">
        <f t="shared" si="32"/>
        <v>-644227232.33000028</v>
      </c>
      <c r="F38" s="41">
        <f t="shared" si="32"/>
        <v>-644227232.33000028</v>
      </c>
      <c r="G38" s="41">
        <f t="shared" si="32"/>
        <v>-662651461.33000028</v>
      </c>
      <c r="H38" s="41">
        <f t="shared" si="32"/>
        <v>-662651461.33000028</v>
      </c>
      <c r="I38" s="41">
        <f t="shared" si="32"/>
        <v>-663227445.80999994</v>
      </c>
      <c r="J38" s="41">
        <f t="shared" si="32"/>
        <v>-683005107.52999985</v>
      </c>
      <c r="K38" s="41">
        <f t="shared" si="32"/>
        <v>-683005104.52999985</v>
      </c>
      <c r="L38" s="41">
        <f t="shared" si="32"/>
        <v>-683005104.52999985</v>
      </c>
      <c r="M38" s="104">
        <f t="shared" si="32"/>
        <v>-697255942.77999985</v>
      </c>
      <c r="N38" s="41">
        <f t="shared" si="32"/>
        <v>-697255942.77999985</v>
      </c>
      <c r="O38" s="41">
        <f t="shared" si="32"/>
        <v>-697255942.77999985</v>
      </c>
      <c r="P38" s="41">
        <f t="shared" si="32"/>
        <v>-702080145.80999994</v>
      </c>
      <c r="Q38" s="41">
        <f t="shared" si="32"/>
        <v>-702080145.80999994</v>
      </c>
      <c r="R38" s="41">
        <f t="shared" si="32"/>
        <v>-702080145.80999994</v>
      </c>
      <c r="S38" s="41">
        <f t="shared" si="32"/>
        <v>-707339713.16999984</v>
      </c>
      <c r="T38" s="41">
        <f t="shared" si="32"/>
        <v>-707339713.16999984</v>
      </c>
      <c r="U38" s="41">
        <f>SUM(U32:U37)</f>
        <v>-708120738.39999998</v>
      </c>
      <c r="V38" s="41">
        <f>SUM(V32:V37)</f>
        <v>-712229651.89090383</v>
      </c>
      <c r="W38" s="41">
        <f t="shared" ref="W38:AW38" si="33">SUM(W32:W37)</f>
        <v>-712238369.97257054</v>
      </c>
      <c r="X38" s="41">
        <f t="shared" si="33"/>
        <v>-712247088.05423701</v>
      </c>
      <c r="Y38" s="41">
        <f t="shared" si="33"/>
        <v>-717119644.88578618</v>
      </c>
      <c r="Z38" s="41">
        <f t="shared" si="33"/>
        <v>-717128362.96745288</v>
      </c>
      <c r="AA38" s="104">
        <f t="shared" si="33"/>
        <v>-717137081.04911959</v>
      </c>
      <c r="AB38" s="41">
        <f t="shared" si="33"/>
        <v>-721451452.67205906</v>
      </c>
      <c r="AC38" s="41">
        <f t="shared" si="33"/>
        <v>-721460170.75372577</v>
      </c>
      <c r="AD38" s="41">
        <f t="shared" si="33"/>
        <v>-721468888.83539248</v>
      </c>
      <c r="AE38" s="41">
        <f t="shared" si="33"/>
        <v>-725783260.45833194</v>
      </c>
      <c r="AF38" s="41">
        <f t="shared" si="33"/>
        <v>-725792484.04499876</v>
      </c>
      <c r="AG38" s="41">
        <f t="shared" si="33"/>
        <v>-725801707.63166535</v>
      </c>
      <c r="AH38" s="41">
        <f t="shared" si="33"/>
        <v>-731909761.26881289</v>
      </c>
      <c r="AI38" s="41">
        <f t="shared" si="33"/>
        <v>-731918984.85547948</v>
      </c>
      <c r="AJ38" s="41">
        <f t="shared" si="33"/>
        <v>-731928208.4421463</v>
      </c>
      <c r="AK38" s="41">
        <f t="shared" si="33"/>
        <v>-738036262.07929337</v>
      </c>
      <c r="AL38" s="41">
        <f t="shared" si="33"/>
        <v>-738045485.66595995</v>
      </c>
      <c r="AM38" s="41">
        <f t="shared" si="33"/>
        <v>-738054709.25262654</v>
      </c>
      <c r="AN38" s="41">
        <f t="shared" si="33"/>
        <v>-741074525.20720208</v>
      </c>
      <c r="AO38" s="41">
        <f t="shared" si="33"/>
        <v>-741083748.7938689</v>
      </c>
      <c r="AP38" s="41">
        <f t="shared" si="33"/>
        <v>-741092972.38053548</v>
      </c>
      <c r="AQ38" s="41">
        <f t="shared" si="33"/>
        <v>-744112788.33511078</v>
      </c>
      <c r="AR38" s="41">
        <f t="shared" si="33"/>
        <v>-744122011.92177737</v>
      </c>
      <c r="AS38" s="41">
        <f t="shared" si="33"/>
        <v>-744131235.50844419</v>
      </c>
      <c r="AT38" s="41">
        <f t="shared" si="33"/>
        <v>-745868688.08624029</v>
      </c>
      <c r="AU38" s="41">
        <f t="shared" si="33"/>
        <v>-745877911.67290711</v>
      </c>
      <c r="AV38" s="41">
        <f t="shared" si="33"/>
        <v>-745887135.25957394</v>
      </c>
      <c r="AW38" s="41">
        <f t="shared" si="33"/>
        <v>-747624587.83736944</v>
      </c>
      <c r="AX38" s="52"/>
      <c r="AY38" s="104">
        <f t="shared" ref="AY38" si="34">SUM(AY32:AY37)</f>
        <v>-734971915.26277173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69"/>
      <c r="BP38" s="69"/>
    </row>
    <row r="39" spans="1:70" s="12" customFormat="1" x14ac:dyDescent="0.15">
      <c r="A39" s="140" t="s">
        <v>8</v>
      </c>
      <c r="B39" s="42">
        <f t="shared" ref="B39:T39" si="35">+B20*1000+B38</f>
        <v>-1.400001049041748</v>
      </c>
      <c r="C39" s="42">
        <f t="shared" si="35"/>
        <v>-1.400001049041748</v>
      </c>
      <c r="D39" s="42">
        <f t="shared" si="35"/>
        <v>-1.4000012874603271</v>
      </c>
      <c r="E39" s="42">
        <f t="shared" si="35"/>
        <v>-1.4000012874603271</v>
      </c>
      <c r="F39" s="42">
        <f t="shared" si="35"/>
        <v>-1.4000012874603271</v>
      </c>
      <c r="G39" s="42">
        <f t="shared" si="35"/>
        <v>-1.410001277923584</v>
      </c>
      <c r="H39" s="42">
        <f t="shared" si="35"/>
        <v>-1.410001277923584</v>
      </c>
      <c r="I39" s="42">
        <f t="shared" si="35"/>
        <v>-1.4199999570846558</v>
      </c>
      <c r="J39" s="42">
        <f t="shared" si="35"/>
        <v>-1.369999885559082</v>
      </c>
      <c r="K39" s="42">
        <f t="shared" si="35"/>
        <v>1.630000114440918</v>
      </c>
      <c r="L39" s="42">
        <f t="shared" si="35"/>
        <v>1.630000114440918</v>
      </c>
      <c r="M39" s="101">
        <f t="shared" si="35"/>
        <v>2.5600001811981201</v>
      </c>
      <c r="N39" s="42">
        <f t="shared" si="35"/>
        <v>2.5600001811981201</v>
      </c>
      <c r="O39" s="42">
        <f t="shared" si="35"/>
        <v>2.5600001811981201</v>
      </c>
      <c r="P39" s="42">
        <f t="shared" si="35"/>
        <v>-1.5399998426437378</v>
      </c>
      <c r="Q39" s="42">
        <f t="shared" si="35"/>
        <v>-1.5399998426437378</v>
      </c>
      <c r="R39" s="42">
        <f t="shared" si="35"/>
        <v>-1.5399998426437378</v>
      </c>
      <c r="S39" s="42">
        <f t="shared" si="35"/>
        <v>-1.6299997568130493</v>
      </c>
      <c r="T39" s="42">
        <f t="shared" si="35"/>
        <v>-1.6299997568130493</v>
      </c>
      <c r="U39" s="42">
        <f t="shared" ref="U39:AW39" si="36">+U20*1000+U38</f>
        <v>-1.1000009775161743</v>
      </c>
      <c r="V39" s="42">
        <f t="shared" si="36"/>
        <v>-0.29585886001586914</v>
      </c>
      <c r="W39" s="42">
        <f t="shared" si="36"/>
        <v>-0.29585862159729004</v>
      </c>
      <c r="X39" s="42">
        <f t="shared" si="36"/>
        <v>-0.29585897922515869</v>
      </c>
      <c r="Y39" s="42">
        <f t="shared" si="36"/>
        <v>0.50828289985656738</v>
      </c>
      <c r="Z39" s="42">
        <f t="shared" si="36"/>
        <v>0.50828313827514648</v>
      </c>
      <c r="AA39" s="101">
        <f t="shared" si="36"/>
        <v>0.50828337669372559</v>
      </c>
      <c r="AB39" s="42">
        <f t="shared" si="36"/>
        <v>-0.60280895233154297</v>
      </c>
      <c r="AC39" s="42">
        <f t="shared" si="36"/>
        <v>-0.60280978679656982</v>
      </c>
      <c r="AD39" s="42">
        <f t="shared" si="36"/>
        <v>-0.60280954837799072</v>
      </c>
      <c r="AE39" s="42">
        <f t="shared" si="36"/>
        <v>-1.7139018774032593</v>
      </c>
      <c r="AF39" s="42">
        <f t="shared" si="36"/>
        <v>-1.7139017581939697</v>
      </c>
      <c r="AG39" s="42">
        <f t="shared" si="36"/>
        <v>-1.7139022350311279</v>
      </c>
      <c r="AH39" s="42">
        <f t="shared" si="36"/>
        <v>-2.1143019199371338</v>
      </c>
      <c r="AI39" s="42">
        <f t="shared" si="36"/>
        <v>-2.1143025159835815</v>
      </c>
      <c r="AJ39" s="42">
        <f t="shared" si="36"/>
        <v>-2.114302396774292</v>
      </c>
      <c r="AK39" s="42">
        <f t="shared" si="36"/>
        <v>-2.5147024393081665</v>
      </c>
      <c r="AL39" s="42">
        <f t="shared" si="36"/>
        <v>-2.5147019624710083</v>
      </c>
      <c r="AM39" s="42">
        <f t="shared" si="36"/>
        <v>-2.5147016048431396</v>
      </c>
      <c r="AN39" s="42">
        <f t="shared" si="36"/>
        <v>-1.8399850130081177</v>
      </c>
      <c r="AO39" s="42">
        <f t="shared" si="36"/>
        <v>-1.8399848937988281</v>
      </c>
      <c r="AP39" s="42">
        <f t="shared" si="36"/>
        <v>-1.8399854898452759</v>
      </c>
      <c r="AQ39" s="42">
        <f t="shared" si="36"/>
        <v>-1.1652678251266479</v>
      </c>
      <c r="AR39" s="42">
        <f t="shared" si="36"/>
        <v>-1.1652683019638062</v>
      </c>
      <c r="AS39" s="42">
        <f t="shared" si="36"/>
        <v>-1.1652681827545166</v>
      </c>
      <c r="AT39" s="42">
        <f t="shared" si="36"/>
        <v>-1.0028762817382813</v>
      </c>
      <c r="AU39" s="42">
        <f t="shared" si="36"/>
        <v>-1.0028761625289917</v>
      </c>
      <c r="AV39" s="42">
        <f t="shared" si="36"/>
        <v>-1.002876877784729</v>
      </c>
      <c r="AW39" s="42">
        <f t="shared" si="36"/>
        <v>-0.8404843807220459</v>
      </c>
      <c r="AX39" s="67"/>
      <c r="AY39" s="101">
        <f t="shared" ref="AY39" si="37">+AY20*1000+AY38</f>
        <v>-1.9779955148696899</v>
      </c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9"/>
      <c r="BP39" s="69"/>
    </row>
    <row r="40" spans="1:70" s="12" customForma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99"/>
      <c r="S40" s="53"/>
      <c r="T40" s="53"/>
      <c r="U40" s="14"/>
      <c r="V40" s="14"/>
      <c r="W40" s="14"/>
      <c r="X40" s="14"/>
      <c r="Y40" s="14"/>
      <c r="Z40" s="14"/>
      <c r="AA40" s="102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69"/>
      <c r="AY40" s="102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141"/>
      <c r="BP40" s="141"/>
      <c r="BQ40" s="142"/>
      <c r="BR40" s="142"/>
    </row>
    <row r="41" spans="1:70" s="12" customFormat="1" x14ac:dyDescent="0.15">
      <c r="A41" s="40" t="s">
        <v>58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105"/>
      <c r="S41" s="53"/>
      <c r="T41" s="53"/>
      <c r="U41" s="14"/>
      <c r="V41" s="14"/>
      <c r="W41" s="14"/>
      <c r="X41" s="14"/>
      <c r="Y41" s="14"/>
      <c r="Z41" s="14"/>
      <c r="AA41" s="102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Y41" s="102"/>
    </row>
    <row r="42" spans="1:70" s="12" customFormat="1" x14ac:dyDescent="0.15">
      <c r="A42" s="11" t="s">
        <v>9</v>
      </c>
      <c r="B42" s="76">
        <v>-929941.22</v>
      </c>
      <c r="C42" s="76">
        <v>-929941.22</v>
      </c>
      <c r="D42" s="76">
        <v>-824522.73</v>
      </c>
      <c r="E42" s="76">
        <v>-824522.73</v>
      </c>
      <c r="F42" s="76">
        <v>-824522.73</v>
      </c>
      <c r="G42" s="76">
        <v>-719104.24</v>
      </c>
      <c r="H42" s="76">
        <v>-719104.24</v>
      </c>
      <c r="I42" s="76">
        <v>-719104.24</v>
      </c>
      <c r="J42" s="76">
        <v>-613685.75</v>
      </c>
      <c r="K42" s="76">
        <v>-613685.75</v>
      </c>
      <c r="L42" s="76">
        <v>-613685.75</v>
      </c>
      <c r="M42" s="106">
        <v>-508267.46</v>
      </c>
      <c r="N42" s="76">
        <v>-508267.46</v>
      </c>
      <c r="O42" s="76">
        <v>-508267.46</v>
      </c>
      <c r="P42" s="76">
        <v>-423556.22</v>
      </c>
      <c r="Q42" s="76">
        <v>-423556.22</v>
      </c>
      <c r="R42" s="76">
        <v>-423556.22</v>
      </c>
      <c r="S42" s="76">
        <v>-338844.98</v>
      </c>
      <c r="T42" s="76">
        <v>-338844.98</v>
      </c>
      <c r="U42" s="14">
        <v>-338844.98</v>
      </c>
      <c r="V42" s="14">
        <f t="shared" ref="V42:AW42" si="38">+U42+SUMIF($N$337:$N$389,$A42,V$337:V$389)</f>
        <v>-254133.73202</v>
      </c>
      <c r="W42" s="14">
        <f t="shared" si="38"/>
        <v>-254133.73202</v>
      </c>
      <c r="X42" s="14">
        <f t="shared" si="38"/>
        <v>-254133.73202</v>
      </c>
      <c r="Y42" s="14">
        <f t="shared" si="38"/>
        <v>-169422.48404000001</v>
      </c>
      <c r="Z42" s="14">
        <f t="shared" si="38"/>
        <v>-169422.48404000001</v>
      </c>
      <c r="AA42" s="102">
        <f t="shared" si="38"/>
        <v>-169422.48404000001</v>
      </c>
      <c r="AB42" s="14">
        <f t="shared" si="38"/>
        <v>-127066.86504000002</v>
      </c>
      <c r="AC42" s="14">
        <f t="shared" si="38"/>
        <v>-127066.86504000002</v>
      </c>
      <c r="AD42" s="14">
        <f t="shared" si="38"/>
        <v>-127066.86504000002</v>
      </c>
      <c r="AE42" s="14">
        <f t="shared" si="38"/>
        <v>-84711.246040000027</v>
      </c>
      <c r="AF42" s="14">
        <f t="shared" si="38"/>
        <v>-84711.246040000027</v>
      </c>
      <c r="AG42" s="14">
        <f t="shared" si="38"/>
        <v>-84711.246040000027</v>
      </c>
      <c r="AH42" s="14">
        <f t="shared" si="38"/>
        <v>-42355.627040000036</v>
      </c>
      <c r="AI42" s="14">
        <f t="shared" si="38"/>
        <v>-42355.627040000036</v>
      </c>
      <c r="AJ42" s="14">
        <f t="shared" si="38"/>
        <v>-42355.627040000036</v>
      </c>
      <c r="AK42" s="14">
        <f t="shared" si="38"/>
        <v>-8.0400000442750752E-3</v>
      </c>
      <c r="AL42" s="14">
        <f t="shared" si="38"/>
        <v>-8.0400000442750752E-3</v>
      </c>
      <c r="AM42" s="14">
        <f t="shared" si="38"/>
        <v>-8.0400000442750752E-3</v>
      </c>
      <c r="AN42" s="14">
        <f t="shared" si="38"/>
        <v>-8.0400000442750752E-3</v>
      </c>
      <c r="AO42" s="14">
        <f t="shared" si="38"/>
        <v>-8.0400000442750752E-3</v>
      </c>
      <c r="AP42" s="14">
        <f t="shared" si="38"/>
        <v>-8.0400000442750752E-3</v>
      </c>
      <c r="AQ42" s="14">
        <f t="shared" si="38"/>
        <v>-8.0400000442750752E-3</v>
      </c>
      <c r="AR42" s="14">
        <f t="shared" si="38"/>
        <v>-8.0400000442750752E-3</v>
      </c>
      <c r="AS42" s="14">
        <f t="shared" si="38"/>
        <v>-8.0400000442750752E-3</v>
      </c>
      <c r="AT42" s="14">
        <f t="shared" si="38"/>
        <v>-8.0400000442750752E-3</v>
      </c>
      <c r="AU42" s="14">
        <f t="shared" si="38"/>
        <v>-8.0400000442750752E-3</v>
      </c>
      <c r="AV42" s="14">
        <f t="shared" si="38"/>
        <v>-8.0400000442750752E-3</v>
      </c>
      <c r="AW42" s="14">
        <f t="shared" si="38"/>
        <v>-8.0400000442750752E-3</v>
      </c>
      <c r="AX42" s="14"/>
      <c r="AY42" s="102">
        <f t="shared" ref="AY42:AY105" si="39">AVERAGE(AE42:AQ42)</f>
        <v>-29323.128886153885</v>
      </c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</row>
    <row r="43" spans="1:70" s="12" customFormat="1" x14ac:dyDescent="0.15">
      <c r="A43" s="11" t="s">
        <v>10</v>
      </c>
      <c r="B43" s="76">
        <v>-1725174.8</v>
      </c>
      <c r="C43" s="76">
        <v>-1725174.8</v>
      </c>
      <c r="D43" s="76">
        <v>-1528857.47</v>
      </c>
      <c r="E43" s="76">
        <v>-1528857.47</v>
      </c>
      <c r="F43" s="76">
        <v>-1528857.47</v>
      </c>
      <c r="G43" s="76">
        <v>-1332540.1499999999</v>
      </c>
      <c r="H43" s="76">
        <v>-1332540.1499999999</v>
      </c>
      <c r="I43" s="76">
        <v>-1332540.1499999999</v>
      </c>
      <c r="J43" s="76">
        <v>-1136222.8199999998</v>
      </c>
      <c r="K43" s="76">
        <v>-1136222.8199999998</v>
      </c>
      <c r="L43" s="76">
        <v>-1136222.8199999998</v>
      </c>
      <c r="M43" s="106">
        <v>-942909.33999999985</v>
      </c>
      <c r="N43" s="76">
        <v>-942909.33999999985</v>
      </c>
      <c r="O43" s="76">
        <v>-942909.33999999985</v>
      </c>
      <c r="P43" s="76">
        <v>-785154.24</v>
      </c>
      <c r="Q43" s="76">
        <v>-785154.24</v>
      </c>
      <c r="R43" s="76">
        <v>-785154.24</v>
      </c>
      <c r="S43" s="76">
        <v>-627399.13</v>
      </c>
      <c r="T43" s="76">
        <v>-627399.13</v>
      </c>
      <c r="U43" s="14">
        <v>-627399.13</v>
      </c>
      <c r="V43" s="14">
        <f t="shared" ref="V43:AW43" si="40">+U43+SUMIF($N$337:$N$389,$A43,V$337:V$389)</f>
        <v>-471311.99307444855</v>
      </c>
      <c r="W43" s="14">
        <f t="shared" si="40"/>
        <v>-471311.99307444855</v>
      </c>
      <c r="X43" s="14">
        <f t="shared" si="40"/>
        <v>-471311.99307444855</v>
      </c>
      <c r="Y43" s="14">
        <f t="shared" si="40"/>
        <v>-315224.85614889709</v>
      </c>
      <c r="Z43" s="14">
        <f t="shared" si="40"/>
        <v>-315224.85614889709</v>
      </c>
      <c r="AA43" s="102">
        <f t="shared" si="40"/>
        <v>-315224.85614889709</v>
      </c>
      <c r="AB43" s="14">
        <f t="shared" si="40"/>
        <v>-237181.28953758764</v>
      </c>
      <c r="AC43" s="14">
        <f t="shared" si="40"/>
        <v>-237181.28953758764</v>
      </c>
      <c r="AD43" s="14">
        <f t="shared" si="40"/>
        <v>-237181.28953758764</v>
      </c>
      <c r="AE43" s="14">
        <f t="shared" si="40"/>
        <v>-159137.72292627819</v>
      </c>
      <c r="AF43" s="14">
        <f t="shared" si="40"/>
        <v>-159137.72292627819</v>
      </c>
      <c r="AG43" s="14">
        <f t="shared" si="40"/>
        <v>-159137.72292627819</v>
      </c>
      <c r="AH43" s="14">
        <f t="shared" si="40"/>
        <v>-81094.156314968743</v>
      </c>
      <c r="AI43" s="14">
        <f t="shared" si="40"/>
        <v>-81094.156314968743</v>
      </c>
      <c r="AJ43" s="14">
        <f t="shared" si="40"/>
        <v>-81094.156314968743</v>
      </c>
      <c r="AK43" s="14">
        <f t="shared" si="40"/>
        <v>-3050.5897036592942</v>
      </c>
      <c r="AL43" s="14">
        <f t="shared" si="40"/>
        <v>-3050.5897036592942</v>
      </c>
      <c r="AM43" s="14">
        <f t="shared" si="40"/>
        <v>-3050.5897036592942</v>
      </c>
      <c r="AN43" s="14">
        <f t="shared" si="40"/>
        <v>-3050.5897036592942</v>
      </c>
      <c r="AO43" s="14">
        <f t="shared" si="40"/>
        <v>-3050.5897036592942</v>
      </c>
      <c r="AP43" s="14">
        <f t="shared" si="40"/>
        <v>-3050.5897036592942</v>
      </c>
      <c r="AQ43" s="14">
        <f t="shared" si="40"/>
        <v>-3050.5897036592942</v>
      </c>
      <c r="AR43" s="14">
        <f t="shared" si="40"/>
        <v>-3050.5897036592942</v>
      </c>
      <c r="AS43" s="14">
        <f t="shared" si="40"/>
        <v>-3050.5897036592942</v>
      </c>
      <c r="AT43" s="14">
        <f t="shared" si="40"/>
        <v>-3050.5897036592942</v>
      </c>
      <c r="AU43" s="14">
        <f t="shared" si="40"/>
        <v>-3050.5897036592942</v>
      </c>
      <c r="AV43" s="14">
        <f t="shared" si="40"/>
        <v>-3050.5897036592942</v>
      </c>
      <c r="AW43" s="14">
        <f t="shared" si="40"/>
        <v>-3050.5897036592942</v>
      </c>
      <c r="AX43" s="14"/>
      <c r="AY43" s="102">
        <f t="shared" si="39"/>
        <v>-57080.751203796601</v>
      </c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</row>
    <row r="44" spans="1:70" s="12" customFormat="1" x14ac:dyDescent="0.15">
      <c r="A44" s="11" t="s">
        <v>11</v>
      </c>
      <c r="B44" s="76">
        <v>-100450.24000000001</v>
      </c>
      <c r="C44" s="76">
        <v>-100450.24000000001</v>
      </c>
      <c r="D44" s="76">
        <v>-96586.73000000001</v>
      </c>
      <c r="E44" s="76">
        <v>-96586.73000000001</v>
      </c>
      <c r="F44" s="76">
        <v>-96586.73000000001</v>
      </c>
      <c r="G44" s="76">
        <v>-92723.220000000016</v>
      </c>
      <c r="H44" s="76">
        <v>-92723.220000000016</v>
      </c>
      <c r="I44" s="76">
        <v>-92723.220000000016</v>
      </c>
      <c r="J44" s="76">
        <v>-88859.710000000021</v>
      </c>
      <c r="K44" s="76">
        <v>-88859.710000000021</v>
      </c>
      <c r="L44" s="76">
        <v>-88859.710000000021</v>
      </c>
      <c r="M44" s="106">
        <v>0</v>
      </c>
      <c r="N44" s="76">
        <v>0</v>
      </c>
      <c r="O44" s="76">
        <v>0</v>
      </c>
      <c r="P44" s="76">
        <v>-19317.29</v>
      </c>
      <c r="Q44" s="76">
        <v>-19317.29</v>
      </c>
      <c r="R44" s="76">
        <v>-19317.29</v>
      </c>
      <c r="S44" s="76">
        <v>-38634.58</v>
      </c>
      <c r="T44" s="76">
        <v>-38634.58</v>
      </c>
      <c r="U44" s="14">
        <v>-38634.58</v>
      </c>
      <c r="V44" s="14">
        <f t="shared" ref="V44:AW44" si="41">+U44+SUMIF($N$337:$N$389,$A44,V$337:V$389)</f>
        <v>-57951.935364999998</v>
      </c>
      <c r="W44" s="14">
        <f t="shared" si="41"/>
        <v>-57951.935364999998</v>
      </c>
      <c r="X44" s="14">
        <f t="shared" si="41"/>
        <v>-57951.935364999998</v>
      </c>
      <c r="Y44" s="14">
        <f t="shared" si="41"/>
        <v>-77269.290729999993</v>
      </c>
      <c r="Z44" s="14">
        <f t="shared" si="41"/>
        <v>-77269.290729999993</v>
      </c>
      <c r="AA44" s="102">
        <f t="shared" si="41"/>
        <v>-77269.290729999993</v>
      </c>
      <c r="AB44" s="14">
        <f t="shared" si="41"/>
        <v>-86927.967788749986</v>
      </c>
      <c r="AC44" s="14">
        <f t="shared" si="41"/>
        <v>-86927.967788749986</v>
      </c>
      <c r="AD44" s="14">
        <f t="shared" si="41"/>
        <v>-86927.967788749986</v>
      </c>
      <c r="AE44" s="14">
        <f t="shared" si="41"/>
        <v>-96586.644847499978</v>
      </c>
      <c r="AF44" s="14">
        <f t="shared" si="41"/>
        <v>-96586.644847499978</v>
      </c>
      <c r="AG44" s="14">
        <f t="shared" si="41"/>
        <v>-96586.644847499978</v>
      </c>
      <c r="AH44" s="14">
        <f t="shared" si="41"/>
        <v>-106245.32190624997</v>
      </c>
      <c r="AI44" s="14">
        <f t="shared" si="41"/>
        <v>-106245.32190624997</v>
      </c>
      <c r="AJ44" s="14">
        <f t="shared" si="41"/>
        <v>-106245.32190624997</v>
      </c>
      <c r="AK44" s="14">
        <f t="shared" si="41"/>
        <v>-115903.99896499996</v>
      </c>
      <c r="AL44" s="14">
        <f t="shared" si="41"/>
        <v>-115903.99896499996</v>
      </c>
      <c r="AM44" s="14">
        <f t="shared" si="41"/>
        <v>-115903.99896499996</v>
      </c>
      <c r="AN44" s="14">
        <f t="shared" si="41"/>
        <v>-115903.99896499996</v>
      </c>
      <c r="AO44" s="14">
        <f t="shared" si="41"/>
        <v>-115903.99896499996</v>
      </c>
      <c r="AP44" s="14">
        <f t="shared" si="41"/>
        <v>-115903.99896499996</v>
      </c>
      <c r="AQ44" s="14">
        <f t="shared" si="41"/>
        <v>-115903.99896499996</v>
      </c>
      <c r="AR44" s="14">
        <f t="shared" si="41"/>
        <v>-115903.99896499996</v>
      </c>
      <c r="AS44" s="14">
        <f t="shared" si="41"/>
        <v>-115903.99896499996</v>
      </c>
      <c r="AT44" s="14">
        <f t="shared" si="41"/>
        <v>-115903.99896499996</v>
      </c>
      <c r="AU44" s="14">
        <f t="shared" si="41"/>
        <v>-115903.99896499996</v>
      </c>
      <c r="AV44" s="14">
        <f t="shared" si="41"/>
        <v>-115903.99896499996</v>
      </c>
      <c r="AW44" s="14">
        <f t="shared" si="41"/>
        <v>-115903.99896499996</v>
      </c>
      <c r="AX44" s="14"/>
      <c r="AY44" s="102">
        <f t="shared" si="39"/>
        <v>-109217.22253971151</v>
      </c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</row>
    <row r="45" spans="1:70" s="12" customFormat="1" x14ac:dyDescent="0.15">
      <c r="A45" s="11" t="s">
        <v>573</v>
      </c>
      <c r="B45" s="76">
        <v>100450.24000000001</v>
      </c>
      <c r="C45" s="76">
        <v>100450.24000000001</v>
      </c>
      <c r="D45" s="76">
        <v>100450.24000000001</v>
      </c>
      <c r="E45" s="76">
        <v>100450.24000000001</v>
      </c>
      <c r="F45" s="76">
        <v>100450.24000000001</v>
      </c>
      <c r="G45" s="76">
        <v>100450.24000000001</v>
      </c>
      <c r="H45" s="76">
        <v>100450.24000000001</v>
      </c>
      <c r="I45" s="76">
        <v>100450.24000000001</v>
      </c>
      <c r="J45" s="76">
        <v>100450.24000000001</v>
      </c>
      <c r="K45" s="76">
        <v>100450.24000000001</v>
      </c>
      <c r="L45" s="76">
        <v>100450.24000000001</v>
      </c>
      <c r="M45" s="106">
        <v>115904.13</v>
      </c>
      <c r="N45" s="76">
        <v>115904.13</v>
      </c>
      <c r="O45" s="76">
        <v>115904.13</v>
      </c>
      <c r="P45" s="76">
        <v>115904.13</v>
      </c>
      <c r="Q45" s="76">
        <v>115904.13</v>
      </c>
      <c r="R45" s="76">
        <v>115904.13</v>
      </c>
      <c r="S45" s="76">
        <v>115904.13</v>
      </c>
      <c r="T45" s="76">
        <v>115904.13</v>
      </c>
      <c r="U45" s="14">
        <v>115904.13</v>
      </c>
      <c r="V45" s="14">
        <f t="shared" ref="V45:AW45" si="42">+U45+SUMIF($N$337:$N$389,$A45,V$337:V$389)</f>
        <v>115904.13</v>
      </c>
      <c r="W45" s="14">
        <f t="shared" si="42"/>
        <v>115904.13</v>
      </c>
      <c r="X45" s="14">
        <f t="shared" si="42"/>
        <v>115904.13</v>
      </c>
      <c r="Y45" s="14">
        <f t="shared" si="42"/>
        <v>115904.13</v>
      </c>
      <c r="Z45" s="14">
        <f t="shared" si="42"/>
        <v>115904.13</v>
      </c>
      <c r="AA45" s="102">
        <f t="shared" si="42"/>
        <v>115904.13</v>
      </c>
      <c r="AB45" s="14">
        <f t="shared" si="42"/>
        <v>115904.13</v>
      </c>
      <c r="AC45" s="14">
        <f t="shared" si="42"/>
        <v>115904.13</v>
      </c>
      <c r="AD45" s="14">
        <f t="shared" si="42"/>
        <v>115904.13</v>
      </c>
      <c r="AE45" s="14">
        <f t="shared" si="42"/>
        <v>115904.13</v>
      </c>
      <c r="AF45" s="14">
        <f t="shared" si="42"/>
        <v>115904.13</v>
      </c>
      <c r="AG45" s="14">
        <f t="shared" si="42"/>
        <v>115904.13</v>
      </c>
      <c r="AH45" s="14">
        <f t="shared" si="42"/>
        <v>115904.13</v>
      </c>
      <c r="AI45" s="14">
        <f t="shared" si="42"/>
        <v>115904.13</v>
      </c>
      <c r="AJ45" s="14">
        <f t="shared" si="42"/>
        <v>115904.13</v>
      </c>
      <c r="AK45" s="14">
        <f t="shared" si="42"/>
        <v>115904.13</v>
      </c>
      <c r="AL45" s="14">
        <f t="shared" si="42"/>
        <v>115904.13</v>
      </c>
      <c r="AM45" s="14">
        <f t="shared" si="42"/>
        <v>115904.13</v>
      </c>
      <c r="AN45" s="14">
        <f t="shared" si="42"/>
        <v>115904.13</v>
      </c>
      <c r="AO45" s="14">
        <f t="shared" si="42"/>
        <v>115904.13</v>
      </c>
      <c r="AP45" s="14">
        <f t="shared" si="42"/>
        <v>115904.13</v>
      </c>
      <c r="AQ45" s="14">
        <f t="shared" si="42"/>
        <v>115904.13</v>
      </c>
      <c r="AR45" s="14">
        <f t="shared" si="42"/>
        <v>115904.13</v>
      </c>
      <c r="AS45" s="14">
        <f t="shared" si="42"/>
        <v>115904.13</v>
      </c>
      <c r="AT45" s="14">
        <f t="shared" si="42"/>
        <v>115904.13</v>
      </c>
      <c r="AU45" s="14">
        <f t="shared" si="42"/>
        <v>115904.13</v>
      </c>
      <c r="AV45" s="14">
        <f t="shared" si="42"/>
        <v>115904.13</v>
      </c>
      <c r="AW45" s="14">
        <f t="shared" si="42"/>
        <v>115904.13</v>
      </c>
      <c r="AX45" s="14"/>
      <c r="AY45" s="102">
        <f t="shared" si="39"/>
        <v>115904.12999999999</v>
      </c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</row>
    <row r="46" spans="1:70" s="12" customFormat="1" x14ac:dyDescent="0.15">
      <c r="A46" s="11" t="s">
        <v>510</v>
      </c>
      <c r="B46" s="76">
        <v>-2085840.57</v>
      </c>
      <c r="C46" s="76">
        <v>-2085840.57</v>
      </c>
      <c r="D46" s="76">
        <v>-2065959.9100000001</v>
      </c>
      <c r="E46" s="76">
        <v>-2065959.9100000001</v>
      </c>
      <c r="F46" s="76">
        <v>-2065959.9100000001</v>
      </c>
      <c r="G46" s="76">
        <v>-2065356.37</v>
      </c>
      <c r="H46" s="76">
        <v>-2065356.37</v>
      </c>
      <c r="I46" s="76">
        <v>-2065356.37</v>
      </c>
      <c r="J46" s="76">
        <v>-2055114.1500000001</v>
      </c>
      <c r="K46" s="76">
        <v>-2055114.1500000001</v>
      </c>
      <c r="L46" s="76">
        <v>-2055114.1500000001</v>
      </c>
      <c r="M46" s="106">
        <v>-573561.68000000017</v>
      </c>
      <c r="N46" s="76">
        <v>-573561.68000000017</v>
      </c>
      <c r="O46" s="76">
        <v>-573561.68000000017</v>
      </c>
      <c r="P46" s="76">
        <v>-558198.47</v>
      </c>
      <c r="Q46" s="76">
        <v>-558198.47</v>
      </c>
      <c r="R46" s="76">
        <v>-558198.47</v>
      </c>
      <c r="S46" s="76">
        <v>-542835.26</v>
      </c>
      <c r="T46" s="76">
        <v>-542835.26</v>
      </c>
      <c r="U46" s="14">
        <v>-542835.26</v>
      </c>
      <c r="V46" s="14">
        <f t="shared" ref="V46:AW46" si="43">+U46+SUMIF($N$337:$N$389,$A46,V$337:V$389)</f>
        <v>-527471.99809999997</v>
      </c>
      <c r="W46" s="14">
        <f t="shared" si="43"/>
        <v>-527471.99809999997</v>
      </c>
      <c r="X46" s="14">
        <f t="shared" si="43"/>
        <v>-527471.99809999997</v>
      </c>
      <c r="Y46" s="14">
        <f t="shared" si="43"/>
        <v>-512108.73619999998</v>
      </c>
      <c r="Z46" s="14">
        <f t="shared" si="43"/>
        <v>-512108.73619999998</v>
      </c>
      <c r="AA46" s="102">
        <f t="shared" si="43"/>
        <v>-512108.73619999998</v>
      </c>
      <c r="AB46" s="14">
        <f t="shared" si="43"/>
        <v>-496745.4743</v>
      </c>
      <c r="AC46" s="14">
        <f t="shared" si="43"/>
        <v>-496745.4743</v>
      </c>
      <c r="AD46" s="14">
        <f t="shared" si="43"/>
        <v>-496745.4743</v>
      </c>
      <c r="AE46" s="14">
        <f t="shared" si="43"/>
        <v>-481382.21240000002</v>
      </c>
      <c r="AF46" s="14">
        <f t="shared" si="43"/>
        <v>-481382.21240000002</v>
      </c>
      <c r="AG46" s="14">
        <f t="shared" si="43"/>
        <v>-481382.21240000002</v>
      </c>
      <c r="AH46" s="14">
        <f t="shared" si="43"/>
        <v>-466018.95050000004</v>
      </c>
      <c r="AI46" s="14">
        <f t="shared" si="43"/>
        <v>-466018.95050000004</v>
      </c>
      <c r="AJ46" s="14">
        <f t="shared" si="43"/>
        <v>-466018.95050000004</v>
      </c>
      <c r="AK46" s="14">
        <f t="shared" si="43"/>
        <v>-450655.68860000005</v>
      </c>
      <c r="AL46" s="14">
        <f t="shared" si="43"/>
        <v>-450655.68860000005</v>
      </c>
      <c r="AM46" s="14">
        <f t="shared" si="43"/>
        <v>-450655.68860000005</v>
      </c>
      <c r="AN46" s="14">
        <f t="shared" si="43"/>
        <v>-435292.42670000007</v>
      </c>
      <c r="AO46" s="14">
        <f t="shared" si="43"/>
        <v>-435292.42670000007</v>
      </c>
      <c r="AP46" s="14">
        <f t="shared" si="43"/>
        <v>-435292.42670000007</v>
      </c>
      <c r="AQ46" s="14">
        <f t="shared" si="43"/>
        <v>-419929.16480000009</v>
      </c>
      <c r="AR46" s="14">
        <f t="shared" si="43"/>
        <v>-419929.16480000009</v>
      </c>
      <c r="AS46" s="14">
        <f t="shared" si="43"/>
        <v>-419929.16480000009</v>
      </c>
      <c r="AT46" s="14">
        <f t="shared" si="43"/>
        <v>-404565.9029000001</v>
      </c>
      <c r="AU46" s="14">
        <f t="shared" si="43"/>
        <v>-404565.9029000001</v>
      </c>
      <c r="AV46" s="14">
        <f t="shared" si="43"/>
        <v>-404565.9029000001</v>
      </c>
      <c r="AW46" s="14">
        <f t="shared" si="43"/>
        <v>-389202.64100000012</v>
      </c>
      <c r="AX46" s="14"/>
      <c r="AY46" s="102">
        <f t="shared" si="39"/>
        <v>-455382.84610769234</v>
      </c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</row>
    <row r="47" spans="1:70" s="12" customFormat="1" x14ac:dyDescent="0.15">
      <c r="A47" s="11" t="s">
        <v>574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-29983.16</v>
      </c>
      <c r="H47" s="76">
        <v>-29983.16</v>
      </c>
      <c r="I47" s="76">
        <v>-29983.16</v>
      </c>
      <c r="J47" s="76">
        <v>-34257.35</v>
      </c>
      <c r="K47" s="76">
        <v>-34257.35</v>
      </c>
      <c r="L47" s="76">
        <v>-34257.35</v>
      </c>
      <c r="M47" s="106">
        <v>-1622758</v>
      </c>
      <c r="N47" s="76">
        <v>-1622758</v>
      </c>
      <c r="O47" s="76">
        <v>-1622758</v>
      </c>
      <c r="P47" s="76">
        <v>-1622758</v>
      </c>
      <c r="Q47" s="76">
        <v>-1622758</v>
      </c>
      <c r="R47" s="76">
        <v>-1622758</v>
      </c>
      <c r="S47" s="76">
        <v>-1622758</v>
      </c>
      <c r="T47" s="76">
        <v>-1622758</v>
      </c>
      <c r="U47" s="14">
        <v>-1622758</v>
      </c>
      <c r="V47" s="14">
        <f t="shared" ref="V47:AW47" si="44">+U47+SUMIF($N$337:$N$389,$A47,V$337:V$389)</f>
        <v>-1622758</v>
      </c>
      <c r="W47" s="14">
        <f t="shared" si="44"/>
        <v>-1622758</v>
      </c>
      <c r="X47" s="14">
        <f t="shared" si="44"/>
        <v>-1622758</v>
      </c>
      <c r="Y47" s="14">
        <f t="shared" si="44"/>
        <v>-1622758</v>
      </c>
      <c r="Z47" s="14">
        <f t="shared" si="44"/>
        <v>-1622758</v>
      </c>
      <c r="AA47" s="102">
        <f t="shared" si="44"/>
        <v>-1622758</v>
      </c>
      <c r="AB47" s="14">
        <f t="shared" si="44"/>
        <v>-1602473.5250005</v>
      </c>
      <c r="AC47" s="14">
        <f t="shared" si="44"/>
        <v>-1602473.5250005</v>
      </c>
      <c r="AD47" s="14">
        <f t="shared" si="44"/>
        <v>-1602473.5250005</v>
      </c>
      <c r="AE47" s="14">
        <f t="shared" si="44"/>
        <v>-1582189.0500010001</v>
      </c>
      <c r="AF47" s="14">
        <f t="shared" si="44"/>
        <v>-1582189.0500010001</v>
      </c>
      <c r="AG47" s="14">
        <f t="shared" si="44"/>
        <v>-1582189.0500010001</v>
      </c>
      <c r="AH47" s="14">
        <f t="shared" si="44"/>
        <v>-1561904.5750015001</v>
      </c>
      <c r="AI47" s="14">
        <f t="shared" si="44"/>
        <v>-1561904.5750015001</v>
      </c>
      <c r="AJ47" s="14">
        <f t="shared" si="44"/>
        <v>-1561904.5750015001</v>
      </c>
      <c r="AK47" s="14">
        <f t="shared" si="44"/>
        <v>-1541620.1000020001</v>
      </c>
      <c r="AL47" s="14">
        <f t="shared" si="44"/>
        <v>-1541620.1000020001</v>
      </c>
      <c r="AM47" s="14">
        <f t="shared" si="44"/>
        <v>-1541620.1000020001</v>
      </c>
      <c r="AN47" s="14">
        <f t="shared" si="44"/>
        <v>-1501051.1500029999</v>
      </c>
      <c r="AO47" s="14">
        <f t="shared" si="44"/>
        <v>-1501051.1500029999</v>
      </c>
      <c r="AP47" s="14">
        <f t="shared" si="44"/>
        <v>-1501051.1500029999</v>
      </c>
      <c r="AQ47" s="14">
        <f t="shared" si="44"/>
        <v>-1460482.2000039998</v>
      </c>
      <c r="AR47" s="14">
        <f t="shared" si="44"/>
        <v>-1460482.2000039998</v>
      </c>
      <c r="AS47" s="14">
        <f t="shared" si="44"/>
        <v>-1460482.2000039998</v>
      </c>
      <c r="AT47" s="14">
        <f t="shared" si="44"/>
        <v>-1419913.2500049996</v>
      </c>
      <c r="AU47" s="14">
        <f t="shared" si="44"/>
        <v>-1419913.2500049996</v>
      </c>
      <c r="AV47" s="14">
        <f t="shared" si="44"/>
        <v>-1419913.2500049996</v>
      </c>
      <c r="AW47" s="14">
        <f t="shared" si="44"/>
        <v>-1379344.3000059994</v>
      </c>
      <c r="AX47" s="14"/>
      <c r="AY47" s="102">
        <f t="shared" si="39"/>
        <v>-1540059.7557712693</v>
      </c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</row>
    <row r="48" spans="1:70" s="12" customFormat="1" x14ac:dyDescent="0.15">
      <c r="A48" s="11" t="s">
        <v>575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-336513.12</v>
      </c>
      <c r="K48" s="76">
        <v>-336513.12</v>
      </c>
      <c r="L48" s="76">
        <v>-336513.12</v>
      </c>
      <c r="M48" s="106">
        <v>-310627.5</v>
      </c>
      <c r="N48" s="76">
        <v>-310627.5</v>
      </c>
      <c r="O48" s="76">
        <v>-310627.5</v>
      </c>
      <c r="P48" s="76">
        <v>-284741.87</v>
      </c>
      <c r="Q48" s="76">
        <v>-284741.87</v>
      </c>
      <c r="R48" s="76">
        <v>-284741.87</v>
      </c>
      <c r="S48" s="76">
        <v>-258856.25</v>
      </c>
      <c r="T48" s="76">
        <v>-258856.25</v>
      </c>
      <c r="U48" s="14">
        <v>-258856.25</v>
      </c>
      <c r="V48" s="14">
        <f t="shared" ref="V48:AW48" si="45">+U48+SUMIF($N$337:$N$389,$A48,V$337:V$389)</f>
        <v>-258856.25</v>
      </c>
      <c r="W48" s="14">
        <f t="shared" si="45"/>
        <v>-258856.25</v>
      </c>
      <c r="X48" s="14">
        <f t="shared" si="45"/>
        <v>-258856.25</v>
      </c>
      <c r="Y48" s="14">
        <f t="shared" si="45"/>
        <v>-258856.25</v>
      </c>
      <c r="Z48" s="14">
        <f t="shared" si="45"/>
        <v>-258856.25</v>
      </c>
      <c r="AA48" s="102">
        <f t="shared" si="45"/>
        <v>-258856.25</v>
      </c>
      <c r="AB48" s="14">
        <f t="shared" si="45"/>
        <v>-258856.25</v>
      </c>
      <c r="AC48" s="14">
        <f t="shared" si="45"/>
        <v>-258856.25</v>
      </c>
      <c r="AD48" s="14">
        <f t="shared" si="45"/>
        <v>-258856.25</v>
      </c>
      <c r="AE48" s="14">
        <f t="shared" si="45"/>
        <v>-258856.25</v>
      </c>
      <c r="AF48" s="14">
        <f t="shared" si="45"/>
        <v>-258856.25</v>
      </c>
      <c r="AG48" s="14">
        <f t="shared" si="45"/>
        <v>-258856.25</v>
      </c>
      <c r="AH48" s="14">
        <f t="shared" si="45"/>
        <v>-258856.25</v>
      </c>
      <c r="AI48" s="14">
        <f t="shared" si="45"/>
        <v>-258856.25</v>
      </c>
      <c r="AJ48" s="14">
        <f t="shared" si="45"/>
        <v>-258856.25</v>
      </c>
      <c r="AK48" s="14">
        <f t="shared" si="45"/>
        <v>-258856.25</v>
      </c>
      <c r="AL48" s="14">
        <f t="shared" si="45"/>
        <v>-258856.25</v>
      </c>
      <c r="AM48" s="14">
        <f t="shared" si="45"/>
        <v>-258856.25</v>
      </c>
      <c r="AN48" s="14">
        <f t="shared" si="45"/>
        <v>-258856.25</v>
      </c>
      <c r="AO48" s="14">
        <f t="shared" si="45"/>
        <v>-258856.25</v>
      </c>
      <c r="AP48" s="14">
        <f t="shared" si="45"/>
        <v>-258856.25</v>
      </c>
      <c r="AQ48" s="14">
        <f t="shared" si="45"/>
        <v>-258856.25</v>
      </c>
      <c r="AR48" s="14">
        <f t="shared" si="45"/>
        <v>-258856.25</v>
      </c>
      <c r="AS48" s="14">
        <f t="shared" si="45"/>
        <v>-258856.25</v>
      </c>
      <c r="AT48" s="14">
        <f t="shared" si="45"/>
        <v>-258856.25</v>
      </c>
      <c r="AU48" s="14">
        <f t="shared" si="45"/>
        <v>-258856.25</v>
      </c>
      <c r="AV48" s="14">
        <f t="shared" si="45"/>
        <v>-258856.25</v>
      </c>
      <c r="AW48" s="14">
        <f t="shared" si="45"/>
        <v>-258856.25</v>
      </c>
      <c r="AX48" s="14"/>
      <c r="AY48" s="102">
        <f t="shared" si="39"/>
        <v>-258856.25</v>
      </c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</row>
    <row r="49" spans="1:67" s="12" customFormat="1" x14ac:dyDescent="0.15">
      <c r="A49" s="11" t="s">
        <v>12</v>
      </c>
      <c r="B49" s="76">
        <v>24395.360000000001</v>
      </c>
      <c r="C49" s="76">
        <v>24395.360000000001</v>
      </c>
      <c r="D49" s="76">
        <v>24395.360000000001</v>
      </c>
      <c r="E49" s="76">
        <v>24395.360000000001</v>
      </c>
      <c r="F49" s="76">
        <v>24395.360000000001</v>
      </c>
      <c r="G49" s="76">
        <v>24395.360000000001</v>
      </c>
      <c r="H49" s="76">
        <v>24395.360000000001</v>
      </c>
      <c r="I49" s="76">
        <v>24395.360000000001</v>
      </c>
      <c r="J49" s="76">
        <v>6098.84</v>
      </c>
      <c r="K49" s="76">
        <v>6098.84</v>
      </c>
      <c r="L49" s="76">
        <v>6098.84</v>
      </c>
      <c r="M49" s="10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14">
        <v>0</v>
      </c>
      <c r="V49" s="14">
        <f t="shared" ref="V49:AW49" si="46">+U49+SUMIF($N$337:$N$389,$A49,V$337:V$389)</f>
        <v>0</v>
      </c>
      <c r="W49" s="14">
        <f t="shared" si="46"/>
        <v>0</v>
      </c>
      <c r="X49" s="14">
        <f t="shared" si="46"/>
        <v>0</v>
      </c>
      <c r="Y49" s="14">
        <f t="shared" si="46"/>
        <v>0</v>
      </c>
      <c r="Z49" s="14">
        <f t="shared" si="46"/>
        <v>0</v>
      </c>
      <c r="AA49" s="102">
        <f t="shared" si="46"/>
        <v>0</v>
      </c>
      <c r="AB49" s="14">
        <f t="shared" si="46"/>
        <v>0</v>
      </c>
      <c r="AC49" s="14">
        <f t="shared" si="46"/>
        <v>0</v>
      </c>
      <c r="AD49" s="14">
        <f t="shared" si="46"/>
        <v>0</v>
      </c>
      <c r="AE49" s="14">
        <f t="shared" si="46"/>
        <v>0</v>
      </c>
      <c r="AF49" s="14">
        <f t="shared" si="46"/>
        <v>0</v>
      </c>
      <c r="AG49" s="14">
        <f t="shared" si="46"/>
        <v>0</v>
      </c>
      <c r="AH49" s="14">
        <f t="shared" si="46"/>
        <v>0</v>
      </c>
      <c r="AI49" s="14">
        <f t="shared" si="46"/>
        <v>0</v>
      </c>
      <c r="AJ49" s="14">
        <f t="shared" si="46"/>
        <v>0</v>
      </c>
      <c r="AK49" s="14">
        <f t="shared" si="46"/>
        <v>0</v>
      </c>
      <c r="AL49" s="14">
        <f t="shared" si="46"/>
        <v>0</v>
      </c>
      <c r="AM49" s="14">
        <f t="shared" si="46"/>
        <v>0</v>
      </c>
      <c r="AN49" s="14">
        <f t="shared" si="46"/>
        <v>0</v>
      </c>
      <c r="AO49" s="14">
        <f t="shared" si="46"/>
        <v>0</v>
      </c>
      <c r="AP49" s="14">
        <f t="shared" si="46"/>
        <v>0</v>
      </c>
      <c r="AQ49" s="14">
        <f t="shared" si="46"/>
        <v>0</v>
      </c>
      <c r="AR49" s="14">
        <f t="shared" si="46"/>
        <v>0</v>
      </c>
      <c r="AS49" s="14">
        <f t="shared" si="46"/>
        <v>0</v>
      </c>
      <c r="AT49" s="14">
        <f t="shared" si="46"/>
        <v>0</v>
      </c>
      <c r="AU49" s="14">
        <f t="shared" si="46"/>
        <v>0</v>
      </c>
      <c r="AV49" s="14">
        <f t="shared" si="46"/>
        <v>0</v>
      </c>
      <c r="AW49" s="14">
        <f t="shared" si="46"/>
        <v>0</v>
      </c>
      <c r="AX49" s="14"/>
      <c r="AY49" s="102">
        <f t="shared" si="39"/>
        <v>0</v>
      </c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</row>
    <row r="50" spans="1:67" s="12" customFormat="1" x14ac:dyDescent="0.15">
      <c r="A50" s="11" t="s">
        <v>282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10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14">
        <v>0</v>
      </c>
      <c r="V50" s="14">
        <f t="shared" ref="V50:AW50" si="47">+U50+SUMIF($N$337:$N$389,$A50,V$337:V$389)</f>
        <v>0</v>
      </c>
      <c r="W50" s="14">
        <f t="shared" si="47"/>
        <v>0</v>
      </c>
      <c r="X50" s="14">
        <f t="shared" si="47"/>
        <v>0</v>
      </c>
      <c r="Y50" s="14">
        <f t="shared" si="47"/>
        <v>0</v>
      </c>
      <c r="Z50" s="14">
        <f t="shared" si="47"/>
        <v>0</v>
      </c>
      <c r="AA50" s="102">
        <f t="shared" si="47"/>
        <v>0</v>
      </c>
      <c r="AB50" s="14">
        <f t="shared" si="47"/>
        <v>-1707.2041137141875</v>
      </c>
      <c r="AC50" s="14">
        <f t="shared" si="47"/>
        <v>-1707.2041137141875</v>
      </c>
      <c r="AD50" s="14">
        <f t="shared" si="47"/>
        <v>-1707.2041137141875</v>
      </c>
      <c r="AE50" s="14">
        <f t="shared" si="47"/>
        <v>-3414.4082274283751</v>
      </c>
      <c r="AF50" s="14">
        <f t="shared" si="47"/>
        <v>-3414.4082274283751</v>
      </c>
      <c r="AG50" s="14">
        <f t="shared" si="47"/>
        <v>-3414.4082274283751</v>
      </c>
      <c r="AH50" s="14">
        <f t="shared" si="47"/>
        <v>-5121.6123411425624</v>
      </c>
      <c r="AI50" s="14">
        <f t="shared" si="47"/>
        <v>-5121.6123411425624</v>
      </c>
      <c r="AJ50" s="14">
        <f t="shared" si="47"/>
        <v>-5121.6123411425624</v>
      </c>
      <c r="AK50" s="14">
        <f t="shared" si="47"/>
        <v>-6828.8164548567502</v>
      </c>
      <c r="AL50" s="14">
        <f t="shared" si="47"/>
        <v>-6828.8164548567502</v>
      </c>
      <c r="AM50" s="14">
        <f t="shared" si="47"/>
        <v>-6828.8164548567502</v>
      </c>
      <c r="AN50" s="14">
        <f t="shared" si="47"/>
        <v>-22558.245618317145</v>
      </c>
      <c r="AO50" s="14">
        <f t="shared" si="47"/>
        <v>-22558.245618317145</v>
      </c>
      <c r="AP50" s="14">
        <f t="shared" si="47"/>
        <v>-22558.245618317145</v>
      </c>
      <c r="AQ50" s="14">
        <f t="shared" si="47"/>
        <v>-38287.674781777539</v>
      </c>
      <c r="AR50" s="14">
        <f t="shared" si="47"/>
        <v>-38287.674781777539</v>
      </c>
      <c r="AS50" s="14">
        <f t="shared" si="47"/>
        <v>-38287.674781777539</v>
      </c>
      <c r="AT50" s="14">
        <f t="shared" si="47"/>
        <v>-54017.103945237934</v>
      </c>
      <c r="AU50" s="14">
        <f t="shared" si="47"/>
        <v>-54017.103945237934</v>
      </c>
      <c r="AV50" s="14">
        <f t="shared" si="47"/>
        <v>-54017.103945237934</v>
      </c>
      <c r="AW50" s="14">
        <f t="shared" si="47"/>
        <v>-69746.533108698335</v>
      </c>
      <c r="AX50" s="14"/>
      <c r="AY50" s="102">
        <f t="shared" si="39"/>
        <v>-11696.686362077849</v>
      </c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</row>
    <row r="51" spans="1:67" s="12" customFormat="1" x14ac:dyDescent="0.15">
      <c r="A51" s="11" t="s">
        <v>535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10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14">
        <v>0</v>
      </c>
      <c r="V51" s="14">
        <f t="shared" ref="V51:AW51" si="48">+U51+SUMIF($N$337:$N$389,$A51,V$337:V$389)</f>
        <v>0</v>
      </c>
      <c r="W51" s="14">
        <f t="shared" si="48"/>
        <v>0</v>
      </c>
      <c r="X51" s="14">
        <f t="shared" si="48"/>
        <v>0</v>
      </c>
      <c r="Y51" s="14">
        <f t="shared" si="48"/>
        <v>0</v>
      </c>
      <c r="Z51" s="14">
        <f t="shared" si="48"/>
        <v>0</v>
      </c>
      <c r="AA51" s="102">
        <f t="shared" si="48"/>
        <v>0</v>
      </c>
      <c r="AB51" s="14">
        <f t="shared" si="48"/>
        <v>-11142.358125000001</v>
      </c>
      <c r="AC51" s="14">
        <f t="shared" si="48"/>
        <v>-11142.358125000001</v>
      </c>
      <c r="AD51" s="14">
        <f t="shared" si="48"/>
        <v>-11142.358125000001</v>
      </c>
      <c r="AE51" s="14">
        <f t="shared" si="48"/>
        <v>-22284.716250000001</v>
      </c>
      <c r="AF51" s="14">
        <f t="shared" si="48"/>
        <v>-22284.716250000001</v>
      </c>
      <c r="AG51" s="14">
        <f t="shared" si="48"/>
        <v>-22284.716250000001</v>
      </c>
      <c r="AH51" s="14">
        <f t="shared" si="48"/>
        <v>-33427.074375000004</v>
      </c>
      <c r="AI51" s="14">
        <f t="shared" si="48"/>
        <v>-33427.074375000004</v>
      </c>
      <c r="AJ51" s="14">
        <f t="shared" si="48"/>
        <v>-33427.074375000004</v>
      </c>
      <c r="AK51" s="14">
        <f t="shared" si="48"/>
        <v>-44569.432500000003</v>
      </c>
      <c r="AL51" s="14">
        <f t="shared" si="48"/>
        <v>-44569.432500000003</v>
      </c>
      <c r="AM51" s="14">
        <f t="shared" si="48"/>
        <v>-44569.432500000003</v>
      </c>
      <c r="AN51" s="14">
        <f t="shared" si="48"/>
        <v>-191514.57825000002</v>
      </c>
      <c r="AO51" s="14">
        <f t="shared" si="48"/>
        <v>-191514.57825000002</v>
      </c>
      <c r="AP51" s="14">
        <f t="shared" si="48"/>
        <v>-191514.57825000002</v>
      </c>
      <c r="AQ51" s="14">
        <f t="shared" si="48"/>
        <v>-338459.72400000005</v>
      </c>
      <c r="AR51" s="14">
        <f t="shared" si="48"/>
        <v>-338459.72400000005</v>
      </c>
      <c r="AS51" s="14">
        <f t="shared" si="48"/>
        <v>-338459.72400000005</v>
      </c>
      <c r="AT51" s="14">
        <f t="shared" si="48"/>
        <v>-485404.86975000007</v>
      </c>
      <c r="AU51" s="14">
        <f t="shared" si="48"/>
        <v>-485404.86975000007</v>
      </c>
      <c r="AV51" s="14">
        <f t="shared" si="48"/>
        <v>-485404.86975000007</v>
      </c>
      <c r="AW51" s="14">
        <f t="shared" si="48"/>
        <v>-632350.0155000001</v>
      </c>
      <c r="AX51" s="14"/>
      <c r="AY51" s="102">
        <f t="shared" si="39"/>
        <v>-93372.856009615411</v>
      </c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</row>
    <row r="52" spans="1:67" s="12" customFormat="1" x14ac:dyDescent="0.15">
      <c r="A52" s="11" t="s">
        <v>536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10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14">
        <v>0</v>
      </c>
      <c r="V52" s="14">
        <f t="shared" ref="V52:AW52" si="49">+U52+SUMIF($N$337:$N$389,$A52,V$337:V$389)</f>
        <v>0</v>
      </c>
      <c r="W52" s="14">
        <f t="shared" si="49"/>
        <v>0</v>
      </c>
      <c r="X52" s="14">
        <f t="shared" si="49"/>
        <v>0</v>
      </c>
      <c r="Y52" s="14">
        <f t="shared" si="49"/>
        <v>0</v>
      </c>
      <c r="Z52" s="14">
        <f t="shared" si="49"/>
        <v>0</v>
      </c>
      <c r="AA52" s="102">
        <f t="shared" si="49"/>
        <v>0</v>
      </c>
      <c r="AB52" s="14">
        <f t="shared" si="49"/>
        <v>0</v>
      </c>
      <c r="AC52" s="14">
        <f t="shared" si="49"/>
        <v>0</v>
      </c>
      <c r="AD52" s="14">
        <f t="shared" si="49"/>
        <v>0</v>
      </c>
      <c r="AE52" s="14">
        <f t="shared" si="49"/>
        <v>0</v>
      </c>
      <c r="AF52" s="14">
        <f t="shared" si="49"/>
        <v>0</v>
      </c>
      <c r="AG52" s="14">
        <f t="shared" si="49"/>
        <v>0</v>
      </c>
      <c r="AH52" s="14">
        <f t="shared" si="49"/>
        <v>0</v>
      </c>
      <c r="AI52" s="14">
        <f t="shared" si="49"/>
        <v>0</v>
      </c>
      <c r="AJ52" s="14">
        <f t="shared" si="49"/>
        <v>0</v>
      </c>
      <c r="AK52" s="14">
        <f t="shared" si="49"/>
        <v>0</v>
      </c>
      <c r="AL52" s="14">
        <f t="shared" si="49"/>
        <v>0</v>
      </c>
      <c r="AM52" s="14">
        <f t="shared" si="49"/>
        <v>0</v>
      </c>
      <c r="AN52" s="14">
        <f t="shared" si="49"/>
        <v>2756.0633561491609</v>
      </c>
      <c r="AO52" s="14">
        <f t="shared" si="49"/>
        <v>2756.0633561491609</v>
      </c>
      <c r="AP52" s="14">
        <f t="shared" si="49"/>
        <v>2756.0633561491609</v>
      </c>
      <c r="AQ52" s="14">
        <f t="shared" si="49"/>
        <v>5512.1267122983218</v>
      </c>
      <c r="AR52" s="14">
        <f t="shared" si="49"/>
        <v>5512.1267122983218</v>
      </c>
      <c r="AS52" s="14">
        <f t="shared" si="49"/>
        <v>5512.1267122983218</v>
      </c>
      <c r="AT52" s="14">
        <f t="shared" si="49"/>
        <v>8268.1900684474822</v>
      </c>
      <c r="AU52" s="14">
        <f t="shared" si="49"/>
        <v>8268.1900684474822</v>
      </c>
      <c r="AV52" s="14">
        <f t="shared" si="49"/>
        <v>8268.1900684474822</v>
      </c>
      <c r="AW52" s="14">
        <f t="shared" si="49"/>
        <v>11024.253424596644</v>
      </c>
      <c r="AX52" s="14"/>
      <c r="AY52" s="102">
        <f t="shared" si="39"/>
        <v>1060.0243677496774</v>
      </c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</row>
    <row r="53" spans="1:67" s="12" customFormat="1" x14ac:dyDescent="0.15">
      <c r="A53" s="11" t="s">
        <v>13</v>
      </c>
      <c r="B53" s="76">
        <v>-3421928.79</v>
      </c>
      <c r="C53" s="76">
        <v>-3421928.79</v>
      </c>
      <c r="D53" s="76">
        <v>-3368261.84</v>
      </c>
      <c r="E53" s="76">
        <v>-3368261.84</v>
      </c>
      <c r="F53" s="76">
        <v>-3368261.84</v>
      </c>
      <c r="G53" s="76">
        <v>-3314630.82</v>
      </c>
      <c r="H53" s="76">
        <v>-3314630.82</v>
      </c>
      <c r="I53" s="76">
        <v>-3314630.82</v>
      </c>
      <c r="J53" s="76">
        <v>-3276820.34</v>
      </c>
      <c r="K53" s="76">
        <v>-3276820.34</v>
      </c>
      <c r="L53" s="76">
        <v>-3276820.34</v>
      </c>
      <c r="M53" s="106">
        <v>-3208154.1799999997</v>
      </c>
      <c r="N53" s="76">
        <v>-3208154.1799999997</v>
      </c>
      <c r="O53" s="76">
        <v>-3208154.1799999997</v>
      </c>
      <c r="P53" s="76">
        <v>-3154778.89</v>
      </c>
      <c r="Q53" s="76">
        <v>-3154778.89</v>
      </c>
      <c r="R53" s="76">
        <v>-3154778.89</v>
      </c>
      <c r="S53" s="76">
        <v>-3101344.23</v>
      </c>
      <c r="T53" s="76">
        <v>-3101344.23</v>
      </c>
      <c r="U53" s="14">
        <v>-3101344.23</v>
      </c>
      <c r="V53" s="14">
        <f t="shared" ref="V53:AW53" si="50">+U53+SUMIF($N$337:$N$389,$A53,V$337:V$389)</f>
        <v>-3091386.0515731396</v>
      </c>
      <c r="W53" s="14">
        <f t="shared" si="50"/>
        <v>-3091386.0515731396</v>
      </c>
      <c r="X53" s="14">
        <f t="shared" si="50"/>
        <v>-3091386.0515731396</v>
      </c>
      <c r="Y53" s="14">
        <f t="shared" si="50"/>
        <v>-3081427.8731462792</v>
      </c>
      <c r="Z53" s="14">
        <f t="shared" si="50"/>
        <v>-3081427.8731462792</v>
      </c>
      <c r="AA53" s="102">
        <f t="shared" si="50"/>
        <v>-3081427.8731462792</v>
      </c>
      <c r="AB53" s="14">
        <f t="shared" si="50"/>
        <v>-3028413.6577919032</v>
      </c>
      <c r="AC53" s="14">
        <f t="shared" si="50"/>
        <v>-3028413.6577919032</v>
      </c>
      <c r="AD53" s="14">
        <f t="shared" si="50"/>
        <v>-3028413.6577919032</v>
      </c>
      <c r="AE53" s="14">
        <f t="shared" si="50"/>
        <v>-2975399.4424375272</v>
      </c>
      <c r="AF53" s="14">
        <f t="shared" si="50"/>
        <v>-2975399.4424375272</v>
      </c>
      <c r="AG53" s="14">
        <f t="shared" si="50"/>
        <v>-2975399.4424375272</v>
      </c>
      <c r="AH53" s="14">
        <f t="shared" si="50"/>
        <v>-2922385.2270831512</v>
      </c>
      <c r="AI53" s="14">
        <f t="shared" si="50"/>
        <v>-2922385.2270831512</v>
      </c>
      <c r="AJ53" s="14">
        <f t="shared" si="50"/>
        <v>-2922385.2270831512</v>
      </c>
      <c r="AK53" s="14">
        <f t="shared" si="50"/>
        <v>-2869371.0117287752</v>
      </c>
      <c r="AL53" s="14">
        <f t="shared" si="50"/>
        <v>-2869371.0117287752</v>
      </c>
      <c r="AM53" s="14">
        <f t="shared" si="50"/>
        <v>-2869371.0117287752</v>
      </c>
      <c r="AN53" s="14">
        <f t="shared" si="50"/>
        <v>-2816356.7963743992</v>
      </c>
      <c r="AO53" s="14">
        <f t="shared" si="50"/>
        <v>-2816356.7963743992</v>
      </c>
      <c r="AP53" s="14">
        <f t="shared" si="50"/>
        <v>-2816356.7963743992</v>
      </c>
      <c r="AQ53" s="14">
        <f t="shared" si="50"/>
        <v>-2763342.5810200232</v>
      </c>
      <c r="AR53" s="14">
        <f t="shared" si="50"/>
        <v>-2763342.5810200232</v>
      </c>
      <c r="AS53" s="14">
        <f t="shared" si="50"/>
        <v>-2763342.5810200232</v>
      </c>
      <c r="AT53" s="14">
        <f t="shared" si="50"/>
        <v>-2710328.3656656472</v>
      </c>
      <c r="AU53" s="14">
        <f t="shared" si="50"/>
        <v>-2710328.3656656472</v>
      </c>
      <c r="AV53" s="14">
        <f t="shared" si="50"/>
        <v>-2710328.3656656472</v>
      </c>
      <c r="AW53" s="14">
        <f t="shared" si="50"/>
        <v>-2657314.1503112712</v>
      </c>
      <c r="AX53" s="14"/>
      <c r="AY53" s="102">
        <f t="shared" si="39"/>
        <v>-2885683.0779916593</v>
      </c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</row>
    <row r="54" spans="1:67" s="12" customFormat="1" x14ac:dyDescent="0.15">
      <c r="A54" s="11" t="s">
        <v>14</v>
      </c>
      <c r="B54" s="76">
        <v>260946.02</v>
      </c>
      <c r="C54" s="76">
        <v>260946.02</v>
      </c>
      <c r="D54" s="76">
        <v>260946.02</v>
      </c>
      <c r="E54" s="76">
        <v>260946.02</v>
      </c>
      <c r="F54" s="76">
        <v>260946.02</v>
      </c>
      <c r="G54" s="76">
        <v>260946.02</v>
      </c>
      <c r="H54" s="76">
        <v>260946.02</v>
      </c>
      <c r="I54" s="76">
        <v>260946.02</v>
      </c>
      <c r="J54" s="76">
        <v>260946.02</v>
      </c>
      <c r="K54" s="76">
        <v>260946.02</v>
      </c>
      <c r="L54" s="76">
        <v>260946.02</v>
      </c>
      <c r="M54" s="106">
        <v>217448.99</v>
      </c>
      <c r="N54" s="76">
        <v>217448.99</v>
      </c>
      <c r="O54" s="76">
        <v>217448.99</v>
      </c>
      <c r="P54" s="76">
        <v>217448.99</v>
      </c>
      <c r="Q54" s="76">
        <v>217448.99</v>
      </c>
      <c r="R54" s="76">
        <v>217448.99</v>
      </c>
      <c r="S54" s="76">
        <v>217448.99</v>
      </c>
      <c r="T54" s="76">
        <v>217448.99</v>
      </c>
      <c r="U54" s="14">
        <v>217448.99</v>
      </c>
      <c r="V54" s="14">
        <f t="shared" ref="V54:AW54" si="51">+U54+SUMIF($N$337:$N$389,$A54,V$337:V$389)</f>
        <v>217448.99</v>
      </c>
      <c r="W54" s="14">
        <f t="shared" si="51"/>
        <v>217448.99</v>
      </c>
      <c r="X54" s="14">
        <f t="shared" si="51"/>
        <v>217448.99</v>
      </c>
      <c r="Y54" s="14">
        <f t="shared" si="51"/>
        <v>217448.99</v>
      </c>
      <c r="Z54" s="14">
        <f t="shared" si="51"/>
        <v>217448.99</v>
      </c>
      <c r="AA54" s="102">
        <f t="shared" si="51"/>
        <v>217448.99</v>
      </c>
      <c r="AB54" s="14">
        <f t="shared" si="51"/>
        <v>217448.99</v>
      </c>
      <c r="AC54" s="14">
        <f t="shared" si="51"/>
        <v>217448.99</v>
      </c>
      <c r="AD54" s="14">
        <f t="shared" si="51"/>
        <v>217448.99</v>
      </c>
      <c r="AE54" s="14">
        <f t="shared" si="51"/>
        <v>217448.99</v>
      </c>
      <c r="AF54" s="14">
        <f t="shared" si="51"/>
        <v>217448.99</v>
      </c>
      <c r="AG54" s="14">
        <f t="shared" si="51"/>
        <v>217448.99</v>
      </c>
      <c r="AH54" s="14">
        <f t="shared" si="51"/>
        <v>217448.99</v>
      </c>
      <c r="AI54" s="14">
        <f t="shared" si="51"/>
        <v>217448.99</v>
      </c>
      <c r="AJ54" s="14">
        <f t="shared" si="51"/>
        <v>217448.99</v>
      </c>
      <c r="AK54" s="14">
        <f t="shared" si="51"/>
        <v>217448.99</v>
      </c>
      <c r="AL54" s="14">
        <f t="shared" si="51"/>
        <v>217448.99</v>
      </c>
      <c r="AM54" s="14">
        <f t="shared" si="51"/>
        <v>217448.99</v>
      </c>
      <c r="AN54" s="14">
        <f t="shared" si="51"/>
        <v>217448.99</v>
      </c>
      <c r="AO54" s="14">
        <f t="shared" si="51"/>
        <v>217448.99</v>
      </c>
      <c r="AP54" s="14">
        <f t="shared" si="51"/>
        <v>217448.99</v>
      </c>
      <c r="AQ54" s="14">
        <f t="shared" si="51"/>
        <v>217448.99</v>
      </c>
      <c r="AR54" s="14">
        <f t="shared" si="51"/>
        <v>217448.99</v>
      </c>
      <c r="AS54" s="14">
        <f t="shared" si="51"/>
        <v>217448.99</v>
      </c>
      <c r="AT54" s="14">
        <f t="shared" si="51"/>
        <v>217448.99</v>
      </c>
      <c r="AU54" s="14">
        <f t="shared" si="51"/>
        <v>217448.99</v>
      </c>
      <c r="AV54" s="14">
        <f t="shared" si="51"/>
        <v>217448.99</v>
      </c>
      <c r="AW54" s="14">
        <f t="shared" si="51"/>
        <v>217448.99</v>
      </c>
      <c r="AX54" s="14"/>
      <c r="AY54" s="102">
        <f t="shared" si="39"/>
        <v>217448.99000000002</v>
      </c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</row>
    <row r="55" spans="1:67" s="12" customFormat="1" x14ac:dyDescent="0.15">
      <c r="A55" s="11" t="s">
        <v>15</v>
      </c>
      <c r="B55" s="76">
        <v>-13136652.060000001</v>
      </c>
      <c r="C55" s="76">
        <v>-13136652.060000001</v>
      </c>
      <c r="D55" s="76">
        <v>-19348465.920000002</v>
      </c>
      <c r="E55" s="76">
        <v>-19348465.920000002</v>
      </c>
      <c r="F55" s="76">
        <v>-19348465.920000002</v>
      </c>
      <c r="G55" s="76">
        <v>-26259180.57</v>
      </c>
      <c r="H55" s="76">
        <v>-26259180.57</v>
      </c>
      <c r="I55" s="76">
        <v>-26259180.57</v>
      </c>
      <c r="J55" s="76">
        <v>-32589028.289999999</v>
      </c>
      <c r="K55" s="76">
        <v>-32589028.289999999</v>
      </c>
      <c r="L55" s="76">
        <v>-32589028.289999999</v>
      </c>
      <c r="M55" s="106">
        <v>-45237080.079999998</v>
      </c>
      <c r="N55" s="76">
        <v>-45237080.079999998</v>
      </c>
      <c r="O55" s="76">
        <v>-45237080.079999998</v>
      </c>
      <c r="P55" s="76">
        <v>-14143760.189999999</v>
      </c>
      <c r="Q55" s="76">
        <v>-14143760.189999999</v>
      </c>
      <c r="R55" s="76">
        <v>-14143760.189999999</v>
      </c>
      <c r="S55" s="76">
        <v>-13964776.35</v>
      </c>
      <c r="T55" s="76">
        <v>-13964776.35</v>
      </c>
      <c r="U55" s="14">
        <v>-13964776.35</v>
      </c>
      <c r="V55" s="14">
        <f t="shared" ref="V55:AW55" si="52">+U55+SUMIF($N$337:$N$389,$A55,V$337:V$389)</f>
        <v>-14423830.2012525</v>
      </c>
      <c r="W55" s="14">
        <f t="shared" si="52"/>
        <v>-14423830.2012525</v>
      </c>
      <c r="X55" s="14">
        <f t="shared" si="52"/>
        <v>-14423830.2012525</v>
      </c>
      <c r="Y55" s="14">
        <f t="shared" si="52"/>
        <v>-14882884.052505</v>
      </c>
      <c r="Z55" s="14">
        <f t="shared" si="52"/>
        <v>-14882884.052505</v>
      </c>
      <c r="AA55" s="102">
        <f t="shared" si="52"/>
        <v>-14882884.052505</v>
      </c>
      <c r="AB55" s="14">
        <f t="shared" si="52"/>
        <v>-14882884.052505</v>
      </c>
      <c r="AC55" s="14">
        <f t="shared" si="52"/>
        <v>-14882884.052505</v>
      </c>
      <c r="AD55" s="14">
        <f t="shared" si="52"/>
        <v>-14882884.052505</v>
      </c>
      <c r="AE55" s="14">
        <f t="shared" si="52"/>
        <v>-14882884.052505</v>
      </c>
      <c r="AF55" s="14">
        <f t="shared" si="52"/>
        <v>-14882884.052505</v>
      </c>
      <c r="AG55" s="14">
        <f t="shared" si="52"/>
        <v>-14882884.052505</v>
      </c>
      <c r="AH55" s="14">
        <f t="shared" si="52"/>
        <v>-14882884.052505</v>
      </c>
      <c r="AI55" s="14">
        <f t="shared" si="52"/>
        <v>-14882884.052505</v>
      </c>
      <c r="AJ55" s="14">
        <f t="shared" si="52"/>
        <v>-14882884.052505</v>
      </c>
      <c r="AK55" s="14">
        <f t="shared" si="52"/>
        <v>-14882884.052505</v>
      </c>
      <c r="AL55" s="14">
        <f t="shared" si="52"/>
        <v>-14882884.052505</v>
      </c>
      <c r="AM55" s="14">
        <f t="shared" si="52"/>
        <v>-14882884.052505</v>
      </c>
      <c r="AN55" s="14">
        <f t="shared" si="52"/>
        <v>-14882884.052505</v>
      </c>
      <c r="AO55" s="14">
        <f t="shared" si="52"/>
        <v>-14882884.052505</v>
      </c>
      <c r="AP55" s="14">
        <f t="shared" si="52"/>
        <v>-14882884.052505</v>
      </c>
      <c r="AQ55" s="14">
        <f t="shared" si="52"/>
        <v>-14882884.052505</v>
      </c>
      <c r="AR55" s="14">
        <f t="shared" si="52"/>
        <v>-14882884.052505</v>
      </c>
      <c r="AS55" s="14">
        <f t="shared" si="52"/>
        <v>-14882884.052505</v>
      </c>
      <c r="AT55" s="14">
        <f t="shared" si="52"/>
        <v>-14882884.052505</v>
      </c>
      <c r="AU55" s="14">
        <f t="shared" si="52"/>
        <v>-14882884.052505</v>
      </c>
      <c r="AV55" s="14">
        <f t="shared" si="52"/>
        <v>-14882884.052505</v>
      </c>
      <c r="AW55" s="14">
        <f t="shared" si="52"/>
        <v>-14882884.052505</v>
      </c>
      <c r="AX55" s="14"/>
      <c r="AY55" s="102">
        <f t="shared" si="39"/>
        <v>-14882884.052504996</v>
      </c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</row>
    <row r="56" spans="1:67" s="12" customFormat="1" x14ac:dyDescent="0.15">
      <c r="A56" s="11" t="s">
        <v>16</v>
      </c>
      <c r="B56" s="76">
        <v>19417844.780000001</v>
      </c>
      <c r="C56" s="76">
        <v>19417844.780000001</v>
      </c>
      <c r="D56" s="76">
        <v>30966772.640000001</v>
      </c>
      <c r="E56" s="76">
        <v>30966772.640000001</v>
      </c>
      <c r="F56" s="76">
        <v>30966772.640000001</v>
      </c>
      <c r="G56" s="76">
        <v>42481666.950000003</v>
      </c>
      <c r="H56" s="76">
        <v>42481666.950000003</v>
      </c>
      <c r="I56" s="76">
        <v>42481666.950000003</v>
      </c>
      <c r="J56" s="76">
        <v>54300356.450000003</v>
      </c>
      <c r="K56" s="76">
        <v>54300356.450000003</v>
      </c>
      <c r="L56" s="76">
        <v>54300356.450000003</v>
      </c>
      <c r="M56" s="106">
        <v>65374863.800000004</v>
      </c>
      <c r="N56" s="76">
        <v>65374863.800000004</v>
      </c>
      <c r="O56" s="76">
        <v>65374863.800000004</v>
      </c>
      <c r="P56" s="76">
        <v>32434531.98</v>
      </c>
      <c r="Q56" s="76">
        <v>32434531.98</v>
      </c>
      <c r="R56" s="76">
        <v>32434531.98</v>
      </c>
      <c r="S56" s="76">
        <v>45286791.450000003</v>
      </c>
      <c r="T56" s="76">
        <v>45286791.450000003</v>
      </c>
      <c r="U56" s="14">
        <v>45286791.450000003</v>
      </c>
      <c r="V56" s="14">
        <f t="shared" ref="V56:AW56" si="53">+U56+SUMIF($N$337:$N$389,$A56,V$337:V$389)</f>
        <v>58862033.024561256</v>
      </c>
      <c r="W56" s="14">
        <f t="shared" si="53"/>
        <v>58862033.024561256</v>
      </c>
      <c r="X56" s="14">
        <f t="shared" si="53"/>
        <v>58862033.024561256</v>
      </c>
      <c r="Y56" s="14">
        <f t="shared" si="53"/>
        <v>72437274.599122509</v>
      </c>
      <c r="Z56" s="14">
        <f t="shared" si="53"/>
        <v>72437274.599122509</v>
      </c>
      <c r="AA56" s="102">
        <f t="shared" si="53"/>
        <v>72437274.599122509</v>
      </c>
      <c r="AB56" s="14">
        <f t="shared" si="53"/>
        <v>88579337.167787254</v>
      </c>
      <c r="AC56" s="14">
        <f t="shared" si="53"/>
        <v>88579337.167787254</v>
      </c>
      <c r="AD56" s="14">
        <f t="shared" si="53"/>
        <v>88579337.167787254</v>
      </c>
      <c r="AE56" s="14">
        <f t="shared" si="53"/>
        <v>104721399.736452</v>
      </c>
      <c r="AF56" s="14">
        <f t="shared" si="53"/>
        <v>104721399.736452</v>
      </c>
      <c r="AG56" s="14">
        <f t="shared" si="53"/>
        <v>104721399.736452</v>
      </c>
      <c r="AH56" s="14">
        <f t="shared" si="53"/>
        <v>120863462.30511674</v>
      </c>
      <c r="AI56" s="14">
        <f t="shared" si="53"/>
        <v>120863462.30511674</v>
      </c>
      <c r="AJ56" s="14">
        <f t="shared" si="53"/>
        <v>120863462.30511674</v>
      </c>
      <c r="AK56" s="14">
        <f t="shared" si="53"/>
        <v>137005524.87378147</v>
      </c>
      <c r="AL56" s="14">
        <f t="shared" si="53"/>
        <v>137005524.87378147</v>
      </c>
      <c r="AM56" s="14">
        <f t="shared" si="53"/>
        <v>137005524.87378147</v>
      </c>
      <c r="AN56" s="14">
        <f t="shared" si="53"/>
        <v>155605170.86088341</v>
      </c>
      <c r="AO56" s="14">
        <f t="shared" si="53"/>
        <v>155605170.86088341</v>
      </c>
      <c r="AP56" s="14">
        <f t="shared" si="53"/>
        <v>155605170.86088341</v>
      </c>
      <c r="AQ56" s="14">
        <f t="shared" si="53"/>
        <v>174204816.84798536</v>
      </c>
      <c r="AR56" s="14">
        <f t="shared" si="53"/>
        <v>174204816.84798536</v>
      </c>
      <c r="AS56" s="14">
        <f t="shared" si="53"/>
        <v>174204816.84798536</v>
      </c>
      <c r="AT56" s="14">
        <f t="shared" si="53"/>
        <v>192804462.8350873</v>
      </c>
      <c r="AU56" s="14">
        <f t="shared" si="53"/>
        <v>192804462.8350873</v>
      </c>
      <c r="AV56" s="14">
        <f t="shared" si="53"/>
        <v>192804462.8350873</v>
      </c>
      <c r="AW56" s="14">
        <f t="shared" si="53"/>
        <v>211404108.82218924</v>
      </c>
      <c r="AX56" s="14"/>
      <c r="AY56" s="102">
        <f t="shared" si="39"/>
        <v>132983960.78282203</v>
      </c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</row>
    <row r="57" spans="1:67" s="12" customFormat="1" x14ac:dyDescent="0.15">
      <c r="A57" s="11" t="s">
        <v>17</v>
      </c>
      <c r="B57" s="76">
        <v>1348717.95</v>
      </c>
      <c r="C57" s="76">
        <v>1348717.95</v>
      </c>
      <c r="D57" s="76">
        <v>1348717.95</v>
      </c>
      <c r="E57" s="76">
        <v>1348717.95</v>
      </c>
      <c r="F57" s="76">
        <v>1348717.95</v>
      </c>
      <c r="G57" s="76">
        <v>1348717.95</v>
      </c>
      <c r="H57" s="76">
        <v>1348717.95</v>
      </c>
      <c r="I57" s="76">
        <v>1348717.95</v>
      </c>
      <c r="J57" s="76">
        <v>1348717.95</v>
      </c>
      <c r="K57" s="76">
        <v>1348717.95</v>
      </c>
      <c r="L57" s="76">
        <v>1348717.95</v>
      </c>
      <c r="M57" s="106">
        <v>1256918.22</v>
      </c>
      <c r="N57" s="76">
        <v>1256918.22</v>
      </c>
      <c r="O57" s="76">
        <v>1256918.22</v>
      </c>
      <c r="P57" s="76">
        <v>1256918.22</v>
      </c>
      <c r="Q57" s="76">
        <v>1256918.22</v>
      </c>
      <c r="R57" s="76">
        <v>1256918.22</v>
      </c>
      <c r="S57" s="76">
        <v>1256918.22</v>
      </c>
      <c r="T57" s="76">
        <v>1256918.22</v>
      </c>
      <c r="U57" s="14">
        <v>1256918.22</v>
      </c>
      <c r="V57" s="14">
        <f t="shared" ref="V57:AW57" si="54">+U57+SUMIF($N$337:$N$389,$A57,V$337:V$389)</f>
        <v>1256918.22</v>
      </c>
      <c r="W57" s="14">
        <f t="shared" si="54"/>
        <v>1256918.22</v>
      </c>
      <c r="X57" s="14">
        <f t="shared" si="54"/>
        <v>1256918.22</v>
      </c>
      <c r="Y57" s="14">
        <f t="shared" si="54"/>
        <v>1256918.22</v>
      </c>
      <c r="Z57" s="14">
        <f t="shared" si="54"/>
        <v>1256918.22</v>
      </c>
      <c r="AA57" s="102">
        <f t="shared" si="54"/>
        <v>1256918.22</v>
      </c>
      <c r="AB57" s="14">
        <f t="shared" si="54"/>
        <v>1256918.22</v>
      </c>
      <c r="AC57" s="14">
        <f t="shared" si="54"/>
        <v>1256918.22</v>
      </c>
      <c r="AD57" s="14">
        <f t="shared" si="54"/>
        <v>1256918.22</v>
      </c>
      <c r="AE57" s="14">
        <f t="shared" si="54"/>
        <v>1256918.22</v>
      </c>
      <c r="AF57" s="14">
        <f t="shared" si="54"/>
        <v>1256918.22</v>
      </c>
      <c r="AG57" s="14">
        <f t="shared" si="54"/>
        <v>1256918.22</v>
      </c>
      <c r="AH57" s="14">
        <f t="shared" si="54"/>
        <v>1256918.22</v>
      </c>
      <c r="AI57" s="14">
        <f t="shared" si="54"/>
        <v>1256918.22</v>
      </c>
      <c r="AJ57" s="14">
        <f t="shared" si="54"/>
        <v>1256918.22</v>
      </c>
      <c r="AK57" s="14">
        <f t="shared" si="54"/>
        <v>1256918.22</v>
      </c>
      <c r="AL57" s="14">
        <f t="shared" si="54"/>
        <v>1256918.22</v>
      </c>
      <c r="AM57" s="14">
        <f t="shared" si="54"/>
        <v>1256918.22</v>
      </c>
      <c r="AN57" s="14">
        <f t="shared" si="54"/>
        <v>1256918.22</v>
      </c>
      <c r="AO57" s="14">
        <f t="shared" si="54"/>
        <v>1256918.22</v>
      </c>
      <c r="AP57" s="14">
        <f t="shared" si="54"/>
        <v>1256918.22</v>
      </c>
      <c r="AQ57" s="14">
        <f t="shared" si="54"/>
        <v>1256918.22</v>
      </c>
      <c r="AR57" s="14">
        <f t="shared" si="54"/>
        <v>1256918.22</v>
      </c>
      <c r="AS57" s="14">
        <f t="shared" si="54"/>
        <v>1256918.22</v>
      </c>
      <c r="AT57" s="14">
        <f t="shared" si="54"/>
        <v>1256918.22</v>
      </c>
      <c r="AU57" s="14">
        <f t="shared" si="54"/>
        <v>1256918.22</v>
      </c>
      <c r="AV57" s="14">
        <f t="shared" si="54"/>
        <v>1256918.22</v>
      </c>
      <c r="AW57" s="14">
        <f t="shared" si="54"/>
        <v>1256918.22</v>
      </c>
      <c r="AX57" s="14"/>
      <c r="AY57" s="102">
        <f t="shared" si="39"/>
        <v>1256918.2200000002</v>
      </c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</row>
    <row r="58" spans="1:67" s="12" customFormat="1" x14ac:dyDescent="0.15">
      <c r="A58" s="11" t="s">
        <v>18</v>
      </c>
      <c r="B58" s="76">
        <v>219040.9</v>
      </c>
      <c r="C58" s="76">
        <v>219040.9</v>
      </c>
      <c r="D58" s="76">
        <v>219040.9</v>
      </c>
      <c r="E58" s="76">
        <v>219040.9</v>
      </c>
      <c r="F58" s="76">
        <v>219040.9</v>
      </c>
      <c r="G58" s="76">
        <v>219040.9</v>
      </c>
      <c r="H58" s="76">
        <v>219040.9</v>
      </c>
      <c r="I58" s="76">
        <v>219040.9</v>
      </c>
      <c r="J58" s="76">
        <v>219040.9</v>
      </c>
      <c r="K58" s="76">
        <v>219040.9</v>
      </c>
      <c r="L58" s="76">
        <v>219040.9</v>
      </c>
      <c r="M58" s="106">
        <v>201773.81</v>
      </c>
      <c r="N58" s="76">
        <v>201773.81</v>
      </c>
      <c r="O58" s="76">
        <v>201773.81</v>
      </c>
      <c r="P58" s="76">
        <v>201773.81</v>
      </c>
      <c r="Q58" s="76">
        <v>201773.81</v>
      </c>
      <c r="R58" s="76">
        <v>201773.81</v>
      </c>
      <c r="S58" s="76">
        <v>201773.81</v>
      </c>
      <c r="T58" s="76">
        <v>201773.81</v>
      </c>
      <c r="U58" s="14">
        <v>201773.81</v>
      </c>
      <c r="V58" s="14">
        <f t="shared" ref="V58:AW58" si="55">+U58+SUMIF($N$337:$N$389,$A58,V$337:V$389)</f>
        <v>201773.81</v>
      </c>
      <c r="W58" s="14">
        <f t="shared" si="55"/>
        <v>201773.81</v>
      </c>
      <c r="X58" s="14">
        <f t="shared" si="55"/>
        <v>201773.81</v>
      </c>
      <c r="Y58" s="14">
        <f t="shared" si="55"/>
        <v>201773.81</v>
      </c>
      <c r="Z58" s="14">
        <f t="shared" si="55"/>
        <v>201773.81</v>
      </c>
      <c r="AA58" s="102">
        <f t="shared" si="55"/>
        <v>201773.81</v>
      </c>
      <c r="AB58" s="14">
        <f t="shared" si="55"/>
        <v>201773.81</v>
      </c>
      <c r="AC58" s="14">
        <f t="shared" si="55"/>
        <v>201773.81</v>
      </c>
      <c r="AD58" s="14">
        <f t="shared" si="55"/>
        <v>201773.81</v>
      </c>
      <c r="AE58" s="14">
        <f t="shared" si="55"/>
        <v>201773.81</v>
      </c>
      <c r="AF58" s="14">
        <f t="shared" si="55"/>
        <v>201773.81</v>
      </c>
      <c r="AG58" s="14">
        <f t="shared" si="55"/>
        <v>201773.81</v>
      </c>
      <c r="AH58" s="14">
        <f t="shared" si="55"/>
        <v>201773.81</v>
      </c>
      <c r="AI58" s="14">
        <f t="shared" si="55"/>
        <v>201773.81</v>
      </c>
      <c r="AJ58" s="14">
        <f t="shared" si="55"/>
        <v>201773.81</v>
      </c>
      <c r="AK58" s="14">
        <f t="shared" si="55"/>
        <v>201773.81</v>
      </c>
      <c r="AL58" s="14">
        <f t="shared" si="55"/>
        <v>201773.81</v>
      </c>
      <c r="AM58" s="14">
        <f t="shared" si="55"/>
        <v>201773.81</v>
      </c>
      <c r="AN58" s="14">
        <f t="shared" si="55"/>
        <v>201773.81</v>
      </c>
      <c r="AO58" s="14">
        <f t="shared" si="55"/>
        <v>201773.81</v>
      </c>
      <c r="AP58" s="14">
        <f t="shared" si="55"/>
        <v>201773.81</v>
      </c>
      <c r="AQ58" s="14">
        <f t="shared" si="55"/>
        <v>201773.81</v>
      </c>
      <c r="AR58" s="14">
        <f t="shared" si="55"/>
        <v>201773.81</v>
      </c>
      <c r="AS58" s="14">
        <f t="shared" si="55"/>
        <v>201773.81</v>
      </c>
      <c r="AT58" s="14">
        <f t="shared" si="55"/>
        <v>201773.81</v>
      </c>
      <c r="AU58" s="14">
        <f t="shared" si="55"/>
        <v>201773.81</v>
      </c>
      <c r="AV58" s="14">
        <f t="shared" si="55"/>
        <v>201773.81</v>
      </c>
      <c r="AW58" s="14">
        <f t="shared" si="55"/>
        <v>201773.81</v>
      </c>
      <c r="AX58" s="14"/>
      <c r="AY58" s="102">
        <f t="shared" si="39"/>
        <v>201773.81000000003</v>
      </c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</row>
    <row r="59" spans="1:67" s="12" customFormat="1" x14ac:dyDescent="0.15">
      <c r="A59" s="11" t="s">
        <v>464</v>
      </c>
      <c r="B59" s="76">
        <v>-39311.290000000008</v>
      </c>
      <c r="C59" s="76">
        <v>-39311.290000000008</v>
      </c>
      <c r="D59" s="76">
        <v>-39311.290000000008</v>
      </c>
      <c r="E59" s="76">
        <v>-39311.290000000008</v>
      </c>
      <c r="F59" s="76">
        <v>-39311.290000000008</v>
      </c>
      <c r="G59" s="76">
        <v>-39311.290000000008</v>
      </c>
      <c r="H59" s="76">
        <v>-39311.290000000008</v>
      </c>
      <c r="I59" s="76">
        <v>-39311.290000000008</v>
      </c>
      <c r="J59" s="76">
        <v>-39311.290000000008</v>
      </c>
      <c r="K59" s="76">
        <v>-39311.290000000008</v>
      </c>
      <c r="L59" s="76">
        <v>-39311.290000000008</v>
      </c>
      <c r="M59" s="106">
        <v>-289549.81</v>
      </c>
      <c r="N59" s="76">
        <v>-289549.81</v>
      </c>
      <c r="O59" s="76">
        <v>-289549.81</v>
      </c>
      <c r="P59" s="76">
        <v>-39311.29</v>
      </c>
      <c r="Q59" s="76">
        <v>-39311.29</v>
      </c>
      <c r="R59" s="76">
        <v>-39311.29</v>
      </c>
      <c r="S59" s="76">
        <v>-39311.29</v>
      </c>
      <c r="T59" s="76">
        <v>-39311.29</v>
      </c>
      <c r="U59" s="14">
        <v>-39311.29</v>
      </c>
      <c r="V59" s="14">
        <f t="shared" ref="V59:AW59" si="56">+U59+SUMIF($N$337:$N$389,$A59,V$337:V$389)</f>
        <v>-39311.29</v>
      </c>
      <c r="W59" s="14">
        <f t="shared" si="56"/>
        <v>-39311.29</v>
      </c>
      <c r="X59" s="14">
        <f t="shared" si="56"/>
        <v>-39311.29</v>
      </c>
      <c r="Y59" s="14">
        <f t="shared" si="56"/>
        <v>-39311.29</v>
      </c>
      <c r="Z59" s="14">
        <f t="shared" si="56"/>
        <v>-39311.29</v>
      </c>
      <c r="AA59" s="102">
        <f t="shared" si="56"/>
        <v>-39311.29</v>
      </c>
      <c r="AB59" s="14">
        <f t="shared" si="56"/>
        <v>-39311.29</v>
      </c>
      <c r="AC59" s="14">
        <f t="shared" si="56"/>
        <v>-39311.29</v>
      </c>
      <c r="AD59" s="14">
        <f t="shared" si="56"/>
        <v>-39311.29</v>
      </c>
      <c r="AE59" s="14">
        <f t="shared" si="56"/>
        <v>-39311.29</v>
      </c>
      <c r="AF59" s="14">
        <f t="shared" si="56"/>
        <v>-39311.29</v>
      </c>
      <c r="AG59" s="14">
        <f t="shared" si="56"/>
        <v>-39311.29</v>
      </c>
      <c r="AH59" s="14">
        <f t="shared" si="56"/>
        <v>-39311.29</v>
      </c>
      <c r="AI59" s="14">
        <f t="shared" si="56"/>
        <v>-39311.29</v>
      </c>
      <c r="AJ59" s="14">
        <f t="shared" si="56"/>
        <v>-39311.29</v>
      </c>
      <c r="AK59" s="14">
        <f t="shared" si="56"/>
        <v>-39311.29</v>
      </c>
      <c r="AL59" s="14">
        <f t="shared" si="56"/>
        <v>-39311.29</v>
      </c>
      <c r="AM59" s="14">
        <f t="shared" si="56"/>
        <v>-39311.29</v>
      </c>
      <c r="AN59" s="14">
        <f t="shared" si="56"/>
        <v>-39311.29</v>
      </c>
      <c r="AO59" s="14">
        <f t="shared" si="56"/>
        <v>-39311.29</v>
      </c>
      <c r="AP59" s="14">
        <f t="shared" si="56"/>
        <v>-39311.29</v>
      </c>
      <c r="AQ59" s="14">
        <f t="shared" si="56"/>
        <v>-39311.29</v>
      </c>
      <c r="AR59" s="14">
        <f t="shared" si="56"/>
        <v>-39311.29</v>
      </c>
      <c r="AS59" s="14">
        <f t="shared" si="56"/>
        <v>-39311.29</v>
      </c>
      <c r="AT59" s="14">
        <f t="shared" si="56"/>
        <v>-39311.29</v>
      </c>
      <c r="AU59" s="14">
        <f t="shared" si="56"/>
        <v>-39311.29</v>
      </c>
      <c r="AV59" s="14">
        <f t="shared" si="56"/>
        <v>-39311.29</v>
      </c>
      <c r="AW59" s="14">
        <f t="shared" si="56"/>
        <v>-39311.29</v>
      </c>
      <c r="AX59" s="14"/>
      <c r="AY59" s="102">
        <f t="shared" si="39"/>
        <v>-39311.289999999994</v>
      </c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</row>
    <row r="60" spans="1:67" s="12" customFormat="1" x14ac:dyDescent="0.15">
      <c r="A60" s="11" t="s">
        <v>576</v>
      </c>
      <c r="B60" s="76">
        <v>16209827.02</v>
      </c>
      <c r="C60" s="76">
        <v>16209827.02</v>
      </c>
      <c r="D60" s="76">
        <v>18088613.859999999</v>
      </c>
      <c r="E60" s="76">
        <v>18088613.859999999</v>
      </c>
      <c r="F60" s="76">
        <v>18088613.859999999</v>
      </c>
      <c r="G60" s="76">
        <v>13886015.719999999</v>
      </c>
      <c r="H60" s="76">
        <v>13886015.719999999</v>
      </c>
      <c r="I60" s="76">
        <v>13886015.719999999</v>
      </c>
      <c r="J60" s="76">
        <v>12111294.499999998</v>
      </c>
      <c r="K60" s="76">
        <v>12111294.499999998</v>
      </c>
      <c r="L60" s="76">
        <v>12111294.499999998</v>
      </c>
      <c r="M60" s="106">
        <v>9749069.4299999978</v>
      </c>
      <c r="N60" s="76">
        <v>9749069.4299999978</v>
      </c>
      <c r="O60" s="76">
        <v>9749069.4299999978</v>
      </c>
      <c r="P60" s="76">
        <v>9371724.0500000007</v>
      </c>
      <c r="Q60" s="76">
        <v>9371724.0500000007</v>
      </c>
      <c r="R60" s="76">
        <v>9371724.0500000007</v>
      </c>
      <c r="S60" s="76">
        <v>9736417.1899999995</v>
      </c>
      <c r="T60" s="76">
        <v>9736417.1899999995</v>
      </c>
      <c r="U60" s="14">
        <v>9736417.1899999995</v>
      </c>
      <c r="V60" s="14">
        <f t="shared" ref="V60:AW60" si="57">+U60+SUMIF($N$337:$N$389,$A60,V$337:V$389)</f>
        <v>8998508.0047329608</v>
      </c>
      <c r="W60" s="14">
        <f t="shared" si="57"/>
        <v>8998508.0047329608</v>
      </c>
      <c r="X60" s="14">
        <f t="shared" si="57"/>
        <v>8998508.0047329608</v>
      </c>
      <c r="Y60" s="14">
        <f t="shared" si="57"/>
        <v>8260598.8194659213</v>
      </c>
      <c r="Z60" s="14">
        <f t="shared" si="57"/>
        <v>8260598.8194659213</v>
      </c>
      <c r="AA60" s="102">
        <f t="shared" si="57"/>
        <v>8260598.8194659213</v>
      </c>
      <c r="AB60" s="14">
        <f t="shared" si="57"/>
        <v>7968863.8290478336</v>
      </c>
      <c r="AC60" s="14">
        <f t="shared" si="57"/>
        <v>7968863.8290478336</v>
      </c>
      <c r="AD60" s="14">
        <f t="shared" si="57"/>
        <v>7968863.8290478336</v>
      </c>
      <c r="AE60" s="14">
        <f t="shared" si="57"/>
        <v>7677128.8386297459</v>
      </c>
      <c r="AF60" s="14">
        <f t="shared" si="57"/>
        <v>7677128.8386297459</v>
      </c>
      <c r="AG60" s="14">
        <f t="shared" si="57"/>
        <v>7677128.8386297459</v>
      </c>
      <c r="AH60" s="14">
        <f t="shared" si="57"/>
        <v>7385393.8482116582</v>
      </c>
      <c r="AI60" s="14">
        <f t="shared" si="57"/>
        <v>7385393.8482116582</v>
      </c>
      <c r="AJ60" s="14">
        <f t="shared" si="57"/>
        <v>7385393.8482116582</v>
      </c>
      <c r="AK60" s="14">
        <f t="shared" si="57"/>
        <v>7093658.8577935705</v>
      </c>
      <c r="AL60" s="14">
        <f t="shared" si="57"/>
        <v>7093658.8577935705</v>
      </c>
      <c r="AM60" s="14">
        <f t="shared" si="57"/>
        <v>7093658.8577935705</v>
      </c>
      <c r="AN60" s="14">
        <f t="shared" si="57"/>
        <v>6804516.0076566404</v>
      </c>
      <c r="AO60" s="14">
        <f t="shared" si="57"/>
        <v>6804516.0076566404</v>
      </c>
      <c r="AP60" s="14">
        <f t="shared" si="57"/>
        <v>6804516.0076566404</v>
      </c>
      <c r="AQ60" s="14">
        <f t="shared" si="57"/>
        <v>6515373.1575197103</v>
      </c>
      <c r="AR60" s="14">
        <f t="shared" si="57"/>
        <v>6515373.1575197103</v>
      </c>
      <c r="AS60" s="14">
        <f t="shared" si="57"/>
        <v>6515373.1575197103</v>
      </c>
      <c r="AT60" s="14">
        <f t="shared" si="57"/>
        <v>6226230.3073827801</v>
      </c>
      <c r="AU60" s="14">
        <f t="shared" si="57"/>
        <v>6226230.3073827801</v>
      </c>
      <c r="AV60" s="14">
        <f t="shared" si="57"/>
        <v>6226230.3073827801</v>
      </c>
      <c r="AW60" s="14">
        <f t="shared" si="57"/>
        <v>5937087.45724585</v>
      </c>
      <c r="AX60" s="14"/>
      <c r="AY60" s="102">
        <f t="shared" si="39"/>
        <v>7184420.4472611193</v>
      </c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</row>
    <row r="61" spans="1:67" s="12" customFormat="1" x14ac:dyDescent="0.15">
      <c r="A61" s="11" t="s">
        <v>577</v>
      </c>
      <c r="B61" s="76">
        <v>-6840344.54</v>
      </c>
      <c r="C61" s="76">
        <v>-6840344.54</v>
      </c>
      <c r="D61" s="76">
        <v>-7366025.3100000005</v>
      </c>
      <c r="E61" s="76">
        <v>-7366025.3100000005</v>
      </c>
      <c r="F61" s="76">
        <v>-7366025.3100000005</v>
      </c>
      <c r="G61" s="76">
        <v>-4013440.1500000004</v>
      </c>
      <c r="H61" s="76">
        <v>-4013440.1500000004</v>
      </c>
      <c r="I61" s="76">
        <v>-4013440.1500000004</v>
      </c>
      <c r="J61" s="76">
        <v>-3783371.6700000004</v>
      </c>
      <c r="K61" s="76">
        <v>-3783371.6700000004</v>
      </c>
      <c r="L61" s="76">
        <v>-3783371.6700000004</v>
      </c>
      <c r="M61" s="106">
        <v>-2459089.58</v>
      </c>
      <c r="N61" s="76">
        <v>-2459089.58</v>
      </c>
      <c r="O61" s="76">
        <v>-2459089.58</v>
      </c>
      <c r="P61" s="76">
        <v>-2240419.14</v>
      </c>
      <c r="Q61" s="76">
        <v>-2240419.14</v>
      </c>
      <c r="R61" s="76">
        <v>-2240419.14</v>
      </c>
      <c r="S61" s="76">
        <v>-2552062.6</v>
      </c>
      <c r="T61" s="76">
        <v>-2552062.6</v>
      </c>
      <c r="U61" s="14">
        <v>-2552062.6</v>
      </c>
      <c r="V61" s="14">
        <f t="shared" ref="V61:AW61" si="58">+U61+SUMIF($N$337:$N$389,$A61,V$337:V$389)</f>
        <v>-2552062.6</v>
      </c>
      <c r="W61" s="14">
        <f t="shared" si="58"/>
        <v>-2552062.6</v>
      </c>
      <c r="X61" s="14">
        <f t="shared" si="58"/>
        <v>-2552062.6</v>
      </c>
      <c r="Y61" s="14">
        <f t="shared" si="58"/>
        <v>-2552062.6</v>
      </c>
      <c r="Z61" s="14">
        <f t="shared" si="58"/>
        <v>-2552062.6</v>
      </c>
      <c r="AA61" s="102">
        <f t="shared" si="58"/>
        <v>-2552062.6</v>
      </c>
      <c r="AB61" s="14">
        <f t="shared" si="58"/>
        <v>-2552062.6</v>
      </c>
      <c r="AC61" s="14">
        <f t="shared" si="58"/>
        <v>-2552062.6</v>
      </c>
      <c r="AD61" s="14">
        <f t="shared" si="58"/>
        <v>-2552062.6</v>
      </c>
      <c r="AE61" s="14">
        <f t="shared" si="58"/>
        <v>-2552062.6</v>
      </c>
      <c r="AF61" s="14">
        <f t="shared" si="58"/>
        <v>-2552062.6</v>
      </c>
      <c r="AG61" s="14">
        <f t="shared" si="58"/>
        <v>-2552062.6</v>
      </c>
      <c r="AH61" s="14">
        <f t="shared" si="58"/>
        <v>-2552062.6</v>
      </c>
      <c r="AI61" s="14">
        <f t="shared" si="58"/>
        <v>-2552062.6</v>
      </c>
      <c r="AJ61" s="14">
        <f t="shared" si="58"/>
        <v>-2552062.6</v>
      </c>
      <c r="AK61" s="14">
        <f t="shared" si="58"/>
        <v>-2552062.6</v>
      </c>
      <c r="AL61" s="14">
        <f t="shared" si="58"/>
        <v>-2552062.6</v>
      </c>
      <c r="AM61" s="14">
        <f t="shared" si="58"/>
        <v>-2552062.6</v>
      </c>
      <c r="AN61" s="14">
        <f t="shared" si="58"/>
        <v>-2552062.6</v>
      </c>
      <c r="AO61" s="14">
        <f t="shared" si="58"/>
        <v>-2552062.6</v>
      </c>
      <c r="AP61" s="14">
        <f t="shared" si="58"/>
        <v>-2552062.6</v>
      </c>
      <c r="AQ61" s="14">
        <f t="shared" si="58"/>
        <v>-2552062.6</v>
      </c>
      <c r="AR61" s="14">
        <f t="shared" si="58"/>
        <v>-2552062.6</v>
      </c>
      <c r="AS61" s="14">
        <f t="shared" si="58"/>
        <v>-2552062.6</v>
      </c>
      <c r="AT61" s="14">
        <f t="shared" si="58"/>
        <v>-2552062.6</v>
      </c>
      <c r="AU61" s="14">
        <f t="shared" si="58"/>
        <v>-2552062.6</v>
      </c>
      <c r="AV61" s="14">
        <f t="shared" si="58"/>
        <v>-2552062.6</v>
      </c>
      <c r="AW61" s="14">
        <f t="shared" si="58"/>
        <v>-2552062.6</v>
      </c>
      <c r="AX61" s="14"/>
      <c r="AY61" s="102">
        <f t="shared" si="39"/>
        <v>-2552062.6000000006</v>
      </c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</row>
    <row r="62" spans="1:67" s="12" customFormat="1" x14ac:dyDescent="0.15">
      <c r="A62" s="11" t="s">
        <v>578</v>
      </c>
      <c r="B62" s="76">
        <v>-13533937.59</v>
      </c>
      <c r="C62" s="76">
        <v>-13533937.59</v>
      </c>
      <c r="D62" s="76">
        <v>-15275394.869999999</v>
      </c>
      <c r="E62" s="76">
        <v>-15275394.869999999</v>
      </c>
      <c r="F62" s="76">
        <v>-15275394.869999999</v>
      </c>
      <c r="G62" s="76">
        <v>-15674843.739999998</v>
      </c>
      <c r="H62" s="76">
        <v>-15674843.739999998</v>
      </c>
      <c r="I62" s="76">
        <v>-15674843.739999998</v>
      </c>
      <c r="J62" s="76">
        <v>-16022034.659999998</v>
      </c>
      <c r="K62" s="76">
        <v>-16022034.659999998</v>
      </c>
      <c r="L62" s="76">
        <v>-16022034.659999998</v>
      </c>
      <c r="M62" s="106">
        <v>-16521478.629999999</v>
      </c>
      <c r="N62" s="76">
        <v>-16521478.629999999</v>
      </c>
      <c r="O62" s="76">
        <v>-16521478.629999999</v>
      </c>
      <c r="P62" s="76">
        <v>-17742841.949999999</v>
      </c>
      <c r="Q62" s="76">
        <v>-17742841.949999999</v>
      </c>
      <c r="R62" s="76">
        <v>-17742841.949999999</v>
      </c>
      <c r="S62" s="76">
        <v>-18042198.289999999</v>
      </c>
      <c r="T62" s="76">
        <v>-18042198.289999999</v>
      </c>
      <c r="U62" s="14">
        <v>-18042198.289999999</v>
      </c>
      <c r="V62" s="14">
        <f t="shared" ref="V62:AW62" si="59">+U62+SUMIF($N$337:$N$389,$A62,V$337:V$389)</f>
        <v>-18042198.289999999</v>
      </c>
      <c r="W62" s="14">
        <f t="shared" si="59"/>
        <v>-18042198.289999999</v>
      </c>
      <c r="X62" s="14">
        <f t="shared" si="59"/>
        <v>-18042198.289999999</v>
      </c>
      <c r="Y62" s="14">
        <f t="shared" si="59"/>
        <v>-18042198.289999999</v>
      </c>
      <c r="Z62" s="14">
        <f t="shared" si="59"/>
        <v>-18042198.289999999</v>
      </c>
      <c r="AA62" s="102">
        <f t="shared" si="59"/>
        <v>-18042198.289999999</v>
      </c>
      <c r="AB62" s="14">
        <f t="shared" si="59"/>
        <v>-18042198.289999999</v>
      </c>
      <c r="AC62" s="14">
        <f t="shared" si="59"/>
        <v>-18042198.289999999</v>
      </c>
      <c r="AD62" s="14">
        <f t="shared" si="59"/>
        <v>-18042198.289999999</v>
      </c>
      <c r="AE62" s="14">
        <f t="shared" si="59"/>
        <v>-18042198.289999999</v>
      </c>
      <c r="AF62" s="14">
        <f t="shared" si="59"/>
        <v>-18042198.289999999</v>
      </c>
      <c r="AG62" s="14">
        <f t="shared" si="59"/>
        <v>-18042198.289999999</v>
      </c>
      <c r="AH62" s="14">
        <f t="shared" si="59"/>
        <v>-18042198.289999999</v>
      </c>
      <c r="AI62" s="14">
        <f t="shared" si="59"/>
        <v>-18042198.289999999</v>
      </c>
      <c r="AJ62" s="14">
        <f t="shared" si="59"/>
        <v>-18042198.289999999</v>
      </c>
      <c r="AK62" s="14">
        <f t="shared" si="59"/>
        <v>-18042198.289999999</v>
      </c>
      <c r="AL62" s="14">
        <f t="shared" si="59"/>
        <v>-18042198.289999999</v>
      </c>
      <c r="AM62" s="14">
        <f t="shared" si="59"/>
        <v>-18042198.289999999</v>
      </c>
      <c r="AN62" s="14">
        <f t="shared" si="59"/>
        <v>-18042198.289999999</v>
      </c>
      <c r="AO62" s="14">
        <f t="shared" si="59"/>
        <v>-18042198.289999999</v>
      </c>
      <c r="AP62" s="14">
        <f t="shared" si="59"/>
        <v>-18042198.289999999</v>
      </c>
      <c r="AQ62" s="14">
        <f t="shared" si="59"/>
        <v>-18042198.289999999</v>
      </c>
      <c r="AR62" s="14">
        <f t="shared" si="59"/>
        <v>-18042198.289999999</v>
      </c>
      <c r="AS62" s="14">
        <f t="shared" si="59"/>
        <v>-18042198.289999999</v>
      </c>
      <c r="AT62" s="14">
        <f t="shared" si="59"/>
        <v>-18042198.289999999</v>
      </c>
      <c r="AU62" s="14">
        <f t="shared" si="59"/>
        <v>-18042198.289999999</v>
      </c>
      <c r="AV62" s="14">
        <f t="shared" si="59"/>
        <v>-18042198.289999999</v>
      </c>
      <c r="AW62" s="14">
        <f t="shared" si="59"/>
        <v>-18042198.289999999</v>
      </c>
      <c r="AX62" s="14"/>
      <c r="AY62" s="102">
        <f t="shared" si="39"/>
        <v>-18042198.289999995</v>
      </c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</row>
    <row r="63" spans="1:67" s="12" customFormat="1" x14ac:dyDescent="0.15">
      <c r="A63" s="11" t="s">
        <v>19</v>
      </c>
      <c r="B63" s="76">
        <v>1021474.7200000002</v>
      </c>
      <c r="C63" s="76">
        <v>1021474.7200000002</v>
      </c>
      <c r="D63" s="76">
        <v>1525474.7200000002</v>
      </c>
      <c r="E63" s="76">
        <v>1525474.7200000002</v>
      </c>
      <c r="F63" s="76">
        <v>1525474.7200000002</v>
      </c>
      <c r="G63" s="76">
        <v>2029474.7200000002</v>
      </c>
      <c r="H63" s="76">
        <v>2029474.7200000002</v>
      </c>
      <c r="I63" s="76">
        <v>2029474.7200000002</v>
      </c>
      <c r="J63" s="76">
        <v>2533474.7200000002</v>
      </c>
      <c r="K63" s="76">
        <v>2533474.7200000002</v>
      </c>
      <c r="L63" s="76">
        <v>2533474.7200000002</v>
      </c>
      <c r="M63" s="106">
        <v>2616033.0700000003</v>
      </c>
      <c r="N63" s="76">
        <v>2616033.0700000003</v>
      </c>
      <c r="O63" s="76">
        <v>2616033.0700000003</v>
      </c>
      <c r="P63" s="76">
        <v>1525474.72</v>
      </c>
      <c r="Q63" s="76">
        <v>1525474.72</v>
      </c>
      <c r="R63" s="76">
        <v>1525474.72</v>
      </c>
      <c r="S63" s="76">
        <v>2029474.72</v>
      </c>
      <c r="T63" s="76">
        <v>2029474.72</v>
      </c>
      <c r="U63" s="14">
        <v>2029474.72</v>
      </c>
      <c r="V63" s="14">
        <f t="shared" ref="V63:AW63" si="60">+U63+SUMIF($N$337:$N$389,$A63,V$337:V$389)</f>
        <v>2660463.7956407042</v>
      </c>
      <c r="W63" s="14">
        <f t="shared" si="60"/>
        <v>2660463.7956407042</v>
      </c>
      <c r="X63" s="14">
        <f t="shared" si="60"/>
        <v>2660463.7956407042</v>
      </c>
      <c r="Y63" s="14">
        <f t="shared" si="60"/>
        <v>3291452.8712814082</v>
      </c>
      <c r="Z63" s="14">
        <f t="shared" si="60"/>
        <v>3291452.8712814082</v>
      </c>
      <c r="AA63" s="102">
        <f t="shared" si="60"/>
        <v>3291452.8712814082</v>
      </c>
      <c r="AB63" s="14">
        <f t="shared" si="60"/>
        <v>3476992.2046726197</v>
      </c>
      <c r="AC63" s="14">
        <f t="shared" si="60"/>
        <v>3476992.2046726197</v>
      </c>
      <c r="AD63" s="14">
        <f t="shared" si="60"/>
        <v>3476992.2046726197</v>
      </c>
      <c r="AE63" s="14">
        <f t="shared" si="60"/>
        <v>3662531.5380638312</v>
      </c>
      <c r="AF63" s="14">
        <f t="shared" si="60"/>
        <v>3662531.5380638312</v>
      </c>
      <c r="AG63" s="14">
        <f t="shared" si="60"/>
        <v>3662531.5380638312</v>
      </c>
      <c r="AH63" s="14">
        <f t="shared" si="60"/>
        <v>3848070.8714550426</v>
      </c>
      <c r="AI63" s="14">
        <f t="shared" si="60"/>
        <v>3848070.8714550426</v>
      </c>
      <c r="AJ63" s="14">
        <f t="shared" si="60"/>
        <v>3848070.8714550426</v>
      </c>
      <c r="AK63" s="14">
        <f t="shared" si="60"/>
        <v>4033610.2048462541</v>
      </c>
      <c r="AL63" s="14">
        <f t="shared" si="60"/>
        <v>4033610.2048462541</v>
      </c>
      <c r="AM63" s="14">
        <f t="shared" si="60"/>
        <v>4033610.2048462541</v>
      </c>
      <c r="AN63" s="14">
        <f t="shared" si="60"/>
        <v>4180920.4464575108</v>
      </c>
      <c r="AO63" s="14">
        <f t="shared" si="60"/>
        <v>4180920.4464575108</v>
      </c>
      <c r="AP63" s="14">
        <f t="shared" si="60"/>
        <v>4180920.4464575108</v>
      </c>
      <c r="AQ63" s="14">
        <f t="shared" si="60"/>
        <v>4328230.6880687671</v>
      </c>
      <c r="AR63" s="14">
        <f t="shared" si="60"/>
        <v>4328230.6880687671</v>
      </c>
      <c r="AS63" s="14">
        <f t="shared" si="60"/>
        <v>4328230.6880687671</v>
      </c>
      <c r="AT63" s="14">
        <f t="shared" si="60"/>
        <v>4475540.9296800233</v>
      </c>
      <c r="AU63" s="14">
        <f t="shared" si="60"/>
        <v>4475540.9296800233</v>
      </c>
      <c r="AV63" s="14">
        <f t="shared" si="60"/>
        <v>4475540.9296800233</v>
      </c>
      <c r="AW63" s="14">
        <f t="shared" si="60"/>
        <v>4622851.1712912796</v>
      </c>
      <c r="AX63" s="14"/>
      <c r="AY63" s="102">
        <f t="shared" si="39"/>
        <v>3961817.6823489764</v>
      </c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</row>
    <row r="64" spans="1:67" s="12" customFormat="1" x14ac:dyDescent="0.15">
      <c r="A64" s="11" t="s">
        <v>20</v>
      </c>
      <c r="B64" s="76">
        <v>-61288.489999999991</v>
      </c>
      <c r="C64" s="76">
        <v>-61288.489999999991</v>
      </c>
      <c r="D64" s="76">
        <v>33511.510000000009</v>
      </c>
      <c r="E64" s="76">
        <v>33511.510000000009</v>
      </c>
      <c r="F64" s="76">
        <v>33511.510000000009</v>
      </c>
      <c r="G64" s="76">
        <v>128311.51000000001</v>
      </c>
      <c r="H64" s="76">
        <v>128311.51000000001</v>
      </c>
      <c r="I64" s="76">
        <v>128311.51000000001</v>
      </c>
      <c r="J64" s="76">
        <v>223111.51</v>
      </c>
      <c r="K64" s="76">
        <v>223111.51</v>
      </c>
      <c r="L64" s="76">
        <v>223111.51</v>
      </c>
      <c r="M64" s="106">
        <v>238640.34</v>
      </c>
      <c r="N64" s="76">
        <v>238640.34</v>
      </c>
      <c r="O64" s="76">
        <v>238640.34</v>
      </c>
      <c r="P64" s="76">
        <v>33511.51</v>
      </c>
      <c r="Q64" s="76">
        <v>33511.51</v>
      </c>
      <c r="R64" s="76">
        <v>33511.51</v>
      </c>
      <c r="S64" s="76">
        <v>128311.51</v>
      </c>
      <c r="T64" s="76">
        <v>128311.51</v>
      </c>
      <c r="U64" s="14">
        <v>128311.51</v>
      </c>
      <c r="V64" s="14">
        <f t="shared" ref="V64:AW64" si="61">+U64+SUMIF($N$337:$N$389,$A64,V$337:V$389)</f>
        <v>128311.51</v>
      </c>
      <c r="W64" s="14">
        <f t="shared" si="61"/>
        <v>128311.51</v>
      </c>
      <c r="X64" s="14">
        <f t="shared" si="61"/>
        <v>128311.51</v>
      </c>
      <c r="Y64" s="14">
        <f t="shared" si="61"/>
        <v>128311.51</v>
      </c>
      <c r="Z64" s="14">
        <f t="shared" si="61"/>
        <v>128311.51</v>
      </c>
      <c r="AA64" s="102">
        <f t="shared" si="61"/>
        <v>128311.51</v>
      </c>
      <c r="AB64" s="14">
        <f t="shared" si="61"/>
        <v>128311.51</v>
      </c>
      <c r="AC64" s="14">
        <f t="shared" si="61"/>
        <v>128311.51</v>
      </c>
      <c r="AD64" s="14">
        <f t="shared" si="61"/>
        <v>128311.51</v>
      </c>
      <c r="AE64" s="14">
        <f t="shared" si="61"/>
        <v>128311.51</v>
      </c>
      <c r="AF64" s="14">
        <f t="shared" si="61"/>
        <v>128311.51</v>
      </c>
      <c r="AG64" s="14">
        <f t="shared" si="61"/>
        <v>128311.51</v>
      </c>
      <c r="AH64" s="14">
        <f t="shared" si="61"/>
        <v>128311.51</v>
      </c>
      <c r="AI64" s="14">
        <f t="shared" si="61"/>
        <v>128311.51</v>
      </c>
      <c r="AJ64" s="14">
        <f t="shared" si="61"/>
        <v>128311.51</v>
      </c>
      <c r="AK64" s="14">
        <f t="shared" si="61"/>
        <v>128311.51</v>
      </c>
      <c r="AL64" s="14">
        <f t="shared" si="61"/>
        <v>128311.51</v>
      </c>
      <c r="AM64" s="14">
        <f t="shared" si="61"/>
        <v>128311.51</v>
      </c>
      <c r="AN64" s="14">
        <f t="shared" si="61"/>
        <v>128311.51</v>
      </c>
      <c r="AO64" s="14">
        <f t="shared" si="61"/>
        <v>128311.51</v>
      </c>
      <c r="AP64" s="14">
        <f t="shared" si="61"/>
        <v>128311.51</v>
      </c>
      <c r="AQ64" s="14">
        <f t="shared" si="61"/>
        <v>128311.51</v>
      </c>
      <c r="AR64" s="14">
        <f t="shared" si="61"/>
        <v>128311.51</v>
      </c>
      <c r="AS64" s="14">
        <f t="shared" si="61"/>
        <v>128311.51</v>
      </c>
      <c r="AT64" s="14">
        <f t="shared" si="61"/>
        <v>128311.51</v>
      </c>
      <c r="AU64" s="14">
        <f t="shared" si="61"/>
        <v>128311.51</v>
      </c>
      <c r="AV64" s="14">
        <f t="shared" si="61"/>
        <v>128311.51</v>
      </c>
      <c r="AW64" s="14">
        <f t="shared" si="61"/>
        <v>128311.51</v>
      </c>
      <c r="AX64" s="14"/>
      <c r="AY64" s="102">
        <f t="shared" si="39"/>
        <v>128311.51</v>
      </c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</row>
    <row r="65" spans="1:67" s="12" customFormat="1" x14ac:dyDescent="0.15">
      <c r="A65" s="11" t="s">
        <v>21</v>
      </c>
      <c r="B65" s="76">
        <v>-38540.26</v>
      </c>
      <c r="C65" s="76">
        <v>-38540.26</v>
      </c>
      <c r="D65" s="76">
        <v>-32454.960000000003</v>
      </c>
      <c r="E65" s="76">
        <v>-32454.960000000003</v>
      </c>
      <c r="F65" s="76">
        <v>-32454.960000000003</v>
      </c>
      <c r="G65" s="76">
        <v>-26369.65</v>
      </c>
      <c r="H65" s="76">
        <v>-26369.65</v>
      </c>
      <c r="I65" s="76">
        <v>-26369.65</v>
      </c>
      <c r="J65" s="76">
        <v>-20284.350000000002</v>
      </c>
      <c r="K65" s="76">
        <v>-20284.350000000002</v>
      </c>
      <c r="L65" s="76">
        <v>-20284.350000000002</v>
      </c>
      <c r="M65" s="106">
        <v>-14199.04</v>
      </c>
      <c r="N65" s="76">
        <v>-14199.04</v>
      </c>
      <c r="O65" s="76">
        <v>-14199.04</v>
      </c>
      <c r="P65" s="76">
        <v>-10649.16</v>
      </c>
      <c r="Q65" s="76">
        <v>-10649.16</v>
      </c>
      <c r="R65" s="76">
        <v>-10649.16</v>
      </c>
      <c r="S65" s="76">
        <v>-7099.27</v>
      </c>
      <c r="T65" s="76">
        <v>-7099.27</v>
      </c>
      <c r="U65" s="14">
        <v>-7099.27</v>
      </c>
      <c r="V65" s="14">
        <f t="shared" ref="V65:AW65" si="62">+U65+SUMIF($N$337:$N$389,$A65,V$337:V$389)</f>
        <v>-3549.50875</v>
      </c>
      <c r="W65" s="14">
        <f t="shared" si="62"/>
        <v>-3549.50875</v>
      </c>
      <c r="X65" s="14">
        <f t="shared" si="62"/>
        <v>-3549.50875</v>
      </c>
      <c r="Y65" s="14">
        <f t="shared" si="62"/>
        <v>0.25250000000050932</v>
      </c>
      <c r="Z65" s="14">
        <f t="shared" si="62"/>
        <v>0.25250000000050932</v>
      </c>
      <c r="AA65" s="102">
        <f t="shared" si="62"/>
        <v>0.25250000000050932</v>
      </c>
      <c r="AB65" s="14">
        <f t="shared" si="62"/>
        <v>0.25250000000050932</v>
      </c>
      <c r="AC65" s="14">
        <f t="shared" si="62"/>
        <v>0.25250000000050932</v>
      </c>
      <c r="AD65" s="14">
        <f t="shared" si="62"/>
        <v>0.25250000000050932</v>
      </c>
      <c r="AE65" s="14">
        <f t="shared" si="62"/>
        <v>0.25250000000050932</v>
      </c>
      <c r="AF65" s="14">
        <f t="shared" si="62"/>
        <v>0.25250000000050932</v>
      </c>
      <c r="AG65" s="14">
        <f t="shared" si="62"/>
        <v>0.25250000000050932</v>
      </c>
      <c r="AH65" s="14">
        <f t="shared" si="62"/>
        <v>0.25250000000050932</v>
      </c>
      <c r="AI65" s="14">
        <f t="shared" si="62"/>
        <v>0.25250000000050932</v>
      </c>
      <c r="AJ65" s="14">
        <f t="shared" si="62"/>
        <v>0.25250000000050932</v>
      </c>
      <c r="AK65" s="14">
        <f t="shared" si="62"/>
        <v>0.25250000000050932</v>
      </c>
      <c r="AL65" s="14">
        <f t="shared" si="62"/>
        <v>0.25250000000050932</v>
      </c>
      <c r="AM65" s="14">
        <f t="shared" si="62"/>
        <v>0.25250000000050932</v>
      </c>
      <c r="AN65" s="14">
        <f t="shared" si="62"/>
        <v>0.25250000000050932</v>
      </c>
      <c r="AO65" s="14">
        <f t="shared" si="62"/>
        <v>0.25250000000050932</v>
      </c>
      <c r="AP65" s="14">
        <f t="shared" si="62"/>
        <v>0.25250000000050932</v>
      </c>
      <c r="AQ65" s="14">
        <f t="shared" si="62"/>
        <v>0.25250000000050932</v>
      </c>
      <c r="AR65" s="14">
        <f t="shared" si="62"/>
        <v>0.25250000000050932</v>
      </c>
      <c r="AS65" s="14">
        <f t="shared" si="62"/>
        <v>0.25250000000050932</v>
      </c>
      <c r="AT65" s="14">
        <f t="shared" si="62"/>
        <v>0.25250000000050932</v>
      </c>
      <c r="AU65" s="14">
        <f t="shared" si="62"/>
        <v>0.25250000000050932</v>
      </c>
      <c r="AV65" s="14">
        <f t="shared" si="62"/>
        <v>0.25250000000050932</v>
      </c>
      <c r="AW65" s="14">
        <f t="shared" si="62"/>
        <v>0.25250000000050932</v>
      </c>
      <c r="AX65" s="14"/>
      <c r="AY65" s="102">
        <f t="shared" si="39"/>
        <v>0.25250000000050932</v>
      </c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</row>
    <row r="66" spans="1:67" s="12" customFormat="1" x14ac:dyDescent="0.15">
      <c r="A66" s="11" t="s">
        <v>22</v>
      </c>
      <c r="B66" s="76">
        <v>798510.42</v>
      </c>
      <c r="C66" s="76">
        <v>798510.42</v>
      </c>
      <c r="D66" s="76">
        <v>798510.42</v>
      </c>
      <c r="E66" s="76">
        <v>798510.42</v>
      </c>
      <c r="F66" s="76">
        <v>798510.42</v>
      </c>
      <c r="G66" s="76">
        <v>798510.42</v>
      </c>
      <c r="H66" s="76">
        <v>798510.42</v>
      </c>
      <c r="I66" s="76">
        <v>798510.42</v>
      </c>
      <c r="J66" s="76">
        <v>798510.42</v>
      </c>
      <c r="K66" s="76">
        <v>798510.42</v>
      </c>
      <c r="L66" s="76">
        <v>798510.42</v>
      </c>
      <c r="M66" s="106">
        <v>832247.63</v>
      </c>
      <c r="N66" s="76">
        <v>832247.63</v>
      </c>
      <c r="O66" s="76">
        <v>832247.63</v>
      </c>
      <c r="P66" s="76">
        <v>832247.63</v>
      </c>
      <c r="Q66" s="76">
        <v>832247.63</v>
      </c>
      <c r="R66" s="76">
        <v>832247.63</v>
      </c>
      <c r="S66" s="76">
        <v>832247.63</v>
      </c>
      <c r="T66" s="76">
        <v>832247.63</v>
      </c>
      <c r="U66" s="14">
        <v>832247.63</v>
      </c>
      <c r="V66" s="14">
        <f t="shared" ref="V66:AW66" si="63">+U66+SUMIF($N$337:$N$389,$A66,V$337:V$389)</f>
        <v>832247.63</v>
      </c>
      <c r="W66" s="14">
        <f t="shared" si="63"/>
        <v>832247.63</v>
      </c>
      <c r="X66" s="14">
        <f t="shared" si="63"/>
        <v>832247.63</v>
      </c>
      <c r="Y66" s="14">
        <f t="shared" si="63"/>
        <v>832247.63</v>
      </c>
      <c r="Z66" s="14">
        <f t="shared" si="63"/>
        <v>832247.63</v>
      </c>
      <c r="AA66" s="102">
        <f t="shared" si="63"/>
        <v>832247.63</v>
      </c>
      <c r="AB66" s="14">
        <f t="shared" si="63"/>
        <v>832247.63</v>
      </c>
      <c r="AC66" s="14">
        <f t="shared" si="63"/>
        <v>832247.63</v>
      </c>
      <c r="AD66" s="14">
        <f t="shared" si="63"/>
        <v>832247.63</v>
      </c>
      <c r="AE66" s="14">
        <f t="shared" si="63"/>
        <v>832247.63</v>
      </c>
      <c r="AF66" s="14">
        <f t="shared" si="63"/>
        <v>832247.63</v>
      </c>
      <c r="AG66" s="14">
        <f t="shared" si="63"/>
        <v>832247.63</v>
      </c>
      <c r="AH66" s="14">
        <f t="shared" si="63"/>
        <v>832247.63</v>
      </c>
      <c r="AI66" s="14">
        <f t="shared" si="63"/>
        <v>832247.63</v>
      </c>
      <c r="AJ66" s="14">
        <f t="shared" si="63"/>
        <v>832247.63</v>
      </c>
      <c r="AK66" s="14">
        <f t="shared" si="63"/>
        <v>832247.63</v>
      </c>
      <c r="AL66" s="14">
        <f t="shared" si="63"/>
        <v>832247.63</v>
      </c>
      <c r="AM66" s="14">
        <f t="shared" si="63"/>
        <v>832247.63</v>
      </c>
      <c r="AN66" s="14">
        <f t="shared" si="63"/>
        <v>832247.63</v>
      </c>
      <c r="AO66" s="14">
        <f t="shared" si="63"/>
        <v>832247.63</v>
      </c>
      <c r="AP66" s="14">
        <f t="shared" si="63"/>
        <v>832247.63</v>
      </c>
      <c r="AQ66" s="14">
        <f t="shared" si="63"/>
        <v>832247.63</v>
      </c>
      <c r="AR66" s="14">
        <f t="shared" si="63"/>
        <v>832247.63</v>
      </c>
      <c r="AS66" s="14">
        <f t="shared" si="63"/>
        <v>832247.63</v>
      </c>
      <c r="AT66" s="14">
        <f t="shared" si="63"/>
        <v>832247.63</v>
      </c>
      <c r="AU66" s="14">
        <f t="shared" si="63"/>
        <v>832247.63</v>
      </c>
      <c r="AV66" s="14">
        <f t="shared" si="63"/>
        <v>832247.63</v>
      </c>
      <c r="AW66" s="14">
        <f t="shared" si="63"/>
        <v>832247.63</v>
      </c>
      <c r="AX66" s="14"/>
      <c r="AY66" s="102">
        <f t="shared" si="39"/>
        <v>832247.63000000012</v>
      </c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</row>
    <row r="67" spans="1:67" s="12" customFormat="1" x14ac:dyDescent="0.15">
      <c r="A67" s="11" t="s">
        <v>23</v>
      </c>
      <c r="B67" s="76">
        <v>-4217539.17</v>
      </c>
      <c r="C67" s="76">
        <v>-4217539.17</v>
      </c>
      <c r="D67" s="76">
        <v>-6147221.8200000003</v>
      </c>
      <c r="E67" s="76">
        <v>-6147221.8200000003</v>
      </c>
      <c r="F67" s="76">
        <v>-6147221.8200000003</v>
      </c>
      <c r="G67" s="76">
        <v>-8058204.9400000004</v>
      </c>
      <c r="H67" s="76">
        <v>-8058204.9400000004</v>
      </c>
      <c r="I67" s="76">
        <v>-8058204.9400000004</v>
      </c>
      <c r="J67" s="76">
        <v>-10008747.290000001</v>
      </c>
      <c r="K67" s="76">
        <v>-10008747.290000001</v>
      </c>
      <c r="L67" s="76">
        <v>-10008747.290000001</v>
      </c>
      <c r="M67" s="106">
        <v>-11957797.540000001</v>
      </c>
      <c r="N67" s="76">
        <v>-11957797.540000001</v>
      </c>
      <c r="O67" s="76">
        <v>-11957797.540000001</v>
      </c>
      <c r="P67" s="76">
        <v>-5560190.2400000002</v>
      </c>
      <c r="Q67" s="76">
        <v>-5560190.2400000002</v>
      </c>
      <c r="R67" s="76">
        <v>-5560190.2400000002</v>
      </c>
      <c r="S67" s="76">
        <v>-6901050.6399999997</v>
      </c>
      <c r="T67" s="76">
        <v>-6901050.6399999997</v>
      </c>
      <c r="U67" s="14">
        <v>-6901050.6399999997</v>
      </c>
      <c r="V67" s="14">
        <f t="shared" ref="V67:AW67" si="64">+U67+SUMIF($N$337:$N$389,$A67,V$337:V$389)</f>
        <v>-8502156.3003440946</v>
      </c>
      <c r="W67" s="14">
        <f t="shared" si="64"/>
        <v>-8502156.3003440946</v>
      </c>
      <c r="X67" s="14">
        <f t="shared" si="64"/>
        <v>-8502156.3003440946</v>
      </c>
      <c r="Y67" s="14">
        <f t="shared" si="64"/>
        <v>-10103261.960688189</v>
      </c>
      <c r="Z67" s="14">
        <f t="shared" si="64"/>
        <v>-10103261.960688189</v>
      </c>
      <c r="AA67" s="102">
        <f t="shared" si="64"/>
        <v>-10103261.960688189</v>
      </c>
      <c r="AB67" s="14">
        <f t="shared" si="64"/>
        <v>-11493761.764388908</v>
      </c>
      <c r="AC67" s="14">
        <f t="shared" si="64"/>
        <v>-11493761.764388908</v>
      </c>
      <c r="AD67" s="14">
        <f t="shared" si="64"/>
        <v>-11493761.764388908</v>
      </c>
      <c r="AE67" s="14">
        <f t="shared" si="64"/>
        <v>-12884261.568089627</v>
      </c>
      <c r="AF67" s="14">
        <f t="shared" si="64"/>
        <v>-12884261.568089627</v>
      </c>
      <c r="AG67" s="14">
        <f t="shared" si="64"/>
        <v>-12884261.568089627</v>
      </c>
      <c r="AH67" s="14">
        <f t="shared" si="64"/>
        <v>-14274761.371790346</v>
      </c>
      <c r="AI67" s="14">
        <f t="shared" si="64"/>
        <v>-14274761.371790346</v>
      </c>
      <c r="AJ67" s="14">
        <f t="shared" si="64"/>
        <v>-14274761.371790346</v>
      </c>
      <c r="AK67" s="14">
        <f t="shared" si="64"/>
        <v>-15665261.175491065</v>
      </c>
      <c r="AL67" s="14">
        <f t="shared" si="64"/>
        <v>-15665261.175491065</v>
      </c>
      <c r="AM67" s="14">
        <f t="shared" si="64"/>
        <v>-15665261.175491065</v>
      </c>
      <c r="AN67" s="14">
        <f t="shared" si="64"/>
        <v>-16419080.260175889</v>
      </c>
      <c r="AO67" s="14">
        <f t="shared" si="64"/>
        <v>-16419080.260175889</v>
      </c>
      <c r="AP67" s="14">
        <f t="shared" si="64"/>
        <v>-16419080.260175889</v>
      </c>
      <c r="AQ67" s="14">
        <f t="shared" si="64"/>
        <v>-17172899.344860714</v>
      </c>
      <c r="AR67" s="14">
        <f t="shared" si="64"/>
        <v>-17172899.344860714</v>
      </c>
      <c r="AS67" s="14">
        <f t="shared" si="64"/>
        <v>-17172899.344860714</v>
      </c>
      <c r="AT67" s="14">
        <f t="shared" si="64"/>
        <v>-17926718.429545537</v>
      </c>
      <c r="AU67" s="14">
        <f t="shared" si="64"/>
        <v>-17926718.429545537</v>
      </c>
      <c r="AV67" s="14">
        <f t="shared" si="64"/>
        <v>-17926718.429545537</v>
      </c>
      <c r="AW67" s="14">
        <f t="shared" si="64"/>
        <v>-18680537.514230359</v>
      </c>
      <c r="AX67" s="14"/>
      <c r="AY67" s="102">
        <f t="shared" si="39"/>
        <v>-14992537.88242319</v>
      </c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</row>
    <row r="68" spans="1:67" s="12" customFormat="1" x14ac:dyDescent="0.15">
      <c r="A68" s="11" t="s">
        <v>579</v>
      </c>
      <c r="B68" s="76">
        <v>0</v>
      </c>
      <c r="C68" s="76">
        <v>0</v>
      </c>
      <c r="D68" s="76">
        <v>-175410.56</v>
      </c>
      <c r="E68" s="76">
        <v>-175410.56</v>
      </c>
      <c r="F68" s="76">
        <v>-175410.56</v>
      </c>
      <c r="G68" s="76">
        <v>18091146.490000002</v>
      </c>
      <c r="H68" s="76">
        <v>18091146.490000002</v>
      </c>
      <c r="I68" s="76">
        <v>18091146.490000002</v>
      </c>
      <c r="J68" s="76">
        <v>31246775.480000004</v>
      </c>
      <c r="K68" s="76">
        <v>31246775.480000004</v>
      </c>
      <c r="L68" s="76">
        <v>31246775.480000004</v>
      </c>
      <c r="M68" s="106">
        <v>43238295.030000001</v>
      </c>
      <c r="N68" s="76">
        <v>43238295.030000001</v>
      </c>
      <c r="O68" s="76">
        <v>43238295.030000001</v>
      </c>
      <c r="P68" s="76">
        <v>44758822.960000001</v>
      </c>
      <c r="Q68" s="76">
        <v>44758822.960000001</v>
      </c>
      <c r="R68" s="76">
        <v>44758822.960000001</v>
      </c>
      <c r="S68" s="76">
        <v>46509683.079999998</v>
      </c>
      <c r="T68" s="76">
        <v>46509683.079999998</v>
      </c>
      <c r="U68" s="14">
        <v>46367137.600000001</v>
      </c>
      <c r="V68" s="14">
        <f t="shared" ref="V68:AW68" si="65">+U68+SUMIF($N$337:$N$389,$A68,V$337:V$389)</f>
        <v>46367137.600000001</v>
      </c>
      <c r="W68" s="14">
        <f t="shared" si="65"/>
        <v>46367137.600000001</v>
      </c>
      <c r="X68" s="14">
        <f t="shared" si="65"/>
        <v>46367137.600000001</v>
      </c>
      <c r="Y68" s="14">
        <f t="shared" si="65"/>
        <v>46367137.600000001</v>
      </c>
      <c r="Z68" s="14">
        <f t="shared" si="65"/>
        <v>46367137.600000001</v>
      </c>
      <c r="AA68" s="102">
        <f t="shared" si="65"/>
        <v>46367137.600000001</v>
      </c>
      <c r="AB68" s="14">
        <f t="shared" si="65"/>
        <v>46367137.600000001</v>
      </c>
      <c r="AC68" s="14">
        <f t="shared" si="65"/>
        <v>46367137.600000001</v>
      </c>
      <c r="AD68" s="14">
        <f t="shared" si="65"/>
        <v>46367137.600000001</v>
      </c>
      <c r="AE68" s="14">
        <f t="shared" si="65"/>
        <v>46367137.600000001</v>
      </c>
      <c r="AF68" s="14">
        <f t="shared" si="65"/>
        <v>46367137.600000001</v>
      </c>
      <c r="AG68" s="14">
        <f t="shared" si="65"/>
        <v>46367137.600000001</v>
      </c>
      <c r="AH68" s="14">
        <f t="shared" si="65"/>
        <v>46367137.600000001</v>
      </c>
      <c r="AI68" s="14">
        <f t="shared" si="65"/>
        <v>46367137.600000001</v>
      </c>
      <c r="AJ68" s="14">
        <f t="shared" si="65"/>
        <v>46367137.600000001</v>
      </c>
      <c r="AK68" s="14">
        <f t="shared" si="65"/>
        <v>46367137.600000001</v>
      </c>
      <c r="AL68" s="14">
        <f t="shared" si="65"/>
        <v>46367137.600000001</v>
      </c>
      <c r="AM68" s="14">
        <f t="shared" si="65"/>
        <v>46367137.600000001</v>
      </c>
      <c r="AN68" s="14">
        <f t="shared" si="65"/>
        <v>46367137.600000001</v>
      </c>
      <c r="AO68" s="14">
        <f t="shared" si="65"/>
        <v>46367137.600000001</v>
      </c>
      <c r="AP68" s="14">
        <f t="shared" si="65"/>
        <v>46367137.600000001</v>
      </c>
      <c r="AQ68" s="14">
        <f t="shared" si="65"/>
        <v>46367137.600000001</v>
      </c>
      <c r="AR68" s="14">
        <f t="shared" si="65"/>
        <v>46367137.600000001</v>
      </c>
      <c r="AS68" s="14">
        <f t="shared" si="65"/>
        <v>46367137.600000001</v>
      </c>
      <c r="AT68" s="14">
        <f t="shared" si="65"/>
        <v>46367137.600000001</v>
      </c>
      <c r="AU68" s="14">
        <f t="shared" si="65"/>
        <v>46367137.600000001</v>
      </c>
      <c r="AV68" s="14">
        <f t="shared" si="65"/>
        <v>46367137.600000001</v>
      </c>
      <c r="AW68" s="14">
        <f t="shared" si="65"/>
        <v>46367137.600000001</v>
      </c>
      <c r="AX68" s="14"/>
      <c r="AY68" s="102">
        <f t="shared" si="39"/>
        <v>46367137.600000016</v>
      </c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</row>
    <row r="69" spans="1:67" s="12" customFormat="1" x14ac:dyDescent="0.15">
      <c r="A69" s="11" t="s">
        <v>580</v>
      </c>
      <c r="B69" s="76">
        <v>0</v>
      </c>
      <c r="C69" s="76">
        <v>0</v>
      </c>
      <c r="D69" s="76">
        <v>1035687.22</v>
      </c>
      <c r="E69" s="76">
        <v>1035687.22</v>
      </c>
      <c r="F69" s="76">
        <v>1035687.22</v>
      </c>
      <c r="G69" s="76">
        <v>3001973.08</v>
      </c>
      <c r="H69" s="76">
        <v>3001973.08</v>
      </c>
      <c r="I69" s="76">
        <v>3001973.08</v>
      </c>
      <c r="J69" s="76">
        <v>4719891.7300000004</v>
      </c>
      <c r="K69" s="76">
        <v>4719891.7300000004</v>
      </c>
      <c r="L69" s="76">
        <v>4719891.7300000004</v>
      </c>
      <c r="M69" s="106">
        <v>6655257</v>
      </c>
      <c r="N69" s="76">
        <v>6655257</v>
      </c>
      <c r="O69" s="76">
        <v>6655257</v>
      </c>
      <c r="P69" s="76">
        <v>7733075.54</v>
      </c>
      <c r="Q69" s="76">
        <v>7733075.54</v>
      </c>
      <c r="R69" s="76">
        <v>7733075.54</v>
      </c>
      <c r="S69" s="76">
        <v>9143232.6899999995</v>
      </c>
      <c r="T69" s="76">
        <v>9143232.6899999995</v>
      </c>
      <c r="U69" s="14">
        <v>9116420.8000000007</v>
      </c>
      <c r="V69" s="14">
        <f t="shared" ref="V69:AW69" si="66">+U69+SUMIF($N$337:$N$389,$A69,V$337:V$389)</f>
        <v>9116420.8000000007</v>
      </c>
      <c r="W69" s="14">
        <f t="shared" si="66"/>
        <v>9116420.8000000007</v>
      </c>
      <c r="X69" s="14">
        <f t="shared" si="66"/>
        <v>9116420.8000000007</v>
      </c>
      <c r="Y69" s="14">
        <f t="shared" si="66"/>
        <v>9116420.8000000007</v>
      </c>
      <c r="Z69" s="14">
        <f t="shared" si="66"/>
        <v>9116420.8000000007</v>
      </c>
      <c r="AA69" s="102">
        <f t="shared" si="66"/>
        <v>9116420.8000000007</v>
      </c>
      <c r="AB69" s="14">
        <f t="shared" si="66"/>
        <v>9116420.8000000007</v>
      </c>
      <c r="AC69" s="14">
        <f t="shared" si="66"/>
        <v>9116420.8000000007</v>
      </c>
      <c r="AD69" s="14">
        <f t="shared" si="66"/>
        <v>9116420.8000000007</v>
      </c>
      <c r="AE69" s="14">
        <f t="shared" si="66"/>
        <v>9116420.8000000007</v>
      </c>
      <c r="AF69" s="14">
        <f t="shared" si="66"/>
        <v>9116420.8000000007</v>
      </c>
      <c r="AG69" s="14">
        <f t="shared" si="66"/>
        <v>9116420.8000000007</v>
      </c>
      <c r="AH69" s="14">
        <f t="shared" si="66"/>
        <v>9116420.8000000007</v>
      </c>
      <c r="AI69" s="14">
        <f t="shared" si="66"/>
        <v>9116420.8000000007</v>
      </c>
      <c r="AJ69" s="14">
        <f t="shared" si="66"/>
        <v>9116420.8000000007</v>
      </c>
      <c r="AK69" s="14">
        <f t="shared" si="66"/>
        <v>9116420.8000000007</v>
      </c>
      <c r="AL69" s="14">
        <f t="shared" si="66"/>
        <v>9116420.8000000007</v>
      </c>
      <c r="AM69" s="14">
        <f t="shared" si="66"/>
        <v>9116420.8000000007</v>
      </c>
      <c r="AN69" s="14">
        <f t="shared" si="66"/>
        <v>9116420.8000000007</v>
      </c>
      <c r="AO69" s="14">
        <f t="shared" si="66"/>
        <v>9116420.8000000007</v>
      </c>
      <c r="AP69" s="14">
        <f t="shared" si="66"/>
        <v>9116420.8000000007</v>
      </c>
      <c r="AQ69" s="14">
        <f t="shared" si="66"/>
        <v>9116420.8000000007</v>
      </c>
      <c r="AR69" s="14">
        <f t="shared" si="66"/>
        <v>9116420.8000000007</v>
      </c>
      <c r="AS69" s="14">
        <f t="shared" si="66"/>
        <v>9116420.8000000007</v>
      </c>
      <c r="AT69" s="14">
        <f t="shared" si="66"/>
        <v>9116420.8000000007</v>
      </c>
      <c r="AU69" s="14">
        <f t="shared" si="66"/>
        <v>9116420.8000000007</v>
      </c>
      <c r="AV69" s="14">
        <f t="shared" si="66"/>
        <v>9116420.8000000007</v>
      </c>
      <c r="AW69" s="14">
        <f t="shared" si="66"/>
        <v>9116420.8000000007</v>
      </c>
      <c r="AX69" s="14"/>
      <c r="AY69" s="102">
        <f t="shared" si="39"/>
        <v>9116420.7999999989</v>
      </c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</row>
    <row r="70" spans="1:67" s="12" customFormat="1" x14ac:dyDescent="0.15">
      <c r="A70" s="11" t="s">
        <v>581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10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414169.25</v>
      </c>
      <c r="T70" s="76">
        <v>414169.25</v>
      </c>
      <c r="U70" s="14">
        <v>414169.25</v>
      </c>
      <c r="V70" s="14">
        <f t="shared" ref="V70:AW70" si="67">+U70+SUMIF($N$337:$N$389,$A70,V$337:V$389)</f>
        <v>621253.92282577103</v>
      </c>
      <c r="W70" s="14">
        <f t="shared" si="67"/>
        <v>621253.92282577103</v>
      </c>
      <c r="X70" s="14">
        <f t="shared" si="67"/>
        <v>621253.92282577103</v>
      </c>
      <c r="Y70" s="14">
        <f t="shared" si="67"/>
        <v>828338.59565154207</v>
      </c>
      <c r="Z70" s="14">
        <f t="shared" si="67"/>
        <v>828338.59565154207</v>
      </c>
      <c r="AA70" s="102">
        <f t="shared" si="67"/>
        <v>828338.59565154207</v>
      </c>
      <c r="AB70" s="14">
        <f t="shared" si="67"/>
        <v>721158.2210502919</v>
      </c>
      <c r="AC70" s="14">
        <f t="shared" si="67"/>
        <v>721158.2210502919</v>
      </c>
      <c r="AD70" s="14">
        <f t="shared" si="67"/>
        <v>721158.2210502919</v>
      </c>
      <c r="AE70" s="14">
        <f t="shared" si="67"/>
        <v>613977.84644904174</v>
      </c>
      <c r="AF70" s="14">
        <f t="shared" si="67"/>
        <v>613977.84644904174</v>
      </c>
      <c r="AG70" s="14">
        <f t="shared" si="67"/>
        <v>613977.84644904174</v>
      </c>
      <c r="AH70" s="14">
        <f t="shared" si="67"/>
        <v>506797.47184779157</v>
      </c>
      <c r="AI70" s="14">
        <f t="shared" si="67"/>
        <v>506797.47184779157</v>
      </c>
      <c r="AJ70" s="14">
        <f t="shared" si="67"/>
        <v>506797.47184779157</v>
      </c>
      <c r="AK70" s="14">
        <f t="shared" si="67"/>
        <v>399617.09724654141</v>
      </c>
      <c r="AL70" s="14">
        <f t="shared" si="67"/>
        <v>399617.09724654141</v>
      </c>
      <c r="AM70" s="14">
        <f t="shared" si="67"/>
        <v>399617.09724654141</v>
      </c>
      <c r="AN70" s="14">
        <f t="shared" si="67"/>
        <v>292436.72264529124</v>
      </c>
      <c r="AO70" s="14">
        <f t="shared" si="67"/>
        <v>292436.72264529124</v>
      </c>
      <c r="AP70" s="14">
        <f t="shared" si="67"/>
        <v>292436.72264529124</v>
      </c>
      <c r="AQ70" s="14">
        <f t="shared" si="67"/>
        <v>185256.34804404111</v>
      </c>
      <c r="AR70" s="14">
        <f t="shared" si="67"/>
        <v>185256.34804404111</v>
      </c>
      <c r="AS70" s="14">
        <f t="shared" si="67"/>
        <v>185256.34804404111</v>
      </c>
      <c r="AT70" s="14">
        <f t="shared" si="67"/>
        <v>78075.973442790972</v>
      </c>
      <c r="AU70" s="14">
        <f t="shared" si="67"/>
        <v>78075.973442790972</v>
      </c>
      <c r="AV70" s="14">
        <f t="shared" si="67"/>
        <v>78075.973442790972</v>
      </c>
      <c r="AW70" s="14">
        <f t="shared" si="67"/>
        <v>-29104.401158459164</v>
      </c>
      <c r="AX70" s="14"/>
      <c r="AY70" s="102">
        <f t="shared" si="39"/>
        <v>432595.67404692614</v>
      </c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</row>
    <row r="71" spans="1:67" s="12" customFormat="1" x14ac:dyDescent="0.15">
      <c r="A71" s="11" t="s">
        <v>24</v>
      </c>
      <c r="B71" s="76">
        <v>232091.99</v>
      </c>
      <c r="C71" s="76">
        <v>232091.99</v>
      </c>
      <c r="D71" s="76">
        <v>232091.99</v>
      </c>
      <c r="E71" s="76">
        <v>232091.99</v>
      </c>
      <c r="F71" s="76">
        <v>232091.99</v>
      </c>
      <c r="G71" s="76">
        <v>232091.99</v>
      </c>
      <c r="H71" s="76">
        <v>232091.99</v>
      </c>
      <c r="I71" s="76">
        <v>232091.99</v>
      </c>
      <c r="J71" s="76">
        <v>232091.99</v>
      </c>
      <c r="K71" s="76">
        <v>232091.99</v>
      </c>
      <c r="L71" s="76">
        <v>232091.99</v>
      </c>
      <c r="M71" s="106">
        <v>-2.9999999998835847E-2</v>
      </c>
      <c r="N71" s="76">
        <v>-2.9999999998835847E-2</v>
      </c>
      <c r="O71" s="76">
        <v>-2.9999999998835847E-2</v>
      </c>
      <c r="P71" s="76">
        <v>-0.03</v>
      </c>
      <c r="Q71" s="76">
        <v>-0.03</v>
      </c>
      <c r="R71" s="76">
        <v>-0.03</v>
      </c>
      <c r="S71" s="76">
        <v>-0.03</v>
      </c>
      <c r="T71" s="76">
        <v>-0.03</v>
      </c>
      <c r="U71" s="14">
        <v>0</v>
      </c>
      <c r="V71" s="14">
        <f t="shared" ref="V71:AW71" si="68">+U71+SUMIF($N$337:$N$389,$A71,V$337:V$389)</f>
        <v>0</v>
      </c>
      <c r="W71" s="14">
        <f t="shared" si="68"/>
        <v>0</v>
      </c>
      <c r="X71" s="14">
        <f t="shared" si="68"/>
        <v>0</v>
      </c>
      <c r="Y71" s="14">
        <f t="shared" si="68"/>
        <v>0</v>
      </c>
      <c r="Z71" s="14">
        <f t="shared" si="68"/>
        <v>0</v>
      </c>
      <c r="AA71" s="102">
        <f t="shared" si="68"/>
        <v>0</v>
      </c>
      <c r="AB71" s="14">
        <f t="shared" si="68"/>
        <v>0</v>
      </c>
      <c r="AC71" s="14">
        <f t="shared" si="68"/>
        <v>0</v>
      </c>
      <c r="AD71" s="14">
        <f t="shared" si="68"/>
        <v>0</v>
      </c>
      <c r="AE71" s="14">
        <f t="shared" si="68"/>
        <v>0</v>
      </c>
      <c r="AF71" s="14">
        <f t="shared" si="68"/>
        <v>0</v>
      </c>
      <c r="AG71" s="14">
        <f t="shared" si="68"/>
        <v>0</v>
      </c>
      <c r="AH71" s="14">
        <f t="shared" si="68"/>
        <v>0</v>
      </c>
      <c r="AI71" s="14">
        <f t="shared" si="68"/>
        <v>0</v>
      </c>
      <c r="AJ71" s="14">
        <f t="shared" si="68"/>
        <v>0</v>
      </c>
      <c r="AK71" s="14">
        <f t="shared" si="68"/>
        <v>0</v>
      </c>
      <c r="AL71" s="14">
        <f t="shared" si="68"/>
        <v>0</v>
      </c>
      <c r="AM71" s="14">
        <f t="shared" si="68"/>
        <v>0</v>
      </c>
      <c r="AN71" s="14">
        <f t="shared" si="68"/>
        <v>0</v>
      </c>
      <c r="AO71" s="14">
        <f t="shared" si="68"/>
        <v>0</v>
      </c>
      <c r="AP71" s="14">
        <f t="shared" si="68"/>
        <v>0</v>
      </c>
      <c r="AQ71" s="14">
        <f t="shared" si="68"/>
        <v>0</v>
      </c>
      <c r="AR71" s="14">
        <f t="shared" si="68"/>
        <v>0</v>
      </c>
      <c r="AS71" s="14">
        <f t="shared" si="68"/>
        <v>0</v>
      </c>
      <c r="AT71" s="14">
        <f t="shared" si="68"/>
        <v>0</v>
      </c>
      <c r="AU71" s="14">
        <f t="shared" si="68"/>
        <v>0</v>
      </c>
      <c r="AV71" s="14">
        <f t="shared" si="68"/>
        <v>0</v>
      </c>
      <c r="AW71" s="14">
        <f t="shared" si="68"/>
        <v>0</v>
      </c>
      <c r="AX71" s="14"/>
      <c r="AY71" s="102">
        <f t="shared" si="39"/>
        <v>0</v>
      </c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</row>
    <row r="72" spans="1:67" s="12" customFormat="1" x14ac:dyDescent="0.15">
      <c r="A72" s="11" t="s">
        <v>25</v>
      </c>
      <c r="B72" s="76">
        <v>25548.14</v>
      </c>
      <c r="C72" s="76">
        <v>25548.14</v>
      </c>
      <c r="D72" s="76">
        <v>25548.14</v>
      </c>
      <c r="E72" s="76">
        <v>25548.14</v>
      </c>
      <c r="F72" s="76">
        <v>25548.14</v>
      </c>
      <c r="G72" s="76">
        <v>25548.14</v>
      </c>
      <c r="H72" s="76">
        <v>25548.14</v>
      </c>
      <c r="I72" s="76">
        <v>25548.14</v>
      </c>
      <c r="J72" s="76">
        <v>25548.14</v>
      </c>
      <c r="K72" s="76">
        <v>25548.14</v>
      </c>
      <c r="L72" s="76">
        <v>25548.14</v>
      </c>
      <c r="M72" s="106">
        <v>25548.14</v>
      </c>
      <c r="N72" s="76">
        <v>25548.14</v>
      </c>
      <c r="O72" s="76">
        <v>25548.14</v>
      </c>
      <c r="P72" s="76">
        <v>25548.14</v>
      </c>
      <c r="Q72" s="76">
        <v>25548.14</v>
      </c>
      <c r="R72" s="76">
        <v>25548.14</v>
      </c>
      <c r="S72" s="76">
        <v>25548.14</v>
      </c>
      <c r="T72" s="76">
        <v>25548.14</v>
      </c>
      <c r="U72" s="14">
        <v>25548.14</v>
      </c>
      <c r="V72" s="14">
        <f t="shared" ref="V72:AW72" si="69">+U72+SUMIF($N$337:$N$389,$A72,V$337:V$389)</f>
        <v>21395.359792324998</v>
      </c>
      <c r="W72" s="14">
        <f t="shared" si="69"/>
        <v>21395.359792324998</v>
      </c>
      <c r="X72" s="14">
        <f t="shared" si="69"/>
        <v>21395.359792324998</v>
      </c>
      <c r="Y72" s="14">
        <f t="shared" si="69"/>
        <v>17242.579584649997</v>
      </c>
      <c r="Z72" s="14">
        <f t="shared" si="69"/>
        <v>17242.579584649997</v>
      </c>
      <c r="AA72" s="102">
        <f t="shared" si="69"/>
        <v>17242.579584649997</v>
      </c>
      <c r="AB72" s="14">
        <f t="shared" si="69"/>
        <v>17242.579584649997</v>
      </c>
      <c r="AC72" s="14">
        <f t="shared" si="69"/>
        <v>17242.579584649997</v>
      </c>
      <c r="AD72" s="14">
        <f t="shared" si="69"/>
        <v>17242.579584649997</v>
      </c>
      <c r="AE72" s="14">
        <f t="shared" si="69"/>
        <v>17242.579584649997</v>
      </c>
      <c r="AF72" s="14">
        <f t="shared" si="69"/>
        <v>17242.579584649997</v>
      </c>
      <c r="AG72" s="14">
        <f t="shared" si="69"/>
        <v>17242.579584649997</v>
      </c>
      <c r="AH72" s="14">
        <f t="shared" si="69"/>
        <v>17242.579584649997</v>
      </c>
      <c r="AI72" s="14">
        <f t="shared" si="69"/>
        <v>17242.579584649997</v>
      </c>
      <c r="AJ72" s="14">
        <f t="shared" si="69"/>
        <v>17242.579584649997</v>
      </c>
      <c r="AK72" s="14">
        <f t="shared" si="69"/>
        <v>17242.579584649997</v>
      </c>
      <c r="AL72" s="14">
        <f t="shared" si="69"/>
        <v>17242.579584649997</v>
      </c>
      <c r="AM72" s="14">
        <f t="shared" si="69"/>
        <v>17242.579584649997</v>
      </c>
      <c r="AN72" s="14">
        <f t="shared" si="69"/>
        <v>17242.579584649997</v>
      </c>
      <c r="AO72" s="14">
        <f t="shared" si="69"/>
        <v>17242.579584649997</v>
      </c>
      <c r="AP72" s="14">
        <f t="shared" si="69"/>
        <v>17242.579584649997</v>
      </c>
      <c r="AQ72" s="14">
        <f t="shared" si="69"/>
        <v>17242.579584649997</v>
      </c>
      <c r="AR72" s="14">
        <f t="shared" si="69"/>
        <v>17242.579584649997</v>
      </c>
      <c r="AS72" s="14">
        <f t="shared" si="69"/>
        <v>17242.579584649997</v>
      </c>
      <c r="AT72" s="14">
        <f t="shared" si="69"/>
        <v>17242.579584649997</v>
      </c>
      <c r="AU72" s="14">
        <f t="shared" si="69"/>
        <v>17242.579584649997</v>
      </c>
      <c r="AV72" s="14">
        <f t="shared" si="69"/>
        <v>17242.579584649997</v>
      </c>
      <c r="AW72" s="14">
        <f t="shared" si="69"/>
        <v>17242.579584649997</v>
      </c>
      <c r="AX72" s="14"/>
      <c r="AY72" s="102">
        <f t="shared" si="39"/>
        <v>17242.579584649997</v>
      </c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</row>
    <row r="73" spans="1:67" s="12" customFormat="1" x14ac:dyDescent="0.15">
      <c r="A73" s="11" t="s">
        <v>26</v>
      </c>
      <c r="B73" s="76">
        <v>18559.47</v>
      </c>
      <c r="C73" s="76">
        <v>18559.47</v>
      </c>
      <c r="D73" s="76">
        <v>7532.5700000000015</v>
      </c>
      <c r="E73" s="76">
        <v>7532.5700000000015</v>
      </c>
      <c r="F73" s="76">
        <v>7532.5700000000015</v>
      </c>
      <c r="G73" s="76">
        <v>282.10000000000127</v>
      </c>
      <c r="H73" s="76">
        <v>282.10000000000127</v>
      </c>
      <c r="I73" s="76">
        <v>282.10000000000127</v>
      </c>
      <c r="J73" s="76">
        <v>-6450.9099999999989</v>
      </c>
      <c r="K73" s="76">
        <v>-6450.9099999999989</v>
      </c>
      <c r="L73" s="76">
        <v>-6450.9099999999989</v>
      </c>
      <c r="M73" s="106">
        <v>646.81000000000131</v>
      </c>
      <c r="N73" s="76">
        <v>646.81000000000131</v>
      </c>
      <c r="O73" s="76">
        <v>646.81000000000131</v>
      </c>
      <c r="P73" s="76">
        <v>-3505.87</v>
      </c>
      <c r="Q73" s="76">
        <v>-3505.87</v>
      </c>
      <c r="R73" s="76">
        <v>-3505.87</v>
      </c>
      <c r="S73" s="76">
        <v>-7037.79</v>
      </c>
      <c r="T73" s="76">
        <v>-7037.79</v>
      </c>
      <c r="U73" s="14">
        <v>-7037.79</v>
      </c>
      <c r="V73" s="14">
        <f t="shared" ref="V73:AW73" si="70">+U73+SUMIF($N$337:$N$389,$A73,V$337:V$389)</f>
        <v>-7037.79</v>
      </c>
      <c r="W73" s="14">
        <f t="shared" si="70"/>
        <v>-7037.79</v>
      </c>
      <c r="X73" s="14">
        <f t="shared" si="70"/>
        <v>-7037.79</v>
      </c>
      <c r="Y73" s="14">
        <f t="shared" si="70"/>
        <v>-7037.79</v>
      </c>
      <c r="Z73" s="14">
        <f t="shared" si="70"/>
        <v>-7037.79</v>
      </c>
      <c r="AA73" s="102">
        <f t="shared" si="70"/>
        <v>-7037.79</v>
      </c>
      <c r="AB73" s="14">
        <f t="shared" si="70"/>
        <v>-7037.79</v>
      </c>
      <c r="AC73" s="14">
        <f t="shared" si="70"/>
        <v>-7037.79</v>
      </c>
      <c r="AD73" s="14">
        <f t="shared" si="70"/>
        <v>-7037.79</v>
      </c>
      <c r="AE73" s="14">
        <f t="shared" si="70"/>
        <v>-7037.79</v>
      </c>
      <c r="AF73" s="14">
        <f t="shared" si="70"/>
        <v>-7037.79</v>
      </c>
      <c r="AG73" s="14">
        <f t="shared" si="70"/>
        <v>-7037.79</v>
      </c>
      <c r="AH73" s="14">
        <f t="shared" si="70"/>
        <v>-7037.79</v>
      </c>
      <c r="AI73" s="14">
        <f t="shared" si="70"/>
        <v>-7037.79</v>
      </c>
      <c r="AJ73" s="14">
        <f t="shared" si="70"/>
        <v>-7037.79</v>
      </c>
      <c r="AK73" s="14">
        <f t="shared" si="70"/>
        <v>-7037.79</v>
      </c>
      <c r="AL73" s="14">
        <f t="shared" si="70"/>
        <v>-7037.79</v>
      </c>
      <c r="AM73" s="14">
        <f t="shared" si="70"/>
        <v>-7037.79</v>
      </c>
      <c r="AN73" s="14">
        <f t="shared" si="70"/>
        <v>-7037.79</v>
      </c>
      <c r="AO73" s="14">
        <f t="shared" si="70"/>
        <v>-7037.79</v>
      </c>
      <c r="AP73" s="14">
        <f t="shared" si="70"/>
        <v>-7037.79</v>
      </c>
      <c r="AQ73" s="14">
        <f t="shared" si="70"/>
        <v>-7037.79</v>
      </c>
      <c r="AR73" s="14">
        <f t="shared" si="70"/>
        <v>-7037.79</v>
      </c>
      <c r="AS73" s="14">
        <f t="shared" si="70"/>
        <v>-7037.79</v>
      </c>
      <c r="AT73" s="14">
        <f t="shared" si="70"/>
        <v>-7037.79</v>
      </c>
      <c r="AU73" s="14">
        <f t="shared" si="70"/>
        <v>-7037.79</v>
      </c>
      <c r="AV73" s="14">
        <f t="shared" si="70"/>
        <v>-7037.79</v>
      </c>
      <c r="AW73" s="14">
        <f t="shared" si="70"/>
        <v>-7037.79</v>
      </c>
      <c r="AX73" s="14"/>
      <c r="AY73" s="102">
        <f t="shared" si="39"/>
        <v>-7037.7899999999981</v>
      </c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</row>
    <row r="74" spans="1:67" s="12" customFormat="1" x14ac:dyDescent="0.15">
      <c r="A74" s="11" t="s">
        <v>582</v>
      </c>
      <c r="B74" s="76">
        <v>0</v>
      </c>
      <c r="C74" s="76">
        <v>0</v>
      </c>
      <c r="D74" s="76">
        <v>845724.59</v>
      </c>
      <c r="E74" s="76">
        <v>845724.59</v>
      </c>
      <c r="F74" s="76">
        <v>845724.59</v>
      </c>
      <c r="G74" s="76">
        <v>-282228.08999999997</v>
      </c>
      <c r="H74" s="76">
        <v>-282228.08999999997</v>
      </c>
      <c r="I74" s="76">
        <v>-282228.08999999997</v>
      </c>
      <c r="J74" s="76">
        <v>-771928.97</v>
      </c>
      <c r="K74" s="76">
        <v>-771928.97</v>
      </c>
      <c r="L74" s="76">
        <v>-771928.97</v>
      </c>
      <c r="M74" s="106">
        <v>3723796.88</v>
      </c>
      <c r="N74" s="76">
        <v>3723796.88</v>
      </c>
      <c r="O74" s="76">
        <v>3723796.88</v>
      </c>
      <c r="P74" s="76">
        <v>3633772.67</v>
      </c>
      <c r="Q74" s="76">
        <v>3633772.67</v>
      </c>
      <c r="R74" s="76">
        <v>3633772.67</v>
      </c>
      <c r="S74" s="76">
        <v>3998934.04</v>
      </c>
      <c r="T74" s="76">
        <v>3998934.04</v>
      </c>
      <c r="U74" s="14">
        <v>2441497.87</v>
      </c>
      <c r="V74" s="14">
        <f t="shared" ref="V74:AW74" si="71">+U74+SUMIF($N$337:$N$389,$A74,V$337:V$389)</f>
        <v>2441497.87</v>
      </c>
      <c r="W74" s="14">
        <f t="shared" si="71"/>
        <v>2441497.87</v>
      </c>
      <c r="X74" s="14">
        <f t="shared" si="71"/>
        <v>2441497.87</v>
      </c>
      <c r="Y74" s="14">
        <f t="shared" si="71"/>
        <v>2441497.87</v>
      </c>
      <c r="Z74" s="14">
        <f t="shared" si="71"/>
        <v>2441497.87</v>
      </c>
      <c r="AA74" s="102">
        <f t="shared" si="71"/>
        <v>2441497.87</v>
      </c>
      <c r="AB74" s="14">
        <f t="shared" si="71"/>
        <v>2441497.87</v>
      </c>
      <c r="AC74" s="14">
        <f t="shared" si="71"/>
        <v>2441497.87</v>
      </c>
      <c r="AD74" s="14">
        <f t="shared" si="71"/>
        <v>2441497.87</v>
      </c>
      <c r="AE74" s="14">
        <f t="shared" si="71"/>
        <v>2441497.87</v>
      </c>
      <c r="AF74" s="14">
        <f t="shared" si="71"/>
        <v>2441497.87</v>
      </c>
      <c r="AG74" s="14">
        <f t="shared" si="71"/>
        <v>2441497.87</v>
      </c>
      <c r="AH74" s="14">
        <f t="shared" si="71"/>
        <v>2441497.87</v>
      </c>
      <c r="AI74" s="14">
        <f t="shared" si="71"/>
        <v>2441497.87</v>
      </c>
      <c r="AJ74" s="14">
        <f t="shared" si="71"/>
        <v>2441497.87</v>
      </c>
      <c r="AK74" s="14">
        <f t="shared" si="71"/>
        <v>2441497.87</v>
      </c>
      <c r="AL74" s="14">
        <f t="shared" si="71"/>
        <v>2441497.87</v>
      </c>
      <c r="AM74" s="14">
        <f t="shared" si="71"/>
        <v>2441497.87</v>
      </c>
      <c r="AN74" s="14">
        <f t="shared" si="71"/>
        <v>2441497.87</v>
      </c>
      <c r="AO74" s="14">
        <f t="shared" si="71"/>
        <v>2441497.87</v>
      </c>
      <c r="AP74" s="14">
        <f t="shared" si="71"/>
        <v>2441497.87</v>
      </c>
      <c r="AQ74" s="14">
        <f t="shared" si="71"/>
        <v>2441497.87</v>
      </c>
      <c r="AR74" s="14">
        <f t="shared" si="71"/>
        <v>2441497.87</v>
      </c>
      <c r="AS74" s="14">
        <f t="shared" si="71"/>
        <v>2441497.87</v>
      </c>
      <c r="AT74" s="14">
        <f t="shared" si="71"/>
        <v>2441497.87</v>
      </c>
      <c r="AU74" s="14">
        <f t="shared" si="71"/>
        <v>2441497.87</v>
      </c>
      <c r="AV74" s="14">
        <f t="shared" si="71"/>
        <v>2441497.87</v>
      </c>
      <c r="AW74" s="14">
        <f t="shared" si="71"/>
        <v>2441497.87</v>
      </c>
      <c r="AX74" s="14"/>
      <c r="AY74" s="102">
        <f t="shared" si="39"/>
        <v>2441497.8700000006</v>
      </c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</row>
    <row r="75" spans="1:67" s="12" customFormat="1" x14ac:dyDescent="0.15">
      <c r="A75" s="11" t="s">
        <v>583</v>
      </c>
      <c r="B75" s="76">
        <v>0</v>
      </c>
      <c r="C75" s="76">
        <v>0</v>
      </c>
      <c r="D75" s="76">
        <v>54651.63</v>
      </c>
      <c r="E75" s="76">
        <v>54651.63</v>
      </c>
      <c r="F75" s="76">
        <v>54651.63</v>
      </c>
      <c r="G75" s="76">
        <v>-164967.15</v>
      </c>
      <c r="H75" s="76">
        <v>-164967.15</v>
      </c>
      <c r="I75" s="76">
        <v>-164967.15</v>
      </c>
      <c r="J75" s="76">
        <v>-302032.5</v>
      </c>
      <c r="K75" s="76">
        <v>-302032.5</v>
      </c>
      <c r="L75" s="76">
        <v>-302032.5</v>
      </c>
      <c r="M75" s="106">
        <v>298673.54000000004</v>
      </c>
      <c r="N75" s="76">
        <v>298673.54000000004</v>
      </c>
      <c r="O75" s="76">
        <v>298673.54000000004</v>
      </c>
      <c r="P75" s="76">
        <v>225239.58</v>
      </c>
      <c r="Q75" s="76">
        <v>225239.58</v>
      </c>
      <c r="R75" s="76">
        <v>225239.58</v>
      </c>
      <c r="S75" s="76">
        <v>237617.19</v>
      </c>
      <c r="T75" s="76">
        <v>237617.19</v>
      </c>
      <c r="U75" s="14">
        <v>-55329.14</v>
      </c>
      <c r="V75" s="14">
        <f t="shared" ref="V75:AW75" si="72">+U75+SUMIF($N$337:$N$389,$A75,V$337:V$389)</f>
        <v>-55329.14</v>
      </c>
      <c r="W75" s="14">
        <f t="shared" si="72"/>
        <v>-55329.14</v>
      </c>
      <c r="X75" s="14">
        <f t="shared" si="72"/>
        <v>-55329.14</v>
      </c>
      <c r="Y75" s="14">
        <f t="shared" si="72"/>
        <v>-55329.14</v>
      </c>
      <c r="Z75" s="14">
        <f t="shared" si="72"/>
        <v>-55329.14</v>
      </c>
      <c r="AA75" s="102">
        <f t="shared" si="72"/>
        <v>-55329.14</v>
      </c>
      <c r="AB75" s="14">
        <f t="shared" si="72"/>
        <v>-55329.14</v>
      </c>
      <c r="AC75" s="14">
        <f t="shared" si="72"/>
        <v>-55329.14</v>
      </c>
      <c r="AD75" s="14">
        <f t="shared" si="72"/>
        <v>-55329.14</v>
      </c>
      <c r="AE75" s="14">
        <f t="shared" si="72"/>
        <v>-55329.14</v>
      </c>
      <c r="AF75" s="14">
        <f t="shared" si="72"/>
        <v>-55329.14</v>
      </c>
      <c r="AG75" s="14">
        <f t="shared" si="72"/>
        <v>-55329.14</v>
      </c>
      <c r="AH75" s="14">
        <f t="shared" si="72"/>
        <v>-55329.14</v>
      </c>
      <c r="AI75" s="14">
        <f t="shared" si="72"/>
        <v>-55329.14</v>
      </c>
      <c r="AJ75" s="14">
        <f t="shared" si="72"/>
        <v>-55329.14</v>
      </c>
      <c r="AK75" s="14">
        <f t="shared" si="72"/>
        <v>-55329.14</v>
      </c>
      <c r="AL75" s="14">
        <f t="shared" si="72"/>
        <v>-55329.14</v>
      </c>
      <c r="AM75" s="14">
        <f t="shared" si="72"/>
        <v>-55329.14</v>
      </c>
      <c r="AN75" s="14">
        <f t="shared" si="72"/>
        <v>-55329.14</v>
      </c>
      <c r="AO75" s="14">
        <f t="shared" si="72"/>
        <v>-55329.14</v>
      </c>
      <c r="AP75" s="14">
        <f t="shared" si="72"/>
        <v>-55329.14</v>
      </c>
      <c r="AQ75" s="14">
        <f t="shared" si="72"/>
        <v>-55329.14</v>
      </c>
      <c r="AR75" s="14">
        <f t="shared" si="72"/>
        <v>-55329.14</v>
      </c>
      <c r="AS75" s="14">
        <f t="shared" si="72"/>
        <v>-55329.14</v>
      </c>
      <c r="AT75" s="14">
        <f t="shared" si="72"/>
        <v>-55329.14</v>
      </c>
      <c r="AU75" s="14">
        <f t="shared" si="72"/>
        <v>-55329.14</v>
      </c>
      <c r="AV75" s="14">
        <f t="shared" si="72"/>
        <v>-55329.14</v>
      </c>
      <c r="AW75" s="14">
        <f t="shared" si="72"/>
        <v>-55329.14</v>
      </c>
      <c r="AX75" s="14"/>
      <c r="AY75" s="102">
        <f t="shared" si="39"/>
        <v>-55329.140000000007</v>
      </c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</row>
    <row r="76" spans="1:67" s="12" customFormat="1" x14ac:dyDescent="0.15">
      <c r="A76" s="11" t="s">
        <v>27</v>
      </c>
      <c r="B76" s="76">
        <v>-820554393.75</v>
      </c>
      <c r="C76" s="76">
        <v>-820554393.75</v>
      </c>
      <c r="D76" s="76">
        <v>-819449257.00999999</v>
      </c>
      <c r="E76" s="76">
        <v>-819449257.00999999</v>
      </c>
      <c r="F76" s="76">
        <v>-819449257.00999999</v>
      </c>
      <c r="G76" s="76">
        <v>-834716920.26999998</v>
      </c>
      <c r="H76" s="76">
        <v>-834716920.26999998</v>
      </c>
      <c r="I76" s="76">
        <v>-832787057.17999995</v>
      </c>
      <c r="J76" s="76">
        <v>-843617617.53999996</v>
      </c>
      <c r="K76" s="76">
        <v>-843617617.53999996</v>
      </c>
      <c r="L76" s="76">
        <v>-843617617.53999996</v>
      </c>
      <c r="M76" s="106">
        <v>-857784036.55999994</v>
      </c>
      <c r="N76" s="76">
        <v>-857784036.55999994</v>
      </c>
      <c r="O76" s="76">
        <v>-857784036.55999994</v>
      </c>
      <c r="P76" s="76">
        <v>-900045172.03999996</v>
      </c>
      <c r="Q76" s="76">
        <v>-900045172.03999996</v>
      </c>
      <c r="R76" s="76">
        <v>-900045172.03999996</v>
      </c>
      <c r="S76" s="76">
        <v>-900275288.19000006</v>
      </c>
      <c r="T76" s="76">
        <v>-900275288.19000006</v>
      </c>
      <c r="U76" s="14">
        <v>-896414124</v>
      </c>
      <c r="V76" s="14">
        <f t="shared" ref="V76:AW76" si="73">+U76+SUMIF($N$337:$N$389,$A76,V$337:V$389)</f>
        <v>-894242923.57674503</v>
      </c>
      <c r="W76" s="14">
        <f t="shared" si="73"/>
        <v>-894242923.57674503</v>
      </c>
      <c r="X76" s="14">
        <f t="shared" si="73"/>
        <v>-894242923.57674503</v>
      </c>
      <c r="Y76" s="14">
        <f t="shared" si="73"/>
        <v>-892071723.15349007</v>
      </c>
      <c r="Z76" s="14">
        <f t="shared" si="73"/>
        <v>-892071723.15349007</v>
      </c>
      <c r="AA76" s="102">
        <f t="shared" si="73"/>
        <v>-892071723.15349007</v>
      </c>
      <c r="AB76" s="14">
        <f t="shared" si="73"/>
        <v>-889754088.17660058</v>
      </c>
      <c r="AC76" s="14">
        <f t="shared" si="73"/>
        <v>-889754088.17660058</v>
      </c>
      <c r="AD76" s="14">
        <f t="shared" si="73"/>
        <v>-889754088.17660058</v>
      </c>
      <c r="AE76" s="14">
        <f t="shared" si="73"/>
        <v>-887436453.19971108</v>
      </c>
      <c r="AF76" s="14">
        <f t="shared" si="73"/>
        <v>-887436453.19971108</v>
      </c>
      <c r="AG76" s="14">
        <f t="shared" si="73"/>
        <v>-887436453.19971108</v>
      </c>
      <c r="AH76" s="14">
        <f t="shared" si="73"/>
        <v>-880538193.33308518</v>
      </c>
      <c r="AI76" s="14">
        <f t="shared" si="73"/>
        <v>-880538193.33308518</v>
      </c>
      <c r="AJ76" s="14">
        <f t="shared" si="73"/>
        <v>-880538193.33308518</v>
      </c>
      <c r="AK76" s="14">
        <f t="shared" si="73"/>
        <v>-873639933.46645927</v>
      </c>
      <c r="AL76" s="14">
        <f t="shared" si="73"/>
        <v>-873639933.46645927</v>
      </c>
      <c r="AM76" s="14">
        <f t="shared" si="73"/>
        <v>-873639933.46645927</v>
      </c>
      <c r="AN76" s="14">
        <f t="shared" si="73"/>
        <v>-866712338.96225345</v>
      </c>
      <c r="AO76" s="14">
        <f t="shared" si="73"/>
        <v>-866712338.96225345</v>
      </c>
      <c r="AP76" s="14">
        <f t="shared" si="73"/>
        <v>-866712338.96225345</v>
      </c>
      <c r="AQ76" s="14">
        <f t="shared" si="73"/>
        <v>-859784744.45804763</v>
      </c>
      <c r="AR76" s="14">
        <f t="shared" si="73"/>
        <v>-859784744.45804763</v>
      </c>
      <c r="AS76" s="14">
        <f t="shared" si="73"/>
        <v>-859784744.45804763</v>
      </c>
      <c r="AT76" s="14">
        <f t="shared" si="73"/>
        <v>-856404606.36954713</v>
      </c>
      <c r="AU76" s="14">
        <f t="shared" si="73"/>
        <v>-856404606.36954713</v>
      </c>
      <c r="AV76" s="14">
        <f t="shared" si="73"/>
        <v>-856404606.36954713</v>
      </c>
      <c r="AW76" s="14">
        <f t="shared" si="73"/>
        <v>-853024468.28104663</v>
      </c>
      <c r="AX76" s="14"/>
      <c r="AY76" s="102">
        <f t="shared" si="39"/>
        <v>-875751192.41096735</v>
      </c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</row>
    <row r="77" spans="1:67" s="12" customFormat="1" x14ac:dyDescent="0.15">
      <c r="A77" s="11" t="s">
        <v>28</v>
      </c>
      <c r="B77" s="76">
        <v>-77288192.200000003</v>
      </c>
      <c r="C77" s="76">
        <v>-77288192.200000003</v>
      </c>
      <c r="D77" s="76">
        <v>-78303147.719999999</v>
      </c>
      <c r="E77" s="76">
        <v>-78303147.719999999</v>
      </c>
      <c r="F77" s="76">
        <v>-78303147.719999999</v>
      </c>
      <c r="G77" s="76">
        <v>-79958791.519999996</v>
      </c>
      <c r="H77" s="76">
        <v>-79958791.519999996</v>
      </c>
      <c r="I77" s="76">
        <v>-80756199.679999992</v>
      </c>
      <c r="J77" s="76">
        <v>-82266854.709999993</v>
      </c>
      <c r="K77" s="76">
        <v>-82266854.709999993</v>
      </c>
      <c r="L77" s="76">
        <v>-82266854.709999993</v>
      </c>
      <c r="M77" s="106">
        <v>-84862019.539999992</v>
      </c>
      <c r="N77" s="76">
        <v>-84862019.539999992</v>
      </c>
      <c r="O77" s="76">
        <v>-84862019.539999992</v>
      </c>
      <c r="P77" s="76">
        <v>-92407485.099999994</v>
      </c>
      <c r="Q77" s="76">
        <v>-92407485.099999994</v>
      </c>
      <c r="R77" s="76">
        <v>-92407485.099999994</v>
      </c>
      <c r="S77" s="76">
        <v>-93762415.469999999</v>
      </c>
      <c r="T77" s="76">
        <v>-93762415.469999999</v>
      </c>
      <c r="U77" s="14">
        <v>-93202023.700000003</v>
      </c>
      <c r="V77" s="14">
        <f t="shared" ref="V77:AW77" si="74">+U77+SUMIF($N$337:$N$389,$A77,V$337:V$389)</f>
        <v>-92963483.904582217</v>
      </c>
      <c r="W77" s="14">
        <f t="shared" si="74"/>
        <v>-92963483.904582217</v>
      </c>
      <c r="X77" s="14">
        <f t="shared" si="74"/>
        <v>-92963483.904582217</v>
      </c>
      <c r="Y77" s="14">
        <f t="shared" si="74"/>
        <v>-92724944.109164432</v>
      </c>
      <c r="Z77" s="14">
        <f t="shared" si="74"/>
        <v>-92724944.109164432</v>
      </c>
      <c r="AA77" s="102">
        <f t="shared" si="74"/>
        <v>-92724944.109164432</v>
      </c>
      <c r="AB77" s="14">
        <f t="shared" si="74"/>
        <v>-92522235.273000643</v>
      </c>
      <c r="AC77" s="14">
        <f t="shared" si="74"/>
        <v>-92522235.273000643</v>
      </c>
      <c r="AD77" s="14">
        <f t="shared" si="74"/>
        <v>-92522235.273000643</v>
      </c>
      <c r="AE77" s="14">
        <f t="shared" si="74"/>
        <v>-92319526.436836854</v>
      </c>
      <c r="AF77" s="14">
        <f t="shared" si="74"/>
        <v>-92319526.436836854</v>
      </c>
      <c r="AG77" s="14">
        <f t="shared" si="74"/>
        <v>-92319526.436836854</v>
      </c>
      <c r="AH77" s="14">
        <f t="shared" si="74"/>
        <v>-91727591.237107202</v>
      </c>
      <c r="AI77" s="14">
        <f t="shared" si="74"/>
        <v>-91727591.237107202</v>
      </c>
      <c r="AJ77" s="14">
        <f t="shared" si="74"/>
        <v>-91727591.237107202</v>
      </c>
      <c r="AK77" s="14">
        <f t="shared" si="74"/>
        <v>-91135656.037377551</v>
      </c>
      <c r="AL77" s="14">
        <f t="shared" si="74"/>
        <v>-91135656.037377551</v>
      </c>
      <c r="AM77" s="14">
        <f t="shared" si="74"/>
        <v>-91135656.037377551</v>
      </c>
      <c r="AN77" s="14">
        <f t="shared" si="74"/>
        <v>-90599162.44072473</v>
      </c>
      <c r="AO77" s="14">
        <f t="shared" si="74"/>
        <v>-90599162.44072473</v>
      </c>
      <c r="AP77" s="14">
        <f t="shared" si="74"/>
        <v>-90599162.44072473</v>
      </c>
      <c r="AQ77" s="14">
        <f t="shared" si="74"/>
        <v>-90062668.84407191</v>
      </c>
      <c r="AR77" s="14">
        <f t="shared" si="74"/>
        <v>-90062668.84407191</v>
      </c>
      <c r="AS77" s="14">
        <f t="shared" si="74"/>
        <v>-90062668.84407191</v>
      </c>
      <c r="AT77" s="14">
        <f t="shared" si="74"/>
        <v>-89767600.570390195</v>
      </c>
      <c r="AU77" s="14">
        <f t="shared" si="74"/>
        <v>-89767600.570390195</v>
      </c>
      <c r="AV77" s="14">
        <f t="shared" si="74"/>
        <v>-89767600.570390195</v>
      </c>
      <c r="AW77" s="14">
        <f t="shared" si="74"/>
        <v>-89472532.29670848</v>
      </c>
      <c r="AX77" s="14"/>
      <c r="AY77" s="102">
        <f t="shared" si="39"/>
        <v>-91339113.638477772</v>
      </c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</row>
    <row r="78" spans="1:67" s="12" customFormat="1" x14ac:dyDescent="0.15">
      <c r="A78" s="11" t="s">
        <v>245</v>
      </c>
      <c r="B78" s="76">
        <v>0</v>
      </c>
      <c r="C78" s="76">
        <v>0</v>
      </c>
      <c r="D78" s="76">
        <v>479617</v>
      </c>
      <c r="E78" s="76">
        <v>479617</v>
      </c>
      <c r="F78" s="76">
        <v>479617</v>
      </c>
      <c r="G78" s="76">
        <v>923098</v>
      </c>
      <c r="H78" s="76">
        <v>923098</v>
      </c>
      <c r="I78" s="76">
        <v>923098</v>
      </c>
      <c r="J78" s="76">
        <v>1050510.799999997</v>
      </c>
      <c r="K78" s="76">
        <v>1050510.799999997</v>
      </c>
      <c r="L78" s="76">
        <v>1050510.799999997</v>
      </c>
      <c r="M78" s="106">
        <v>-1.0000000009313226E-2</v>
      </c>
      <c r="N78" s="76">
        <v>-1.0000000009313226E-2</v>
      </c>
      <c r="O78" s="76">
        <v>-1.0000000009313226E-2</v>
      </c>
      <c r="P78" s="76">
        <v>508405.88000000292</v>
      </c>
      <c r="Q78" s="76">
        <v>508405.88000000292</v>
      </c>
      <c r="R78" s="76">
        <v>508405.88000000292</v>
      </c>
      <c r="S78" s="76">
        <v>342460.02000000351</v>
      </c>
      <c r="T78" s="76">
        <v>342460.02000000351</v>
      </c>
      <c r="U78" s="14">
        <v>0</v>
      </c>
      <c r="V78" s="14">
        <f t="shared" ref="V78:AW78" si="75">+U78+SUMIF($N$337:$N$389,$A78,V$337:V$389)</f>
        <v>0</v>
      </c>
      <c r="W78" s="14">
        <f t="shared" si="75"/>
        <v>0</v>
      </c>
      <c r="X78" s="14">
        <f t="shared" si="75"/>
        <v>0</v>
      </c>
      <c r="Y78" s="14">
        <f t="shared" si="75"/>
        <v>0</v>
      </c>
      <c r="Z78" s="14">
        <f t="shared" si="75"/>
        <v>0</v>
      </c>
      <c r="AA78" s="102">
        <f t="shared" si="75"/>
        <v>0</v>
      </c>
      <c r="AB78" s="14">
        <f t="shared" si="75"/>
        <v>0</v>
      </c>
      <c r="AC78" s="14">
        <f t="shared" si="75"/>
        <v>0</v>
      </c>
      <c r="AD78" s="14">
        <f t="shared" si="75"/>
        <v>0</v>
      </c>
      <c r="AE78" s="14">
        <f t="shared" si="75"/>
        <v>0</v>
      </c>
      <c r="AF78" s="14">
        <f t="shared" si="75"/>
        <v>0</v>
      </c>
      <c r="AG78" s="14">
        <f t="shared" si="75"/>
        <v>0</v>
      </c>
      <c r="AH78" s="14">
        <f t="shared" si="75"/>
        <v>0</v>
      </c>
      <c r="AI78" s="14">
        <f t="shared" si="75"/>
        <v>0</v>
      </c>
      <c r="AJ78" s="14">
        <f t="shared" si="75"/>
        <v>0</v>
      </c>
      <c r="AK78" s="14">
        <f t="shared" si="75"/>
        <v>0</v>
      </c>
      <c r="AL78" s="14">
        <f t="shared" si="75"/>
        <v>0</v>
      </c>
      <c r="AM78" s="14">
        <f t="shared" si="75"/>
        <v>0</v>
      </c>
      <c r="AN78" s="14">
        <f t="shared" si="75"/>
        <v>0</v>
      </c>
      <c r="AO78" s="14">
        <f t="shared" si="75"/>
        <v>0</v>
      </c>
      <c r="AP78" s="14">
        <f t="shared" si="75"/>
        <v>0</v>
      </c>
      <c r="AQ78" s="14">
        <f t="shared" si="75"/>
        <v>0</v>
      </c>
      <c r="AR78" s="14">
        <f t="shared" si="75"/>
        <v>0</v>
      </c>
      <c r="AS78" s="14">
        <f t="shared" si="75"/>
        <v>0</v>
      </c>
      <c r="AT78" s="14">
        <f t="shared" si="75"/>
        <v>0</v>
      </c>
      <c r="AU78" s="14">
        <f t="shared" si="75"/>
        <v>0</v>
      </c>
      <c r="AV78" s="14">
        <f t="shared" si="75"/>
        <v>0</v>
      </c>
      <c r="AW78" s="14">
        <f t="shared" si="75"/>
        <v>0</v>
      </c>
      <c r="AX78" s="14"/>
      <c r="AY78" s="102">
        <f t="shared" si="39"/>
        <v>0</v>
      </c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</row>
    <row r="79" spans="1:67" s="12" customFormat="1" x14ac:dyDescent="0.15">
      <c r="A79" s="11" t="s">
        <v>29</v>
      </c>
      <c r="B79" s="76">
        <v>-35.01</v>
      </c>
      <c r="C79" s="76">
        <v>-35.01</v>
      </c>
      <c r="D79" s="76">
        <v>-35.01</v>
      </c>
      <c r="E79" s="76">
        <v>-35.01</v>
      </c>
      <c r="F79" s="76">
        <v>-35.01</v>
      </c>
      <c r="G79" s="76">
        <v>-35.01</v>
      </c>
      <c r="H79" s="76">
        <v>-35.01</v>
      </c>
      <c r="I79" s="76">
        <v>-35.01</v>
      </c>
      <c r="J79" s="76">
        <v>-35.01</v>
      </c>
      <c r="K79" s="76">
        <v>-35.01</v>
      </c>
      <c r="L79" s="76">
        <v>-35.01</v>
      </c>
      <c r="M79" s="106">
        <v>-34.239999999999995</v>
      </c>
      <c r="N79" s="76">
        <v>-34.239999999999995</v>
      </c>
      <c r="O79" s="76">
        <v>-34.239999999999995</v>
      </c>
      <c r="P79" s="76">
        <v>-34.24</v>
      </c>
      <c r="Q79" s="76">
        <v>-34.24</v>
      </c>
      <c r="R79" s="76">
        <v>-34.24</v>
      </c>
      <c r="S79" s="76">
        <v>-34.24</v>
      </c>
      <c r="T79" s="76">
        <v>-34.24</v>
      </c>
      <c r="U79" s="14">
        <v>-34.24</v>
      </c>
      <c r="V79" s="14">
        <f t="shared" ref="V79:AW79" si="76">+U79+SUMIF($N$337:$N$389,$A79,V$337:V$389)</f>
        <v>-34.24</v>
      </c>
      <c r="W79" s="14">
        <f t="shared" si="76"/>
        <v>-34.24</v>
      </c>
      <c r="X79" s="14">
        <f t="shared" si="76"/>
        <v>-34.24</v>
      </c>
      <c r="Y79" s="14">
        <f t="shared" si="76"/>
        <v>-34.24</v>
      </c>
      <c r="Z79" s="14">
        <f t="shared" si="76"/>
        <v>-34.24</v>
      </c>
      <c r="AA79" s="102">
        <f t="shared" si="76"/>
        <v>-34.24</v>
      </c>
      <c r="AB79" s="14">
        <f t="shared" si="76"/>
        <v>-34.24</v>
      </c>
      <c r="AC79" s="14">
        <f t="shared" si="76"/>
        <v>-34.24</v>
      </c>
      <c r="AD79" s="14">
        <f t="shared" si="76"/>
        <v>-34.24</v>
      </c>
      <c r="AE79" s="14">
        <f t="shared" si="76"/>
        <v>-34.24</v>
      </c>
      <c r="AF79" s="14">
        <f t="shared" si="76"/>
        <v>-34.24</v>
      </c>
      <c r="AG79" s="14">
        <f t="shared" si="76"/>
        <v>-34.24</v>
      </c>
      <c r="AH79" s="14">
        <f t="shared" si="76"/>
        <v>-34.24</v>
      </c>
      <c r="AI79" s="14">
        <f t="shared" si="76"/>
        <v>-34.24</v>
      </c>
      <c r="AJ79" s="14">
        <f t="shared" si="76"/>
        <v>-34.24</v>
      </c>
      <c r="AK79" s="14">
        <f t="shared" si="76"/>
        <v>-34.24</v>
      </c>
      <c r="AL79" s="14">
        <f t="shared" si="76"/>
        <v>-34.24</v>
      </c>
      <c r="AM79" s="14">
        <f t="shared" si="76"/>
        <v>-34.24</v>
      </c>
      <c r="AN79" s="14">
        <f t="shared" si="76"/>
        <v>-34.24</v>
      </c>
      <c r="AO79" s="14">
        <f t="shared" si="76"/>
        <v>-34.24</v>
      </c>
      <c r="AP79" s="14">
        <f t="shared" si="76"/>
        <v>-34.24</v>
      </c>
      <c r="AQ79" s="14">
        <f t="shared" si="76"/>
        <v>-34.24</v>
      </c>
      <c r="AR79" s="14">
        <f t="shared" si="76"/>
        <v>-34.24</v>
      </c>
      <c r="AS79" s="14">
        <f t="shared" si="76"/>
        <v>-34.24</v>
      </c>
      <c r="AT79" s="14">
        <f t="shared" si="76"/>
        <v>-34.24</v>
      </c>
      <c r="AU79" s="14">
        <f t="shared" si="76"/>
        <v>-34.24</v>
      </c>
      <c r="AV79" s="14">
        <f t="shared" si="76"/>
        <v>-34.24</v>
      </c>
      <c r="AW79" s="14">
        <f t="shared" si="76"/>
        <v>-34.24</v>
      </c>
      <c r="AX79" s="14"/>
      <c r="AY79" s="102">
        <f t="shared" si="39"/>
        <v>-34.24</v>
      </c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</row>
    <row r="80" spans="1:67" s="12" customFormat="1" x14ac:dyDescent="0.15">
      <c r="A80" s="11" t="s">
        <v>30</v>
      </c>
      <c r="B80" s="76">
        <v>1601041.5</v>
      </c>
      <c r="C80" s="76">
        <v>1601041.5</v>
      </c>
      <c r="D80" s="76">
        <v>1342094.93</v>
      </c>
      <c r="E80" s="76">
        <v>1342094.93</v>
      </c>
      <c r="F80" s="76">
        <v>1342094.93</v>
      </c>
      <c r="G80" s="76">
        <v>923722.59999999986</v>
      </c>
      <c r="H80" s="76">
        <v>923722.59999999986</v>
      </c>
      <c r="I80" s="76">
        <v>923722.59999999986</v>
      </c>
      <c r="J80" s="76">
        <v>559453.34999999986</v>
      </c>
      <c r="K80" s="76">
        <v>559453.34999999986</v>
      </c>
      <c r="L80" s="76">
        <v>559453.34999999986</v>
      </c>
      <c r="M80" s="106">
        <v>113023.49999999988</v>
      </c>
      <c r="N80" s="76">
        <v>113023.49999999988</v>
      </c>
      <c r="O80" s="76">
        <v>113023.49999999988</v>
      </c>
      <c r="P80" s="76">
        <v>127689.36</v>
      </c>
      <c r="Q80" s="76">
        <v>127689.36</v>
      </c>
      <c r="R80" s="76">
        <v>127689.36</v>
      </c>
      <c r="S80" s="76">
        <v>56511.75</v>
      </c>
      <c r="T80" s="76">
        <v>56511.75</v>
      </c>
      <c r="U80" s="14">
        <v>56511.75</v>
      </c>
      <c r="V80" s="14">
        <f t="shared" ref="V80:AW80" si="77">+U80+SUMIF($N$337:$N$389,$A80,V$337:V$389)</f>
        <v>117556.92211670348</v>
      </c>
      <c r="W80" s="14">
        <f t="shared" si="77"/>
        <v>117556.92211670348</v>
      </c>
      <c r="X80" s="14">
        <f t="shared" si="77"/>
        <v>117556.92211670348</v>
      </c>
      <c r="Y80" s="14">
        <f t="shared" si="77"/>
        <v>178602.09423340697</v>
      </c>
      <c r="Z80" s="14">
        <f t="shared" si="77"/>
        <v>178602.09423340697</v>
      </c>
      <c r="AA80" s="102">
        <f t="shared" si="77"/>
        <v>178602.09423340697</v>
      </c>
      <c r="AB80" s="14">
        <f t="shared" si="77"/>
        <v>340533.06796600553</v>
      </c>
      <c r="AC80" s="14">
        <f t="shared" si="77"/>
        <v>340533.06796600553</v>
      </c>
      <c r="AD80" s="14">
        <f t="shared" si="77"/>
        <v>340533.06796600553</v>
      </c>
      <c r="AE80" s="14">
        <f t="shared" si="77"/>
        <v>502464.04169860412</v>
      </c>
      <c r="AF80" s="14">
        <f t="shared" si="77"/>
        <v>502464.04169860412</v>
      </c>
      <c r="AG80" s="14">
        <f t="shared" si="77"/>
        <v>502464.04169860412</v>
      </c>
      <c r="AH80" s="14">
        <f t="shared" si="77"/>
        <v>664395.01543120272</v>
      </c>
      <c r="AI80" s="14">
        <f t="shared" si="77"/>
        <v>664395.01543120272</v>
      </c>
      <c r="AJ80" s="14">
        <f t="shared" si="77"/>
        <v>664395.01543120272</v>
      </c>
      <c r="AK80" s="14">
        <f t="shared" si="77"/>
        <v>826325.98916380131</v>
      </c>
      <c r="AL80" s="14">
        <f t="shared" si="77"/>
        <v>826325.98916380131</v>
      </c>
      <c r="AM80" s="14">
        <f t="shared" si="77"/>
        <v>826325.98916380131</v>
      </c>
      <c r="AN80" s="14">
        <f t="shared" si="77"/>
        <v>799406.52060137934</v>
      </c>
      <c r="AO80" s="14">
        <f t="shared" si="77"/>
        <v>799406.52060137934</v>
      </c>
      <c r="AP80" s="14">
        <f t="shared" si="77"/>
        <v>799406.52060137934</v>
      </c>
      <c r="AQ80" s="14">
        <f t="shared" si="77"/>
        <v>772487.05203895736</v>
      </c>
      <c r="AR80" s="14">
        <f t="shared" si="77"/>
        <v>772487.05203895736</v>
      </c>
      <c r="AS80" s="14">
        <f t="shared" si="77"/>
        <v>772487.05203895736</v>
      </c>
      <c r="AT80" s="14">
        <f t="shared" si="77"/>
        <v>745567.58347653539</v>
      </c>
      <c r="AU80" s="14">
        <f t="shared" si="77"/>
        <v>745567.58347653539</v>
      </c>
      <c r="AV80" s="14">
        <f t="shared" si="77"/>
        <v>745567.58347653539</v>
      </c>
      <c r="AW80" s="14">
        <f t="shared" si="77"/>
        <v>718648.11491411342</v>
      </c>
      <c r="AX80" s="14"/>
      <c r="AY80" s="102">
        <f t="shared" si="39"/>
        <v>703866.28867107083</v>
      </c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</row>
    <row r="81" spans="1:67" s="12" customFormat="1" x14ac:dyDescent="0.15">
      <c r="A81" s="11" t="s">
        <v>584</v>
      </c>
      <c r="B81" s="76">
        <v>-414170</v>
      </c>
      <c r="C81" s="76">
        <v>-414170</v>
      </c>
      <c r="D81" s="76">
        <v>-255413.9</v>
      </c>
      <c r="E81" s="76">
        <v>-255413.9</v>
      </c>
      <c r="F81" s="76">
        <v>-255413.9</v>
      </c>
      <c r="G81" s="76">
        <v>-113585.87</v>
      </c>
      <c r="H81" s="76">
        <v>-113585.87</v>
      </c>
      <c r="I81" s="76">
        <v>-113585.87</v>
      </c>
      <c r="J81" s="76">
        <v>219550.77000000002</v>
      </c>
      <c r="K81" s="76">
        <v>219550.77000000002</v>
      </c>
      <c r="L81" s="76">
        <v>219550.77000000002</v>
      </c>
      <c r="M81" s="106">
        <v>0</v>
      </c>
      <c r="N81" s="76">
        <v>0</v>
      </c>
      <c r="O81" s="76">
        <v>0</v>
      </c>
      <c r="P81" s="76">
        <v>68899.67</v>
      </c>
      <c r="Q81" s="76">
        <v>68899.67</v>
      </c>
      <c r="R81" s="76">
        <v>68899.67</v>
      </c>
      <c r="S81" s="76">
        <v>47445.919999999998</v>
      </c>
      <c r="T81" s="76">
        <v>47445.919999999998</v>
      </c>
      <c r="U81" s="14">
        <v>47445.919999999998</v>
      </c>
      <c r="V81" s="14">
        <f t="shared" ref="V81:AW81" si="78">+U81+SUMIF($N$337:$N$389,$A81,V$337:V$389)</f>
        <v>165978.60321608384</v>
      </c>
      <c r="W81" s="14">
        <f t="shared" si="78"/>
        <v>165978.60321608384</v>
      </c>
      <c r="X81" s="14">
        <f t="shared" si="78"/>
        <v>165978.60321608384</v>
      </c>
      <c r="Y81" s="14">
        <f t="shared" si="78"/>
        <v>284511.28643216769</v>
      </c>
      <c r="Z81" s="14">
        <f t="shared" si="78"/>
        <v>284511.28643216769</v>
      </c>
      <c r="AA81" s="102">
        <f t="shared" si="78"/>
        <v>284511.28643216769</v>
      </c>
      <c r="AB81" s="14">
        <f t="shared" si="78"/>
        <v>254288.17199392073</v>
      </c>
      <c r="AC81" s="14">
        <f t="shared" si="78"/>
        <v>254288.17199392073</v>
      </c>
      <c r="AD81" s="14">
        <f t="shared" si="78"/>
        <v>254288.17199392073</v>
      </c>
      <c r="AE81" s="14">
        <f t="shared" si="78"/>
        <v>224065.05755567376</v>
      </c>
      <c r="AF81" s="14">
        <f t="shared" si="78"/>
        <v>224065.05755567376</v>
      </c>
      <c r="AG81" s="14">
        <f t="shared" si="78"/>
        <v>224065.05755567376</v>
      </c>
      <c r="AH81" s="14">
        <f t="shared" si="78"/>
        <v>193841.9431174268</v>
      </c>
      <c r="AI81" s="14">
        <f t="shared" si="78"/>
        <v>193841.9431174268</v>
      </c>
      <c r="AJ81" s="14">
        <f t="shared" si="78"/>
        <v>193841.9431174268</v>
      </c>
      <c r="AK81" s="14">
        <f t="shared" si="78"/>
        <v>163618.82867917983</v>
      </c>
      <c r="AL81" s="14">
        <f t="shared" si="78"/>
        <v>163618.82867917983</v>
      </c>
      <c r="AM81" s="14">
        <f t="shared" si="78"/>
        <v>163618.82867917983</v>
      </c>
      <c r="AN81" s="14">
        <f t="shared" si="78"/>
        <v>149247.44331363792</v>
      </c>
      <c r="AO81" s="14">
        <f t="shared" si="78"/>
        <v>149247.44331363792</v>
      </c>
      <c r="AP81" s="14">
        <f t="shared" si="78"/>
        <v>149247.44331363792</v>
      </c>
      <c r="AQ81" s="14">
        <f t="shared" si="78"/>
        <v>134876.05794809602</v>
      </c>
      <c r="AR81" s="14">
        <f t="shared" si="78"/>
        <v>134876.05794809602</v>
      </c>
      <c r="AS81" s="14">
        <f t="shared" si="78"/>
        <v>134876.05794809602</v>
      </c>
      <c r="AT81" s="14">
        <f t="shared" si="78"/>
        <v>120504.67258255412</v>
      </c>
      <c r="AU81" s="14">
        <f t="shared" si="78"/>
        <v>120504.67258255412</v>
      </c>
      <c r="AV81" s="14">
        <f t="shared" si="78"/>
        <v>120504.67258255412</v>
      </c>
      <c r="AW81" s="14">
        <f t="shared" si="78"/>
        <v>106133.28721701223</v>
      </c>
      <c r="AX81" s="14"/>
      <c r="AY81" s="102">
        <f t="shared" si="39"/>
        <v>179015.06738045005</v>
      </c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</row>
    <row r="82" spans="1:67" s="12" customFormat="1" x14ac:dyDescent="0.15">
      <c r="A82" s="11" t="s">
        <v>32</v>
      </c>
      <c r="B82" s="76">
        <v>9977500.6400000006</v>
      </c>
      <c r="C82" s="76">
        <v>9977500.6400000006</v>
      </c>
      <c r="D82" s="76">
        <v>9808608.9199999999</v>
      </c>
      <c r="E82" s="76">
        <v>9808608.9199999999</v>
      </c>
      <c r="F82" s="76">
        <v>9808608.9199999999</v>
      </c>
      <c r="G82" s="76">
        <v>9217936.7200000007</v>
      </c>
      <c r="H82" s="76">
        <v>9217936.7200000007</v>
      </c>
      <c r="I82" s="76">
        <v>9439746.7400000002</v>
      </c>
      <c r="J82" s="76">
        <v>9271640.8000000007</v>
      </c>
      <c r="K82" s="76">
        <v>9271640.8000000007</v>
      </c>
      <c r="L82" s="76">
        <v>9271640.8000000007</v>
      </c>
      <c r="M82" s="106">
        <v>9867400.7600000016</v>
      </c>
      <c r="N82" s="76">
        <v>9867400.7600000016</v>
      </c>
      <c r="O82" s="76">
        <v>9867400.7600000016</v>
      </c>
      <c r="P82" s="76">
        <v>9699707.3200000003</v>
      </c>
      <c r="Q82" s="76">
        <v>9699707.3200000003</v>
      </c>
      <c r="R82" s="76">
        <v>9699707.3200000003</v>
      </c>
      <c r="S82" s="76">
        <v>10007745.949999999</v>
      </c>
      <c r="T82" s="76">
        <v>10007745.949999999</v>
      </c>
      <c r="U82" s="14">
        <v>10007745.949999999</v>
      </c>
      <c r="V82" s="14">
        <f t="shared" ref="V82:AW82" si="79">+U82+SUMIF($N$337:$N$389,$A82,V$337:V$389)</f>
        <v>10055305.535146341</v>
      </c>
      <c r="W82" s="14">
        <f t="shared" si="79"/>
        <v>10055305.535146341</v>
      </c>
      <c r="X82" s="14">
        <f t="shared" si="79"/>
        <v>10055305.535146341</v>
      </c>
      <c r="Y82" s="14">
        <f t="shared" si="79"/>
        <v>10102865.120292682</v>
      </c>
      <c r="Z82" s="14">
        <f t="shared" si="79"/>
        <v>10102865.120292682</v>
      </c>
      <c r="AA82" s="102">
        <f t="shared" si="79"/>
        <v>10102865.120292682</v>
      </c>
      <c r="AB82" s="14">
        <f t="shared" si="79"/>
        <v>10193517.674782515</v>
      </c>
      <c r="AC82" s="14">
        <f t="shared" si="79"/>
        <v>10193517.674782515</v>
      </c>
      <c r="AD82" s="14">
        <f t="shared" si="79"/>
        <v>10193517.674782515</v>
      </c>
      <c r="AE82" s="14">
        <f t="shared" si="79"/>
        <v>10284170.229272347</v>
      </c>
      <c r="AF82" s="14">
        <f t="shared" si="79"/>
        <v>10284170.229272347</v>
      </c>
      <c r="AG82" s="14">
        <f t="shared" si="79"/>
        <v>10284170.229272347</v>
      </c>
      <c r="AH82" s="14">
        <f t="shared" si="79"/>
        <v>10374822.783762179</v>
      </c>
      <c r="AI82" s="14">
        <f t="shared" si="79"/>
        <v>10374822.783762179</v>
      </c>
      <c r="AJ82" s="14">
        <f t="shared" si="79"/>
        <v>10374822.783762179</v>
      </c>
      <c r="AK82" s="14">
        <f t="shared" si="79"/>
        <v>10465475.338252012</v>
      </c>
      <c r="AL82" s="14">
        <f t="shared" si="79"/>
        <v>10465475.338252012</v>
      </c>
      <c r="AM82" s="14">
        <f t="shared" si="79"/>
        <v>10465475.338252012</v>
      </c>
      <c r="AN82" s="14">
        <f t="shared" si="79"/>
        <v>10558790.759896018</v>
      </c>
      <c r="AO82" s="14">
        <f t="shared" si="79"/>
        <v>10558790.759896018</v>
      </c>
      <c r="AP82" s="14">
        <f t="shared" si="79"/>
        <v>10558790.759896018</v>
      </c>
      <c r="AQ82" s="14">
        <f t="shared" si="79"/>
        <v>10652106.181540024</v>
      </c>
      <c r="AR82" s="14">
        <f t="shared" si="79"/>
        <v>10652106.181540024</v>
      </c>
      <c r="AS82" s="14">
        <f t="shared" si="79"/>
        <v>10652106.181540024</v>
      </c>
      <c r="AT82" s="14">
        <f t="shared" si="79"/>
        <v>10745421.603184029</v>
      </c>
      <c r="AU82" s="14">
        <f t="shared" si="79"/>
        <v>10745421.603184029</v>
      </c>
      <c r="AV82" s="14">
        <f t="shared" si="79"/>
        <v>10745421.603184029</v>
      </c>
      <c r="AW82" s="14">
        <f t="shared" si="79"/>
        <v>10838737.024828035</v>
      </c>
      <c r="AX82" s="14"/>
      <c r="AY82" s="102">
        <f t="shared" si="39"/>
        <v>10438606.424237512</v>
      </c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</row>
    <row r="83" spans="1:67" s="12" customFormat="1" x14ac:dyDescent="0.15">
      <c r="A83" s="11" t="s">
        <v>33</v>
      </c>
      <c r="B83" s="76">
        <v>743403.32</v>
      </c>
      <c r="C83" s="76">
        <v>743403.32</v>
      </c>
      <c r="D83" s="76">
        <v>743403.32</v>
      </c>
      <c r="E83" s="76">
        <v>743403.32</v>
      </c>
      <c r="F83" s="76">
        <v>743403.32</v>
      </c>
      <c r="G83" s="76">
        <v>743403.32</v>
      </c>
      <c r="H83" s="76">
        <v>743403.32</v>
      </c>
      <c r="I83" s="76">
        <v>743403.32</v>
      </c>
      <c r="J83" s="76">
        <v>743403.32</v>
      </c>
      <c r="K83" s="76">
        <v>743403.32</v>
      </c>
      <c r="L83" s="76">
        <v>743403.32</v>
      </c>
      <c r="M83" s="106">
        <v>690467.76</v>
      </c>
      <c r="N83" s="76">
        <v>690467.76</v>
      </c>
      <c r="O83" s="76">
        <v>690467.76</v>
      </c>
      <c r="P83" s="76">
        <v>690467.76</v>
      </c>
      <c r="Q83" s="76">
        <v>690467.76</v>
      </c>
      <c r="R83" s="76">
        <v>690467.76</v>
      </c>
      <c r="S83" s="76">
        <v>690467.76</v>
      </c>
      <c r="T83" s="76">
        <v>690467.76</v>
      </c>
      <c r="U83" s="14">
        <v>690467.76</v>
      </c>
      <c r="V83" s="14">
        <f t="shared" ref="V83:AW83" si="80">+U83+SUMIF($N$337:$N$389,$A83,V$337:V$389)</f>
        <v>690467.76</v>
      </c>
      <c r="W83" s="14">
        <f t="shared" si="80"/>
        <v>690467.76</v>
      </c>
      <c r="X83" s="14">
        <f t="shared" si="80"/>
        <v>690467.76</v>
      </c>
      <c r="Y83" s="14">
        <f t="shared" si="80"/>
        <v>690467.76</v>
      </c>
      <c r="Z83" s="14">
        <f t="shared" si="80"/>
        <v>690467.76</v>
      </c>
      <c r="AA83" s="102">
        <f t="shared" si="80"/>
        <v>690467.76</v>
      </c>
      <c r="AB83" s="14">
        <f t="shared" si="80"/>
        <v>690467.76</v>
      </c>
      <c r="AC83" s="14">
        <f t="shared" si="80"/>
        <v>690467.76</v>
      </c>
      <c r="AD83" s="14">
        <f t="shared" si="80"/>
        <v>690467.76</v>
      </c>
      <c r="AE83" s="14">
        <f t="shared" si="80"/>
        <v>690467.76</v>
      </c>
      <c r="AF83" s="14">
        <f t="shared" si="80"/>
        <v>690467.76</v>
      </c>
      <c r="AG83" s="14">
        <f t="shared" si="80"/>
        <v>690467.76</v>
      </c>
      <c r="AH83" s="14">
        <f t="shared" si="80"/>
        <v>690467.76</v>
      </c>
      <c r="AI83" s="14">
        <f t="shared" si="80"/>
        <v>690467.76</v>
      </c>
      <c r="AJ83" s="14">
        <f t="shared" si="80"/>
        <v>690467.76</v>
      </c>
      <c r="AK83" s="14">
        <f t="shared" si="80"/>
        <v>690467.76</v>
      </c>
      <c r="AL83" s="14">
        <f t="shared" si="80"/>
        <v>690467.76</v>
      </c>
      <c r="AM83" s="14">
        <f t="shared" si="80"/>
        <v>690467.76</v>
      </c>
      <c r="AN83" s="14">
        <f t="shared" si="80"/>
        <v>690467.76</v>
      </c>
      <c r="AO83" s="14">
        <f t="shared" si="80"/>
        <v>690467.76</v>
      </c>
      <c r="AP83" s="14">
        <f t="shared" si="80"/>
        <v>690467.76</v>
      </c>
      <c r="AQ83" s="14">
        <f t="shared" si="80"/>
        <v>690467.76</v>
      </c>
      <c r="AR83" s="14">
        <f t="shared" si="80"/>
        <v>690467.76</v>
      </c>
      <c r="AS83" s="14">
        <f t="shared" si="80"/>
        <v>690467.76</v>
      </c>
      <c r="AT83" s="14">
        <f t="shared" si="80"/>
        <v>690467.76</v>
      </c>
      <c r="AU83" s="14">
        <f t="shared" si="80"/>
        <v>690467.76</v>
      </c>
      <c r="AV83" s="14">
        <f t="shared" si="80"/>
        <v>690467.76</v>
      </c>
      <c r="AW83" s="14">
        <f t="shared" si="80"/>
        <v>690467.76</v>
      </c>
      <c r="AX83" s="14"/>
      <c r="AY83" s="102">
        <f t="shared" si="39"/>
        <v>690467.75999999989</v>
      </c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</row>
    <row r="84" spans="1:67" s="12" customFormat="1" x14ac:dyDescent="0.15">
      <c r="A84" s="11" t="s">
        <v>34</v>
      </c>
      <c r="B84" s="76">
        <v>7629610.3200000003</v>
      </c>
      <c r="C84" s="76">
        <v>7629610.3200000003</v>
      </c>
      <c r="D84" s="76">
        <v>7643600.1500000004</v>
      </c>
      <c r="E84" s="76">
        <v>7643600.1500000004</v>
      </c>
      <c r="F84" s="76">
        <v>7643600.1500000004</v>
      </c>
      <c r="G84" s="76">
        <v>7730562.3800000008</v>
      </c>
      <c r="H84" s="76">
        <v>7730562.3800000008</v>
      </c>
      <c r="I84" s="76">
        <v>7730562.3800000008</v>
      </c>
      <c r="J84" s="76">
        <v>7780291.6300000008</v>
      </c>
      <c r="K84" s="76">
        <v>7780291.6300000008</v>
      </c>
      <c r="L84" s="76">
        <v>7780291.6300000008</v>
      </c>
      <c r="M84" s="106">
        <v>4858371.9700000007</v>
      </c>
      <c r="N84" s="76">
        <v>4858371.9700000007</v>
      </c>
      <c r="O84" s="76">
        <v>4858371.9700000007</v>
      </c>
      <c r="P84" s="76">
        <v>3977401</v>
      </c>
      <c r="Q84" s="76">
        <v>3977401</v>
      </c>
      <c r="R84" s="76">
        <v>3977401</v>
      </c>
      <c r="S84" s="76">
        <v>4167899.88</v>
      </c>
      <c r="T84" s="76">
        <v>4167899.88</v>
      </c>
      <c r="U84" s="14">
        <v>4167899.88</v>
      </c>
      <c r="V84" s="14">
        <f t="shared" ref="V84:AW84" si="81">+U84+SUMIF($N$337:$N$389,$A84,V$337:V$389)</f>
        <v>4167899.88</v>
      </c>
      <c r="W84" s="14">
        <f t="shared" si="81"/>
        <v>4167899.88</v>
      </c>
      <c r="X84" s="14">
        <f t="shared" si="81"/>
        <v>4167899.88</v>
      </c>
      <c r="Y84" s="14">
        <f t="shared" si="81"/>
        <v>4167899.88</v>
      </c>
      <c r="Z84" s="14">
        <f t="shared" si="81"/>
        <v>4167899.88</v>
      </c>
      <c r="AA84" s="102">
        <f t="shared" si="81"/>
        <v>4167899.88</v>
      </c>
      <c r="AB84" s="14">
        <f t="shared" si="81"/>
        <v>4167899.88</v>
      </c>
      <c r="AC84" s="14">
        <f t="shared" si="81"/>
        <v>4167899.88</v>
      </c>
      <c r="AD84" s="14">
        <f t="shared" si="81"/>
        <v>4167899.88</v>
      </c>
      <c r="AE84" s="14">
        <f t="shared" si="81"/>
        <v>4167899.88</v>
      </c>
      <c r="AF84" s="14">
        <f t="shared" si="81"/>
        <v>4167899.88</v>
      </c>
      <c r="AG84" s="14">
        <f t="shared" si="81"/>
        <v>4167899.88</v>
      </c>
      <c r="AH84" s="14">
        <f t="shared" si="81"/>
        <v>4167899.88</v>
      </c>
      <c r="AI84" s="14">
        <f t="shared" si="81"/>
        <v>4167899.88</v>
      </c>
      <c r="AJ84" s="14">
        <f t="shared" si="81"/>
        <v>4167899.88</v>
      </c>
      <c r="AK84" s="14">
        <f t="shared" si="81"/>
        <v>4167899.88</v>
      </c>
      <c r="AL84" s="14">
        <f t="shared" si="81"/>
        <v>4167899.88</v>
      </c>
      <c r="AM84" s="14">
        <f t="shared" si="81"/>
        <v>4167899.88</v>
      </c>
      <c r="AN84" s="14">
        <f t="shared" si="81"/>
        <v>4167899.88</v>
      </c>
      <c r="AO84" s="14">
        <f t="shared" si="81"/>
        <v>4167899.88</v>
      </c>
      <c r="AP84" s="14">
        <f t="shared" si="81"/>
        <v>4167899.88</v>
      </c>
      <c r="AQ84" s="14">
        <f t="shared" si="81"/>
        <v>4167899.88</v>
      </c>
      <c r="AR84" s="14">
        <f t="shared" si="81"/>
        <v>4167899.88</v>
      </c>
      <c r="AS84" s="14">
        <f t="shared" si="81"/>
        <v>4167899.88</v>
      </c>
      <c r="AT84" s="14">
        <f t="shared" si="81"/>
        <v>4167899.88</v>
      </c>
      <c r="AU84" s="14">
        <f t="shared" si="81"/>
        <v>4167899.88</v>
      </c>
      <c r="AV84" s="14">
        <f t="shared" si="81"/>
        <v>4167899.88</v>
      </c>
      <c r="AW84" s="14">
        <f t="shared" si="81"/>
        <v>4167899.88</v>
      </c>
      <c r="AX84" s="14"/>
      <c r="AY84" s="102">
        <f t="shared" si="39"/>
        <v>4167899.8800000004</v>
      </c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</row>
    <row r="85" spans="1:67" s="12" customFormat="1" x14ac:dyDescent="0.15">
      <c r="A85" s="11" t="s">
        <v>35</v>
      </c>
      <c r="B85" s="76">
        <v>-4600054.54</v>
      </c>
      <c r="C85" s="76">
        <v>-4600054.54</v>
      </c>
      <c r="D85" s="76">
        <v>-4862658.24</v>
      </c>
      <c r="E85" s="76">
        <v>-4862658.24</v>
      </c>
      <c r="F85" s="76">
        <v>-4862658.24</v>
      </c>
      <c r="G85" s="76">
        <v>-5171044.92</v>
      </c>
      <c r="H85" s="76">
        <v>-5171044.92</v>
      </c>
      <c r="I85" s="76">
        <v>-5171044.92</v>
      </c>
      <c r="J85" s="76">
        <v>-5478630.4299999997</v>
      </c>
      <c r="K85" s="76">
        <v>-5478630.4299999997</v>
      </c>
      <c r="L85" s="76">
        <v>-5478630.4299999997</v>
      </c>
      <c r="M85" s="106">
        <v>-1946843.42</v>
      </c>
      <c r="N85" s="76">
        <v>-1946843.42</v>
      </c>
      <c r="O85" s="76">
        <v>-1946843.42</v>
      </c>
      <c r="P85" s="76">
        <v>-1024070.12</v>
      </c>
      <c r="Q85" s="76">
        <v>-1024070.12</v>
      </c>
      <c r="R85" s="76">
        <v>-1024070.12</v>
      </c>
      <c r="S85" s="76">
        <v>-1999606.62</v>
      </c>
      <c r="T85" s="76">
        <v>-1999606.62</v>
      </c>
      <c r="U85" s="14">
        <v>-1999606.62</v>
      </c>
      <c r="V85" s="14">
        <f t="shared" ref="V85:AW85" si="82">+U85+SUMIF($N$337:$N$389,$A85,V$337:V$389)</f>
        <v>-1999606.62</v>
      </c>
      <c r="W85" s="14">
        <f t="shared" si="82"/>
        <v>-1999606.62</v>
      </c>
      <c r="X85" s="14">
        <f t="shared" si="82"/>
        <v>-1999606.62</v>
      </c>
      <c r="Y85" s="14">
        <f t="shared" si="82"/>
        <v>-1999606.62</v>
      </c>
      <c r="Z85" s="14">
        <f t="shared" si="82"/>
        <v>-1999606.62</v>
      </c>
      <c r="AA85" s="102">
        <f t="shared" si="82"/>
        <v>-1999606.62</v>
      </c>
      <c r="AB85" s="14">
        <f t="shared" si="82"/>
        <v>-1999606.62</v>
      </c>
      <c r="AC85" s="14">
        <f t="shared" si="82"/>
        <v>-1999606.62</v>
      </c>
      <c r="AD85" s="14">
        <f t="shared" si="82"/>
        <v>-1999606.62</v>
      </c>
      <c r="AE85" s="14">
        <f t="shared" si="82"/>
        <v>-1999606.62</v>
      </c>
      <c r="AF85" s="14">
        <f t="shared" si="82"/>
        <v>-1999606.62</v>
      </c>
      <c r="AG85" s="14">
        <f t="shared" si="82"/>
        <v>-1999606.62</v>
      </c>
      <c r="AH85" s="14">
        <f t="shared" si="82"/>
        <v>-1999606.62</v>
      </c>
      <c r="AI85" s="14">
        <f t="shared" si="82"/>
        <v>-1999606.62</v>
      </c>
      <c r="AJ85" s="14">
        <f t="shared" si="82"/>
        <v>-1999606.62</v>
      </c>
      <c r="AK85" s="14">
        <f t="shared" si="82"/>
        <v>-1999606.62</v>
      </c>
      <c r="AL85" s="14">
        <f t="shared" si="82"/>
        <v>-1999606.62</v>
      </c>
      <c r="AM85" s="14">
        <f t="shared" si="82"/>
        <v>-1999606.62</v>
      </c>
      <c r="AN85" s="14">
        <f t="shared" si="82"/>
        <v>-1999606.62</v>
      </c>
      <c r="AO85" s="14">
        <f t="shared" si="82"/>
        <v>-1999606.62</v>
      </c>
      <c r="AP85" s="14">
        <f t="shared" si="82"/>
        <v>-1999606.62</v>
      </c>
      <c r="AQ85" s="14">
        <f t="shared" si="82"/>
        <v>-1999606.62</v>
      </c>
      <c r="AR85" s="14">
        <f t="shared" si="82"/>
        <v>-1999606.62</v>
      </c>
      <c r="AS85" s="14">
        <f t="shared" si="82"/>
        <v>-1999606.62</v>
      </c>
      <c r="AT85" s="14">
        <f t="shared" si="82"/>
        <v>-1999606.62</v>
      </c>
      <c r="AU85" s="14">
        <f t="shared" si="82"/>
        <v>-1999606.62</v>
      </c>
      <c r="AV85" s="14">
        <f t="shared" si="82"/>
        <v>-1999606.62</v>
      </c>
      <c r="AW85" s="14">
        <f t="shared" si="82"/>
        <v>-1999606.62</v>
      </c>
      <c r="AX85" s="14"/>
      <c r="AY85" s="102">
        <f t="shared" si="39"/>
        <v>-1999606.6200000008</v>
      </c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</row>
    <row r="86" spans="1:67" s="12" customFormat="1" x14ac:dyDescent="0.15">
      <c r="A86" s="11" t="s">
        <v>36</v>
      </c>
      <c r="B86" s="76">
        <v>-3029555.83</v>
      </c>
      <c r="C86" s="76">
        <v>-3029555.83</v>
      </c>
      <c r="D86" s="76">
        <v>-2780941.97</v>
      </c>
      <c r="E86" s="76">
        <v>-2780941.97</v>
      </c>
      <c r="F86" s="76">
        <v>-2780941.97</v>
      </c>
      <c r="G86" s="76">
        <v>-2559517.5</v>
      </c>
      <c r="H86" s="76">
        <v>-2559517.5</v>
      </c>
      <c r="I86" s="76">
        <v>-2559517.5</v>
      </c>
      <c r="J86" s="76">
        <v>-2301661.25</v>
      </c>
      <c r="K86" s="76">
        <v>-2301661.25</v>
      </c>
      <c r="L86" s="76">
        <v>-2301661.25</v>
      </c>
      <c r="M86" s="106">
        <v>-2911528.58</v>
      </c>
      <c r="N86" s="76">
        <v>-2911528.58</v>
      </c>
      <c r="O86" s="76">
        <v>-2911528.58</v>
      </c>
      <c r="P86" s="76">
        <v>-2028447.02</v>
      </c>
      <c r="Q86" s="76">
        <v>-2028447.02</v>
      </c>
      <c r="R86" s="76">
        <v>-2028447.02</v>
      </c>
      <c r="S86" s="76">
        <v>-2168293.31</v>
      </c>
      <c r="T86" s="76">
        <v>-2168293.31</v>
      </c>
      <c r="U86" s="14">
        <v>-2168293.31</v>
      </c>
      <c r="V86" s="14">
        <f t="shared" ref="V86:AW86" si="83">+U86+SUMIF($N$337:$N$389,$A86,V$337:V$389)</f>
        <v>-2168293.31</v>
      </c>
      <c r="W86" s="14">
        <f t="shared" si="83"/>
        <v>-2168293.31</v>
      </c>
      <c r="X86" s="14">
        <f t="shared" si="83"/>
        <v>-2168293.31</v>
      </c>
      <c r="Y86" s="14">
        <f t="shared" si="83"/>
        <v>-2168293.31</v>
      </c>
      <c r="Z86" s="14">
        <f t="shared" si="83"/>
        <v>-2168293.31</v>
      </c>
      <c r="AA86" s="102">
        <f t="shared" si="83"/>
        <v>-2168293.31</v>
      </c>
      <c r="AB86" s="14">
        <f t="shared" si="83"/>
        <v>-2168293.31</v>
      </c>
      <c r="AC86" s="14">
        <f t="shared" si="83"/>
        <v>-2168293.31</v>
      </c>
      <c r="AD86" s="14">
        <f t="shared" si="83"/>
        <v>-2168293.31</v>
      </c>
      <c r="AE86" s="14">
        <f t="shared" si="83"/>
        <v>-2168293.31</v>
      </c>
      <c r="AF86" s="14">
        <f t="shared" si="83"/>
        <v>-2168293.31</v>
      </c>
      <c r="AG86" s="14">
        <f t="shared" si="83"/>
        <v>-2168293.31</v>
      </c>
      <c r="AH86" s="14">
        <f t="shared" si="83"/>
        <v>-2168293.31</v>
      </c>
      <c r="AI86" s="14">
        <f t="shared" si="83"/>
        <v>-2168293.31</v>
      </c>
      <c r="AJ86" s="14">
        <f t="shared" si="83"/>
        <v>-2168293.31</v>
      </c>
      <c r="AK86" s="14">
        <f t="shared" si="83"/>
        <v>-2168293.31</v>
      </c>
      <c r="AL86" s="14">
        <f t="shared" si="83"/>
        <v>-2168293.31</v>
      </c>
      <c r="AM86" s="14">
        <f t="shared" si="83"/>
        <v>-2168293.31</v>
      </c>
      <c r="AN86" s="14">
        <f t="shared" si="83"/>
        <v>-2168293.31</v>
      </c>
      <c r="AO86" s="14">
        <f t="shared" si="83"/>
        <v>-2168293.31</v>
      </c>
      <c r="AP86" s="14">
        <f t="shared" si="83"/>
        <v>-2168293.31</v>
      </c>
      <c r="AQ86" s="14">
        <f t="shared" si="83"/>
        <v>-2168293.31</v>
      </c>
      <c r="AR86" s="14">
        <f t="shared" si="83"/>
        <v>-2168293.31</v>
      </c>
      <c r="AS86" s="14">
        <f t="shared" si="83"/>
        <v>-2168293.31</v>
      </c>
      <c r="AT86" s="14">
        <f t="shared" si="83"/>
        <v>-2168293.31</v>
      </c>
      <c r="AU86" s="14">
        <f t="shared" si="83"/>
        <v>-2168293.31</v>
      </c>
      <c r="AV86" s="14">
        <f t="shared" si="83"/>
        <v>-2168293.31</v>
      </c>
      <c r="AW86" s="14">
        <f t="shared" si="83"/>
        <v>-2168293.31</v>
      </c>
      <c r="AX86" s="14"/>
      <c r="AY86" s="102">
        <f t="shared" si="39"/>
        <v>-2168293.3099999996</v>
      </c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</row>
    <row r="87" spans="1:67" s="12" customFormat="1" x14ac:dyDescent="0.15">
      <c r="A87" s="11" t="s">
        <v>37</v>
      </c>
      <c r="B87" s="76">
        <v>920526.57</v>
      </c>
      <c r="C87" s="76">
        <v>920526.57</v>
      </c>
      <c r="D87" s="76">
        <v>345505.64999999991</v>
      </c>
      <c r="E87" s="76">
        <v>345505.64999999991</v>
      </c>
      <c r="F87" s="76">
        <v>345505.64999999991</v>
      </c>
      <c r="G87" s="76">
        <v>401760.16999999993</v>
      </c>
      <c r="H87" s="76">
        <v>401760.16999999993</v>
      </c>
      <c r="I87" s="76">
        <v>429741.1399999999</v>
      </c>
      <c r="J87" s="76">
        <v>-1603098.27</v>
      </c>
      <c r="K87" s="76">
        <v>-1603098.27</v>
      </c>
      <c r="L87" s="76">
        <v>-1603098.27</v>
      </c>
      <c r="M87" s="106">
        <v>-6052037.8200000003</v>
      </c>
      <c r="N87" s="76">
        <v>-6052037.8200000003</v>
      </c>
      <c r="O87" s="76">
        <v>-6052037.8200000003</v>
      </c>
      <c r="P87" s="76">
        <v>-6742728.3700000001</v>
      </c>
      <c r="Q87" s="76">
        <v>-6742728.3700000001</v>
      </c>
      <c r="R87" s="76">
        <v>-6742728.3700000001</v>
      </c>
      <c r="S87" s="76">
        <v>-7327352.5300000003</v>
      </c>
      <c r="T87" s="76">
        <v>-7327352.5300000003</v>
      </c>
      <c r="U87" s="14">
        <v>-7328410.4100000001</v>
      </c>
      <c r="V87" s="14">
        <f t="shared" ref="V87:AW87" si="84">+U87+SUMIF($N$337:$N$389,$A87,V$337:V$389)</f>
        <v>-7613691.8917348804</v>
      </c>
      <c r="W87" s="14">
        <f t="shared" si="84"/>
        <v>-7613691.8917348804</v>
      </c>
      <c r="X87" s="14">
        <f t="shared" si="84"/>
        <v>-7613691.8917348804</v>
      </c>
      <c r="Y87" s="14">
        <f t="shared" si="84"/>
        <v>-7898973.3734697606</v>
      </c>
      <c r="Z87" s="14">
        <f t="shared" si="84"/>
        <v>-7898973.3734697606</v>
      </c>
      <c r="AA87" s="102">
        <f t="shared" si="84"/>
        <v>-7898973.3734697606</v>
      </c>
      <c r="AB87" s="14">
        <f t="shared" si="84"/>
        <v>-7947289.3889146307</v>
      </c>
      <c r="AC87" s="14">
        <f t="shared" si="84"/>
        <v>-7947289.3889146307</v>
      </c>
      <c r="AD87" s="14">
        <f t="shared" si="84"/>
        <v>-7947289.3889146307</v>
      </c>
      <c r="AE87" s="14">
        <f t="shared" si="84"/>
        <v>-7995605.4043595009</v>
      </c>
      <c r="AF87" s="14">
        <f t="shared" si="84"/>
        <v>-7995605.4043595009</v>
      </c>
      <c r="AG87" s="14">
        <f t="shared" si="84"/>
        <v>-7995605.4043595009</v>
      </c>
      <c r="AH87" s="14">
        <f t="shared" si="84"/>
        <v>-8043921.419804371</v>
      </c>
      <c r="AI87" s="14">
        <f t="shared" si="84"/>
        <v>-8043921.419804371</v>
      </c>
      <c r="AJ87" s="14">
        <f t="shared" si="84"/>
        <v>-8043921.419804371</v>
      </c>
      <c r="AK87" s="14">
        <f t="shared" si="84"/>
        <v>-8092237.4352492411</v>
      </c>
      <c r="AL87" s="14">
        <f t="shared" si="84"/>
        <v>-8092237.4352492411</v>
      </c>
      <c r="AM87" s="14">
        <f t="shared" si="84"/>
        <v>-8092237.4352492411</v>
      </c>
      <c r="AN87" s="14">
        <f t="shared" si="84"/>
        <v>-8095403.392830627</v>
      </c>
      <c r="AO87" s="14">
        <f t="shared" si="84"/>
        <v>-8095403.392830627</v>
      </c>
      <c r="AP87" s="14">
        <f t="shared" si="84"/>
        <v>-8095403.392830627</v>
      </c>
      <c r="AQ87" s="14">
        <f t="shared" si="84"/>
        <v>-8098569.350412013</v>
      </c>
      <c r="AR87" s="14">
        <f t="shared" si="84"/>
        <v>-8098569.350412013</v>
      </c>
      <c r="AS87" s="14">
        <f t="shared" si="84"/>
        <v>-8098569.350412013</v>
      </c>
      <c r="AT87" s="14">
        <f t="shared" si="84"/>
        <v>-8101735.307993399</v>
      </c>
      <c r="AU87" s="14">
        <f t="shared" si="84"/>
        <v>-8101735.307993399</v>
      </c>
      <c r="AV87" s="14">
        <f t="shared" si="84"/>
        <v>-8101735.307993399</v>
      </c>
      <c r="AW87" s="14">
        <f t="shared" si="84"/>
        <v>-8104901.2655747849</v>
      </c>
      <c r="AX87" s="14"/>
      <c r="AY87" s="102">
        <f t="shared" si="39"/>
        <v>-8060005.5620879401</v>
      </c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</row>
    <row r="88" spans="1:67" s="12" customFormat="1" x14ac:dyDescent="0.15">
      <c r="A88" s="11" t="s">
        <v>1039</v>
      </c>
      <c r="B88" s="76">
        <v>0</v>
      </c>
      <c r="C88" s="76">
        <v>0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10123</v>
      </c>
      <c r="J88" s="76">
        <v>2530.75</v>
      </c>
      <c r="K88" s="76">
        <v>2530.75</v>
      </c>
      <c r="L88" s="76">
        <v>2530.75</v>
      </c>
      <c r="M88" s="10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14">
        <v>0</v>
      </c>
      <c r="V88" s="14">
        <f t="shared" ref="V88:AW88" si="85">+U88+SUMIF($N$337:$N$389,$A88,V$337:V$389)</f>
        <v>0</v>
      </c>
      <c r="W88" s="14">
        <f t="shared" si="85"/>
        <v>0</v>
      </c>
      <c r="X88" s="14">
        <f t="shared" si="85"/>
        <v>0</v>
      </c>
      <c r="Y88" s="14">
        <f t="shared" si="85"/>
        <v>0</v>
      </c>
      <c r="Z88" s="14">
        <f t="shared" si="85"/>
        <v>0</v>
      </c>
      <c r="AA88" s="102">
        <f t="shared" si="85"/>
        <v>0</v>
      </c>
      <c r="AB88" s="14">
        <f t="shared" si="85"/>
        <v>0</v>
      </c>
      <c r="AC88" s="14">
        <f t="shared" si="85"/>
        <v>0</v>
      </c>
      <c r="AD88" s="14">
        <f t="shared" si="85"/>
        <v>0</v>
      </c>
      <c r="AE88" s="14">
        <f t="shared" si="85"/>
        <v>0</v>
      </c>
      <c r="AF88" s="14">
        <f t="shared" si="85"/>
        <v>0</v>
      </c>
      <c r="AG88" s="14">
        <f t="shared" si="85"/>
        <v>0</v>
      </c>
      <c r="AH88" s="14">
        <f t="shared" si="85"/>
        <v>0</v>
      </c>
      <c r="AI88" s="14">
        <f t="shared" si="85"/>
        <v>0</v>
      </c>
      <c r="AJ88" s="14">
        <f t="shared" si="85"/>
        <v>0</v>
      </c>
      <c r="AK88" s="14">
        <f t="shared" si="85"/>
        <v>0</v>
      </c>
      <c r="AL88" s="14">
        <f t="shared" si="85"/>
        <v>0</v>
      </c>
      <c r="AM88" s="14">
        <f t="shared" si="85"/>
        <v>0</v>
      </c>
      <c r="AN88" s="14">
        <f t="shared" si="85"/>
        <v>0</v>
      </c>
      <c r="AO88" s="14">
        <f t="shared" si="85"/>
        <v>0</v>
      </c>
      <c r="AP88" s="14">
        <f t="shared" si="85"/>
        <v>0</v>
      </c>
      <c r="AQ88" s="14">
        <f t="shared" si="85"/>
        <v>0</v>
      </c>
      <c r="AR88" s="14">
        <f t="shared" si="85"/>
        <v>0</v>
      </c>
      <c r="AS88" s="14">
        <f t="shared" si="85"/>
        <v>0</v>
      </c>
      <c r="AT88" s="14">
        <f t="shared" si="85"/>
        <v>0</v>
      </c>
      <c r="AU88" s="14">
        <f t="shared" si="85"/>
        <v>0</v>
      </c>
      <c r="AV88" s="14">
        <f t="shared" si="85"/>
        <v>0</v>
      </c>
      <c r="AW88" s="14">
        <f t="shared" si="85"/>
        <v>0</v>
      </c>
      <c r="AX88" s="14"/>
      <c r="AY88" s="102">
        <f t="shared" si="39"/>
        <v>0</v>
      </c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</row>
    <row r="89" spans="1:67" s="12" customFormat="1" x14ac:dyDescent="0.15">
      <c r="A89" s="11" t="s">
        <v>246</v>
      </c>
      <c r="B89" s="76">
        <v>1434117.61</v>
      </c>
      <c r="C89" s="76">
        <v>1434117.61</v>
      </c>
      <c r="D89" s="76">
        <v>1075588.21</v>
      </c>
      <c r="E89" s="76">
        <v>1075588.21</v>
      </c>
      <c r="F89" s="76">
        <v>1075588.21</v>
      </c>
      <c r="G89" s="76">
        <v>717058.8</v>
      </c>
      <c r="H89" s="76">
        <v>717058.8</v>
      </c>
      <c r="I89" s="76">
        <v>1830711.8</v>
      </c>
      <c r="J89" s="76">
        <v>636942.3600000001</v>
      </c>
      <c r="K89" s="76">
        <v>636942.3600000001</v>
      </c>
      <c r="L89" s="76">
        <v>636942.3600000001</v>
      </c>
      <c r="M89" s="106">
        <v>-0.38999999989755452</v>
      </c>
      <c r="N89" s="76">
        <v>-0.38999999989755452</v>
      </c>
      <c r="O89" s="76">
        <v>-0.38999999989755452</v>
      </c>
      <c r="P89" s="76">
        <v>-0.39</v>
      </c>
      <c r="Q89" s="76">
        <v>-0.39</v>
      </c>
      <c r="R89" s="76">
        <v>-0.39</v>
      </c>
      <c r="S89" s="76">
        <v>-0.39</v>
      </c>
      <c r="T89" s="76">
        <v>-0.39</v>
      </c>
      <c r="U89" s="14">
        <v>0</v>
      </c>
      <c r="V89" s="14">
        <f t="shared" ref="V89:AW89" si="86">+U89+SUMIF($N$337:$N$389,$A89,V$337:V$389)</f>
        <v>0</v>
      </c>
      <c r="W89" s="14">
        <f t="shared" si="86"/>
        <v>0</v>
      </c>
      <c r="X89" s="14">
        <f t="shared" si="86"/>
        <v>0</v>
      </c>
      <c r="Y89" s="14">
        <f t="shared" si="86"/>
        <v>0</v>
      </c>
      <c r="Z89" s="14">
        <f t="shared" si="86"/>
        <v>0</v>
      </c>
      <c r="AA89" s="102">
        <f t="shared" si="86"/>
        <v>0</v>
      </c>
      <c r="AB89" s="14">
        <f t="shared" si="86"/>
        <v>0</v>
      </c>
      <c r="AC89" s="14">
        <f t="shared" si="86"/>
        <v>0</v>
      </c>
      <c r="AD89" s="14">
        <f t="shared" si="86"/>
        <v>0</v>
      </c>
      <c r="AE89" s="14">
        <f t="shared" si="86"/>
        <v>0</v>
      </c>
      <c r="AF89" s="14">
        <f t="shared" si="86"/>
        <v>0</v>
      </c>
      <c r="AG89" s="14">
        <f t="shared" si="86"/>
        <v>0</v>
      </c>
      <c r="AH89" s="14">
        <f t="shared" si="86"/>
        <v>0</v>
      </c>
      <c r="AI89" s="14">
        <f t="shared" si="86"/>
        <v>0</v>
      </c>
      <c r="AJ89" s="14">
        <f t="shared" si="86"/>
        <v>0</v>
      </c>
      <c r="AK89" s="14">
        <f t="shared" si="86"/>
        <v>0</v>
      </c>
      <c r="AL89" s="14">
        <f t="shared" si="86"/>
        <v>0</v>
      </c>
      <c r="AM89" s="14">
        <f t="shared" si="86"/>
        <v>0</v>
      </c>
      <c r="AN89" s="14">
        <f t="shared" si="86"/>
        <v>0</v>
      </c>
      <c r="AO89" s="14">
        <f t="shared" si="86"/>
        <v>0</v>
      </c>
      <c r="AP89" s="14">
        <f t="shared" si="86"/>
        <v>0</v>
      </c>
      <c r="AQ89" s="14">
        <f t="shared" si="86"/>
        <v>0</v>
      </c>
      <c r="AR89" s="14">
        <f t="shared" si="86"/>
        <v>0</v>
      </c>
      <c r="AS89" s="14">
        <f t="shared" si="86"/>
        <v>0</v>
      </c>
      <c r="AT89" s="14">
        <f t="shared" si="86"/>
        <v>0</v>
      </c>
      <c r="AU89" s="14">
        <f t="shared" si="86"/>
        <v>0</v>
      </c>
      <c r="AV89" s="14">
        <f t="shared" si="86"/>
        <v>0</v>
      </c>
      <c r="AW89" s="14">
        <f t="shared" si="86"/>
        <v>0</v>
      </c>
      <c r="AX89" s="14"/>
      <c r="AY89" s="102">
        <f t="shared" si="39"/>
        <v>0</v>
      </c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</row>
    <row r="90" spans="1:67" s="12" customFormat="1" x14ac:dyDescent="0.15">
      <c r="A90" s="11" t="s">
        <v>38</v>
      </c>
      <c r="B90" s="76">
        <v>1200600.5199999996</v>
      </c>
      <c r="C90" s="76">
        <v>1200600.5199999996</v>
      </c>
      <c r="D90" s="76">
        <v>1564711.5399999996</v>
      </c>
      <c r="E90" s="76">
        <v>1564711.5399999996</v>
      </c>
      <c r="F90" s="76">
        <v>1564711.5399999996</v>
      </c>
      <c r="G90" s="76">
        <v>2431090.6899999995</v>
      </c>
      <c r="H90" s="76">
        <v>2431090.6899999995</v>
      </c>
      <c r="I90" s="76">
        <v>2431090.6899999995</v>
      </c>
      <c r="J90" s="76">
        <v>2550287.7399999993</v>
      </c>
      <c r="K90" s="76">
        <v>2550287.7399999993</v>
      </c>
      <c r="L90" s="76">
        <v>2550287.7399999993</v>
      </c>
      <c r="M90" s="106">
        <v>4608799.93</v>
      </c>
      <c r="N90" s="76">
        <v>4608799.93</v>
      </c>
      <c r="O90" s="76">
        <v>4608799.93</v>
      </c>
      <c r="P90" s="76">
        <v>1739820.46</v>
      </c>
      <c r="Q90" s="76">
        <v>1739820.46</v>
      </c>
      <c r="R90" s="76">
        <v>1739820.46</v>
      </c>
      <c r="S90" s="76">
        <v>1942428.04</v>
      </c>
      <c r="T90" s="76">
        <v>1942428.04</v>
      </c>
      <c r="U90" s="14">
        <v>1942428.04</v>
      </c>
      <c r="V90" s="14">
        <f t="shared" ref="V90:AW90" si="87">+U90+SUMIF($N$337:$N$389,$A90,V$337:V$389)</f>
        <v>2339763.7469718778</v>
      </c>
      <c r="W90" s="14">
        <f t="shared" si="87"/>
        <v>2339763.7469718778</v>
      </c>
      <c r="X90" s="14">
        <f t="shared" si="87"/>
        <v>2339763.7469718778</v>
      </c>
      <c r="Y90" s="14">
        <f t="shared" si="87"/>
        <v>2737099.4539437555</v>
      </c>
      <c r="Z90" s="14">
        <f t="shared" si="87"/>
        <v>2737099.4539437555</v>
      </c>
      <c r="AA90" s="102">
        <f t="shared" si="87"/>
        <v>2737099.4539437555</v>
      </c>
      <c r="AB90" s="14">
        <f t="shared" si="87"/>
        <v>3212780.8304830566</v>
      </c>
      <c r="AC90" s="14">
        <f t="shared" si="87"/>
        <v>3212780.8304830566</v>
      </c>
      <c r="AD90" s="14">
        <f t="shared" si="87"/>
        <v>3212780.8304830566</v>
      </c>
      <c r="AE90" s="14">
        <f t="shared" si="87"/>
        <v>3688462.2070223577</v>
      </c>
      <c r="AF90" s="14">
        <f t="shared" si="87"/>
        <v>3688462.2070223577</v>
      </c>
      <c r="AG90" s="14">
        <f t="shared" si="87"/>
        <v>3688462.2070223577</v>
      </c>
      <c r="AH90" s="14">
        <f t="shared" si="87"/>
        <v>4164143.5835616589</v>
      </c>
      <c r="AI90" s="14">
        <f t="shared" si="87"/>
        <v>4164143.5835616589</v>
      </c>
      <c r="AJ90" s="14">
        <f t="shared" si="87"/>
        <v>4164143.5835616589</v>
      </c>
      <c r="AK90" s="14">
        <f t="shared" si="87"/>
        <v>4639824.96010096</v>
      </c>
      <c r="AL90" s="14">
        <f t="shared" si="87"/>
        <v>4639824.96010096</v>
      </c>
      <c r="AM90" s="14">
        <f t="shared" si="87"/>
        <v>4639824.96010096</v>
      </c>
      <c r="AN90" s="14">
        <f t="shared" si="87"/>
        <v>4990920.971615836</v>
      </c>
      <c r="AO90" s="14">
        <f t="shared" si="87"/>
        <v>4990920.971615836</v>
      </c>
      <c r="AP90" s="14">
        <f t="shared" si="87"/>
        <v>4990920.971615836</v>
      </c>
      <c r="AQ90" s="14">
        <f t="shared" si="87"/>
        <v>5342016.9831307121</v>
      </c>
      <c r="AR90" s="14">
        <f t="shared" si="87"/>
        <v>5342016.9831307121</v>
      </c>
      <c r="AS90" s="14">
        <f t="shared" si="87"/>
        <v>5342016.9831307121</v>
      </c>
      <c r="AT90" s="14">
        <f t="shared" si="87"/>
        <v>5693112.9946455881</v>
      </c>
      <c r="AU90" s="14">
        <f t="shared" si="87"/>
        <v>5693112.9946455881</v>
      </c>
      <c r="AV90" s="14">
        <f t="shared" si="87"/>
        <v>5693112.9946455881</v>
      </c>
      <c r="AW90" s="14">
        <f t="shared" si="87"/>
        <v>6044209.0061604641</v>
      </c>
      <c r="AX90" s="14"/>
      <c r="AY90" s="102">
        <f t="shared" si="39"/>
        <v>4445544.0115410108</v>
      </c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</row>
    <row r="91" spans="1:67" s="12" customFormat="1" x14ac:dyDescent="0.15">
      <c r="A91" s="11" t="s">
        <v>39</v>
      </c>
      <c r="B91" s="76">
        <v>-72036.030000000028</v>
      </c>
      <c r="C91" s="76">
        <v>-72036.030000000028</v>
      </c>
      <c r="D91" s="76">
        <v>-3548.480000000025</v>
      </c>
      <c r="E91" s="76">
        <v>-3548.480000000025</v>
      </c>
      <c r="F91" s="76">
        <v>-3548.480000000025</v>
      </c>
      <c r="G91" s="76">
        <v>159413.31</v>
      </c>
      <c r="H91" s="76">
        <v>159413.31</v>
      </c>
      <c r="I91" s="76">
        <v>159413.31</v>
      </c>
      <c r="J91" s="76">
        <v>181833.71</v>
      </c>
      <c r="K91" s="76">
        <v>181833.71</v>
      </c>
      <c r="L91" s="76">
        <v>181833.71</v>
      </c>
      <c r="M91" s="106">
        <v>569030.05000000005</v>
      </c>
      <c r="N91" s="76">
        <v>569030.05000000005</v>
      </c>
      <c r="O91" s="76">
        <v>569030.05000000005</v>
      </c>
      <c r="P91" s="76">
        <v>29388.67</v>
      </c>
      <c r="Q91" s="76">
        <v>29388.67</v>
      </c>
      <c r="R91" s="76">
        <v>29388.67</v>
      </c>
      <c r="S91" s="76">
        <v>67498.19</v>
      </c>
      <c r="T91" s="76">
        <v>67498.19</v>
      </c>
      <c r="U91" s="14">
        <v>67498.19</v>
      </c>
      <c r="V91" s="14">
        <f t="shared" ref="V91:AW91" si="88">+U91+SUMIF($N$337:$N$389,$A91,V$337:V$389)</f>
        <v>67498.19</v>
      </c>
      <c r="W91" s="14">
        <f t="shared" si="88"/>
        <v>67498.19</v>
      </c>
      <c r="X91" s="14">
        <f t="shared" si="88"/>
        <v>67498.19</v>
      </c>
      <c r="Y91" s="14">
        <f t="shared" si="88"/>
        <v>67498.19</v>
      </c>
      <c r="Z91" s="14">
        <f t="shared" si="88"/>
        <v>67498.19</v>
      </c>
      <c r="AA91" s="102">
        <f t="shared" si="88"/>
        <v>67498.19</v>
      </c>
      <c r="AB91" s="14">
        <f t="shared" si="88"/>
        <v>67498.19</v>
      </c>
      <c r="AC91" s="14">
        <f t="shared" si="88"/>
        <v>67498.19</v>
      </c>
      <c r="AD91" s="14">
        <f t="shared" si="88"/>
        <v>67498.19</v>
      </c>
      <c r="AE91" s="14">
        <f t="shared" si="88"/>
        <v>67498.19</v>
      </c>
      <c r="AF91" s="14">
        <f t="shared" si="88"/>
        <v>67498.19</v>
      </c>
      <c r="AG91" s="14">
        <f t="shared" si="88"/>
        <v>67498.19</v>
      </c>
      <c r="AH91" s="14">
        <f t="shared" si="88"/>
        <v>67498.19</v>
      </c>
      <c r="AI91" s="14">
        <f t="shared" si="88"/>
        <v>67498.19</v>
      </c>
      <c r="AJ91" s="14">
        <f t="shared" si="88"/>
        <v>67498.19</v>
      </c>
      <c r="AK91" s="14">
        <f t="shared" si="88"/>
        <v>67498.19</v>
      </c>
      <c r="AL91" s="14">
        <f t="shared" si="88"/>
        <v>67498.19</v>
      </c>
      <c r="AM91" s="14">
        <f t="shared" si="88"/>
        <v>67498.19</v>
      </c>
      <c r="AN91" s="14">
        <f t="shared" si="88"/>
        <v>67498.19</v>
      </c>
      <c r="AO91" s="14">
        <f t="shared" si="88"/>
        <v>67498.19</v>
      </c>
      <c r="AP91" s="14">
        <f t="shared" si="88"/>
        <v>67498.19</v>
      </c>
      <c r="AQ91" s="14">
        <f t="shared" si="88"/>
        <v>67498.19</v>
      </c>
      <c r="AR91" s="14">
        <f t="shared" si="88"/>
        <v>67498.19</v>
      </c>
      <c r="AS91" s="14">
        <f t="shared" si="88"/>
        <v>67498.19</v>
      </c>
      <c r="AT91" s="14">
        <f t="shared" si="88"/>
        <v>67498.19</v>
      </c>
      <c r="AU91" s="14">
        <f t="shared" si="88"/>
        <v>67498.19</v>
      </c>
      <c r="AV91" s="14">
        <f t="shared" si="88"/>
        <v>67498.19</v>
      </c>
      <c r="AW91" s="14">
        <f t="shared" si="88"/>
        <v>67498.19</v>
      </c>
      <c r="AX91" s="14"/>
      <c r="AY91" s="102">
        <f t="shared" si="39"/>
        <v>67498.189999999973</v>
      </c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</row>
    <row r="92" spans="1:67" s="12" customFormat="1" x14ac:dyDescent="0.15">
      <c r="A92" s="11" t="s">
        <v>40</v>
      </c>
      <c r="B92" s="76">
        <v>11092321.039999999</v>
      </c>
      <c r="C92" s="76">
        <v>11092321.039999999</v>
      </c>
      <c r="D92" s="76">
        <v>11020795.629999999</v>
      </c>
      <c r="E92" s="76">
        <v>11020795.629999999</v>
      </c>
      <c r="F92" s="76">
        <v>11020795.629999999</v>
      </c>
      <c r="G92" s="76">
        <v>10949798.159999998</v>
      </c>
      <c r="H92" s="76">
        <v>10949798.159999998</v>
      </c>
      <c r="I92" s="76">
        <v>10949798.159999998</v>
      </c>
      <c r="J92" s="76">
        <v>10878524.489999998</v>
      </c>
      <c r="K92" s="76">
        <v>10878524.489999998</v>
      </c>
      <c r="L92" s="76">
        <v>10878524.489999998</v>
      </c>
      <c r="M92" s="106">
        <v>11164949.549999999</v>
      </c>
      <c r="N92" s="76">
        <v>11164949.549999999</v>
      </c>
      <c r="O92" s="76">
        <v>11164949.549999999</v>
      </c>
      <c r="P92" s="76">
        <v>11093228.279999999</v>
      </c>
      <c r="Q92" s="76">
        <v>11093228.279999999</v>
      </c>
      <c r="R92" s="76">
        <v>11093228.279999999</v>
      </c>
      <c r="S92" s="76">
        <v>11021498.779999999</v>
      </c>
      <c r="T92" s="76">
        <v>11021498.779999999</v>
      </c>
      <c r="U92" s="14">
        <v>11021498.779999999</v>
      </c>
      <c r="V92" s="14">
        <f t="shared" ref="V92:AW92" si="89">+U92+SUMIF($N$337:$N$389,$A92,V$337:V$389)</f>
        <v>10949784.361209866</v>
      </c>
      <c r="W92" s="14">
        <f t="shared" si="89"/>
        <v>10949784.361209866</v>
      </c>
      <c r="X92" s="14">
        <f t="shared" si="89"/>
        <v>10949784.361209866</v>
      </c>
      <c r="Y92" s="14">
        <f t="shared" si="89"/>
        <v>10878069.942419732</v>
      </c>
      <c r="Z92" s="14">
        <f t="shared" si="89"/>
        <v>10878069.942419732</v>
      </c>
      <c r="AA92" s="102">
        <f t="shared" si="89"/>
        <v>10878069.942419732</v>
      </c>
      <c r="AB92" s="14">
        <f t="shared" si="89"/>
        <v>10806562.389363313</v>
      </c>
      <c r="AC92" s="14">
        <f t="shared" si="89"/>
        <v>10806562.389363313</v>
      </c>
      <c r="AD92" s="14">
        <f t="shared" si="89"/>
        <v>10806562.389363313</v>
      </c>
      <c r="AE92" s="14">
        <f t="shared" si="89"/>
        <v>10735054.836306894</v>
      </c>
      <c r="AF92" s="14">
        <f t="shared" si="89"/>
        <v>10735054.836306894</v>
      </c>
      <c r="AG92" s="14">
        <f t="shared" si="89"/>
        <v>10735054.836306894</v>
      </c>
      <c r="AH92" s="14">
        <f t="shared" si="89"/>
        <v>10663547.283250475</v>
      </c>
      <c r="AI92" s="14">
        <f t="shared" si="89"/>
        <v>10663547.283250475</v>
      </c>
      <c r="AJ92" s="14">
        <f t="shared" si="89"/>
        <v>10663547.283250475</v>
      </c>
      <c r="AK92" s="14">
        <f t="shared" si="89"/>
        <v>10592039.730194056</v>
      </c>
      <c r="AL92" s="14">
        <f t="shared" si="89"/>
        <v>10592039.730194056</v>
      </c>
      <c r="AM92" s="14">
        <f t="shared" si="89"/>
        <v>10592039.730194056</v>
      </c>
      <c r="AN92" s="14">
        <f t="shared" si="89"/>
        <v>10520532.177137639</v>
      </c>
      <c r="AO92" s="14">
        <f t="shared" si="89"/>
        <v>10520532.177137639</v>
      </c>
      <c r="AP92" s="14">
        <f t="shared" si="89"/>
        <v>10520532.177137639</v>
      </c>
      <c r="AQ92" s="14">
        <f t="shared" si="89"/>
        <v>10449024.624081222</v>
      </c>
      <c r="AR92" s="14">
        <f t="shared" si="89"/>
        <v>10449024.624081222</v>
      </c>
      <c r="AS92" s="14">
        <f t="shared" si="89"/>
        <v>10449024.624081222</v>
      </c>
      <c r="AT92" s="14">
        <f t="shared" si="89"/>
        <v>10377517.071024805</v>
      </c>
      <c r="AU92" s="14">
        <f t="shared" si="89"/>
        <v>10377517.071024805</v>
      </c>
      <c r="AV92" s="14">
        <f t="shared" si="89"/>
        <v>10377517.071024805</v>
      </c>
      <c r="AW92" s="14">
        <f t="shared" si="89"/>
        <v>10306009.517968388</v>
      </c>
      <c r="AX92" s="14"/>
      <c r="AY92" s="102">
        <f t="shared" si="39"/>
        <v>10614042.054211417</v>
      </c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</row>
    <row r="93" spans="1:67" s="12" customFormat="1" x14ac:dyDescent="0.15">
      <c r="A93" s="11" t="s">
        <v>41</v>
      </c>
      <c r="B93" s="76">
        <v>-11134003.92</v>
      </c>
      <c r="C93" s="76">
        <v>-11134003.92</v>
      </c>
      <c r="D93" s="76">
        <v>-11014671.32</v>
      </c>
      <c r="E93" s="76">
        <v>-11014671.32</v>
      </c>
      <c r="F93" s="76">
        <v>-11014671.32</v>
      </c>
      <c r="G93" s="76">
        <v>-10895338.710000001</v>
      </c>
      <c r="H93" s="76">
        <v>-10895338.710000001</v>
      </c>
      <c r="I93" s="76">
        <v>-10895338.710000001</v>
      </c>
      <c r="J93" s="76">
        <v>-10776006.100000001</v>
      </c>
      <c r="K93" s="76">
        <v>-10776006.100000001</v>
      </c>
      <c r="L93" s="76">
        <v>-10776006.100000001</v>
      </c>
      <c r="M93" s="106">
        <v>-11014397.050000001</v>
      </c>
      <c r="N93" s="76">
        <v>-11014397.050000001</v>
      </c>
      <c r="O93" s="76">
        <v>-11014397.050000001</v>
      </c>
      <c r="P93" s="76">
        <v>-10894737.35</v>
      </c>
      <c r="Q93" s="76">
        <v>-10894737.35</v>
      </c>
      <c r="R93" s="76">
        <v>-10894737.35</v>
      </c>
      <c r="S93" s="76">
        <v>-10775077.65</v>
      </c>
      <c r="T93" s="76">
        <v>-10775077.65</v>
      </c>
      <c r="U93" s="14">
        <v>-10775077.65</v>
      </c>
      <c r="V93" s="14">
        <f t="shared" ref="V93:AW93" si="90">+U93+SUMIF($N$337:$N$389,$A93,V$337:V$389)</f>
        <v>-10655447.973613434</v>
      </c>
      <c r="W93" s="14">
        <f t="shared" si="90"/>
        <v>-10655447.973613434</v>
      </c>
      <c r="X93" s="14">
        <f t="shared" si="90"/>
        <v>-10655447.973613434</v>
      </c>
      <c r="Y93" s="14">
        <f t="shared" si="90"/>
        <v>-10535818.297226867</v>
      </c>
      <c r="Z93" s="14">
        <f t="shared" si="90"/>
        <v>-10535818.297226867</v>
      </c>
      <c r="AA93" s="102">
        <f t="shared" si="90"/>
        <v>-10535818.297226867</v>
      </c>
      <c r="AB93" s="14">
        <f t="shared" si="90"/>
        <v>-10416515.47576117</v>
      </c>
      <c r="AC93" s="14">
        <f t="shared" si="90"/>
        <v>-10416515.47576117</v>
      </c>
      <c r="AD93" s="14">
        <f t="shared" si="90"/>
        <v>-10416515.47576117</v>
      </c>
      <c r="AE93" s="14">
        <f t="shared" si="90"/>
        <v>-10297212.654295472</v>
      </c>
      <c r="AF93" s="14">
        <f t="shared" si="90"/>
        <v>-10297212.654295472</v>
      </c>
      <c r="AG93" s="14">
        <f t="shared" si="90"/>
        <v>-10297212.654295472</v>
      </c>
      <c r="AH93" s="14">
        <f t="shared" si="90"/>
        <v>-10177909.832829775</v>
      </c>
      <c r="AI93" s="14">
        <f t="shared" si="90"/>
        <v>-10177909.832829775</v>
      </c>
      <c r="AJ93" s="14">
        <f t="shared" si="90"/>
        <v>-10177909.832829775</v>
      </c>
      <c r="AK93" s="14">
        <f t="shared" si="90"/>
        <v>-10058607.011364078</v>
      </c>
      <c r="AL93" s="14">
        <f t="shared" si="90"/>
        <v>-10058607.011364078</v>
      </c>
      <c r="AM93" s="14">
        <f t="shared" si="90"/>
        <v>-10058607.011364078</v>
      </c>
      <c r="AN93" s="14">
        <f t="shared" si="90"/>
        <v>-9939304.189898381</v>
      </c>
      <c r="AO93" s="14">
        <f t="shared" si="90"/>
        <v>-9939304.189898381</v>
      </c>
      <c r="AP93" s="14">
        <f t="shared" si="90"/>
        <v>-9939304.189898381</v>
      </c>
      <c r="AQ93" s="14">
        <f t="shared" si="90"/>
        <v>-9820001.3684326839</v>
      </c>
      <c r="AR93" s="14">
        <f t="shared" si="90"/>
        <v>-9820001.3684326839</v>
      </c>
      <c r="AS93" s="14">
        <f t="shared" si="90"/>
        <v>-9820001.3684326839</v>
      </c>
      <c r="AT93" s="14">
        <f t="shared" si="90"/>
        <v>-9700698.5469669867</v>
      </c>
      <c r="AU93" s="14">
        <f t="shared" si="90"/>
        <v>-9700698.5469669867</v>
      </c>
      <c r="AV93" s="14">
        <f t="shared" si="90"/>
        <v>-9700698.5469669867</v>
      </c>
      <c r="AW93" s="14">
        <f t="shared" si="90"/>
        <v>-9581395.7255012896</v>
      </c>
      <c r="AX93" s="14"/>
      <c r="AY93" s="102">
        <f t="shared" si="39"/>
        <v>-10095315.571815062</v>
      </c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</row>
    <row r="94" spans="1:67" s="12" customFormat="1" x14ac:dyDescent="0.15">
      <c r="A94" s="11" t="s">
        <v>534</v>
      </c>
      <c r="B94" s="76">
        <v>0</v>
      </c>
      <c r="C94" s="76">
        <v>0</v>
      </c>
      <c r="D94" s="76">
        <v>0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10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14">
        <v>0</v>
      </c>
      <c r="V94" s="14">
        <f t="shared" ref="V94:AW94" si="91">+U94+SUMIF($N$337:$N$389,$A94,V$337:V$389)</f>
        <v>-40.262225926499994</v>
      </c>
      <c r="W94" s="14">
        <f t="shared" si="91"/>
        <v>-40.262225926499994</v>
      </c>
      <c r="X94" s="14">
        <f t="shared" si="91"/>
        <v>-40.262225926499994</v>
      </c>
      <c r="Y94" s="14">
        <f t="shared" si="91"/>
        <v>-80.524451852999988</v>
      </c>
      <c r="Z94" s="14">
        <f t="shared" si="91"/>
        <v>-80.524451852999988</v>
      </c>
      <c r="AA94" s="102">
        <f t="shared" si="91"/>
        <v>-80.524451852999988</v>
      </c>
      <c r="AB94" s="14">
        <f t="shared" si="91"/>
        <v>44.446791523500011</v>
      </c>
      <c r="AC94" s="14">
        <f t="shared" si="91"/>
        <v>44.446791523500011</v>
      </c>
      <c r="AD94" s="14">
        <f t="shared" si="91"/>
        <v>44.446791523500011</v>
      </c>
      <c r="AE94" s="14">
        <f t="shared" si="91"/>
        <v>169.41803490000001</v>
      </c>
      <c r="AF94" s="14">
        <f t="shared" si="91"/>
        <v>169.41803490000001</v>
      </c>
      <c r="AG94" s="14">
        <f t="shared" si="91"/>
        <v>169.41803490000001</v>
      </c>
      <c r="AH94" s="14">
        <f t="shared" si="91"/>
        <v>294.38927827650002</v>
      </c>
      <c r="AI94" s="14">
        <f t="shared" si="91"/>
        <v>294.38927827650002</v>
      </c>
      <c r="AJ94" s="14">
        <f t="shared" si="91"/>
        <v>294.38927827650002</v>
      </c>
      <c r="AK94" s="14">
        <f t="shared" si="91"/>
        <v>419.36052165300003</v>
      </c>
      <c r="AL94" s="14">
        <f t="shared" si="91"/>
        <v>419.36052165300003</v>
      </c>
      <c r="AM94" s="14">
        <f t="shared" si="91"/>
        <v>419.36052165300003</v>
      </c>
      <c r="AN94" s="14">
        <f t="shared" si="91"/>
        <v>419.36052165300003</v>
      </c>
      <c r="AO94" s="14">
        <f t="shared" si="91"/>
        <v>419.36052165300003</v>
      </c>
      <c r="AP94" s="14">
        <f t="shared" si="91"/>
        <v>419.36052165300003</v>
      </c>
      <c r="AQ94" s="14">
        <f t="shared" si="91"/>
        <v>419.36052165300003</v>
      </c>
      <c r="AR94" s="14">
        <f t="shared" si="91"/>
        <v>419.36052165300003</v>
      </c>
      <c r="AS94" s="14">
        <f t="shared" si="91"/>
        <v>419.36052165300003</v>
      </c>
      <c r="AT94" s="14">
        <f t="shared" si="91"/>
        <v>419.36052165300003</v>
      </c>
      <c r="AU94" s="14">
        <f t="shared" si="91"/>
        <v>419.36052165300003</v>
      </c>
      <c r="AV94" s="14">
        <f t="shared" si="91"/>
        <v>419.36052165300003</v>
      </c>
      <c r="AW94" s="14">
        <f t="shared" si="91"/>
        <v>419.36052165300003</v>
      </c>
      <c r="AX94" s="14"/>
      <c r="AY94" s="102">
        <f t="shared" si="39"/>
        <v>332.84196854619233</v>
      </c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</row>
    <row r="95" spans="1:67" s="12" customFormat="1" x14ac:dyDescent="0.15">
      <c r="A95" s="11" t="s">
        <v>585</v>
      </c>
      <c r="B95" s="76">
        <v>0</v>
      </c>
      <c r="C95" s="76">
        <v>0</v>
      </c>
      <c r="D95" s="76">
        <v>6000142.7300000004</v>
      </c>
      <c r="E95" s="76">
        <v>6000142.7300000004</v>
      </c>
      <c r="F95" s="76">
        <v>6000142.7300000004</v>
      </c>
      <c r="G95" s="76">
        <v>5674833.7000000002</v>
      </c>
      <c r="H95" s="76">
        <v>5674833.7000000002</v>
      </c>
      <c r="I95" s="76">
        <v>5674833.7000000002</v>
      </c>
      <c r="J95" s="76">
        <v>5541410.46</v>
      </c>
      <c r="K95" s="76">
        <v>5541410.46</v>
      </c>
      <c r="L95" s="76">
        <v>5541410.46</v>
      </c>
      <c r="M95" s="106">
        <v>5262936.6899999995</v>
      </c>
      <c r="N95" s="76">
        <v>5262936.6899999995</v>
      </c>
      <c r="O95" s="76">
        <v>5262936.6899999995</v>
      </c>
      <c r="P95" s="76">
        <v>5183786.5599999996</v>
      </c>
      <c r="Q95" s="76">
        <v>5183786.5599999996</v>
      </c>
      <c r="R95" s="76">
        <v>5183786.5599999996</v>
      </c>
      <c r="S95" s="76">
        <v>5011228.22</v>
      </c>
      <c r="T95" s="76">
        <v>5011228.22</v>
      </c>
      <c r="U95" s="14">
        <v>5011228.22</v>
      </c>
      <c r="V95" s="14">
        <f t="shared" ref="V95:AW95" si="92">+U95+SUMIF($N$337:$N$389,$A95,V$337:V$389)</f>
        <v>5011228.22</v>
      </c>
      <c r="W95" s="14">
        <f t="shared" si="92"/>
        <v>5011228.22</v>
      </c>
      <c r="X95" s="14">
        <f t="shared" si="92"/>
        <v>5011228.22</v>
      </c>
      <c r="Y95" s="14">
        <f t="shared" si="92"/>
        <v>5011228.22</v>
      </c>
      <c r="Z95" s="14">
        <f t="shared" si="92"/>
        <v>5011228.22</v>
      </c>
      <c r="AA95" s="102">
        <f t="shared" si="92"/>
        <v>5011228.22</v>
      </c>
      <c r="AB95" s="14">
        <f t="shared" si="92"/>
        <v>5011228.22</v>
      </c>
      <c r="AC95" s="14">
        <f t="shared" si="92"/>
        <v>5011228.22</v>
      </c>
      <c r="AD95" s="14">
        <f t="shared" si="92"/>
        <v>5011228.22</v>
      </c>
      <c r="AE95" s="14">
        <f t="shared" si="92"/>
        <v>5011228.22</v>
      </c>
      <c r="AF95" s="14">
        <f t="shared" si="92"/>
        <v>5011228.22</v>
      </c>
      <c r="AG95" s="14">
        <f t="shared" si="92"/>
        <v>5011228.22</v>
      </c>
      <c r="AH95" s="14">
        <f t="shared" si="92"/>
        <v>5011228.22</v>
      </c>
      <c r="AI95" s="14">
        <f t="shared" si="92"/>
        <v>5011228.22</v>
      </c>
      <c r="AJ95" s="14">
        <f t="shared" si="92"/>
        <v>5011228.22</v>
      </c>
      <c r="AK95" s="14">
        <f t="shared" si="92"/>
        <v>5011228.22</v>
      </c>
      <c r="AL95" s="14">
        <f t="shared" si="92"/>
        <v>5011228.22</v>
      </c>
      <c r="AM95" s="14">
        <f t="shared" si="92"/>
        <v>5011228.22</v>
      </c>
      <c r="AN95" s="14">
        <f t="shared" si="92"/>
        <v>5011228.22</v>
      </c>
      <c r="AO95" s="14">
        <f t="shared" si="92"/>
        <v>5011228.22</v>
      </c>
      <c r="AP95" s="14">
        <f t="shared" si="92"/>
        <v>5011228.22</v>
      </c>
      <c r="AQ95" s="14">
        <f t="shared" si="92"/>
        <v>5011228.22</v>
      </c>
      <c r="AR95" s="14">
        <f t="shared" si="92"/>
        <v>5011228.22</v>
      </c>
      <c r="AS95" s="14">
        <f t="shared" si="92"/>
        <v>5011228.22</v>
      </c>
      <c r="AT95" s="14">
        <f t="shared" si="92"/>
        <v>5011228.22</v>
      </c>
      <c r="AU95" s="14">
        <f t="shared" si="92"/>
        <v>5011228.22</v>
      </c>
      <c r="AV95" s="14">
        <f t="shared" si="92"/>
        <v>5011228.22</v>
      </c>
      <c r="AW95" s="14">
        <f t="shared" si="92"/>
        <v>5011228.22</v>
      </c>
      <c r="AX95" s="14"/>
      <c r="AY95" s="102">
        <f t="shared" si="39"/>
        <v>5011228.22</v>
      </c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</row>
    <row r="96" spans="1:67" s="12" customFormat="1" x14ac:dyDescent="0.15">
      <c r="A96" s="11" t="s">
        <v>586</v>
      </c>
      <c r="B96" s="76">
        <v>0</v>
      </c>
      <c r="C96" s="76">
        <v>0</v>
      </c>
      <c r="D96" s="76">
        <v>-5993087.4100000001</v>
      </c>
      <c r="E96" s="76">
        <v>-5993087.4100000001</v>
      </c>
      <c r="F96" s="76">
        <v>-5993087.4100000001</v>
      </c>
      <c r="G96" s="76">
        <v>-5677187.3200000003</v>
      </c>
      <c r="H96" s="76">
        <v>-5677187.3200000003</v>
      </c>
      <c r="I96" s="76">
        <v>-5677187.3200000003</v>
      </c>
      <c r="J96" s="76">
        <v>-6562222.54</v>
      </c>
      <c r="K96" s="76">
        <v>-6562222.54</v>
      </c>
      <c r="L96" s="76">
        <v>-6562222.54</v>
      </c>
      <c r="M96" s="106">
        <v>-4393710.67</v>
      </c>
      <c r="N96" s="76">
        <v>-4393710.67</v>
      </c>
      <c r="O96" s="76">
        <v>-4393710.67</v>
      </c>
      <c r="P96" s="76">
        <v>-4336218.4400000004</v>
      </c>
      <c r="Q96" s="76">
        <v>-4336218.4400000004</v>
      </c>
      <c r="R96" s="76">
        <v>-4336218.4400000004</v>
      </c>
      <c r="S96" s="76">
        <v>-4199748.3600000003</v>
      </c>
      <c r="T96" s="76">
        <v>-4199748.3600000003</v>
      </c>
      <c r="U96" s="14">
        <v>-4199748.3600000003</v>
      </c>
      <c r="V96" s="14">
        <f t="shared" ref="V96:AW96" si="93">+U96+SUMIF($N$337:$N$389,$A96,V$337:V$389)</f>
        <v>-4199748.3600000003</v>
      </c>
      <c r="W96" s="14">
        <f t="shared" si="93"/>
        <v>-4199748.3600000003</v>
      </c>
      <c r="X96" s="14">
        <f t="shared" si="93"/>
        <v>-4199748.3600000003</v>
      </c>
      <c r="Y96" s="14">
        <f t="shared" si="93"/>
        <v>-4199748.3600000003</v>
      </c>
      <c r="Z96" s="14">
        <f t="shared" si="93"/>
        <v>-4199748.3600000003</v>
      </c>
      <c r="AA96" s="102">
        <f t="shared" si="93"/>
        <v>-4199748.3600000003</v>
      </c>
      <c r="AB96" s="14">
        <f t="shared" si="93"/>
        <v>-4199748.3600000003</v>
      </c>
      <c r="AC96" s="14">
        <f t="shared" si="93"/>
        <v>-4199748.3600000003</v>
      </c>
      <c r="AD96" s="14">
        <f t="shared" si="93"/>
        <v>-4199748.3600000003</v>
      </c>
      <c r="AE96" s="14">
        <f t="shared" si="93"/>
        <v>-4199748.3600000003</v>
      </c>
      <c r="AF96" s="14">
        <f t="shared" si="93"/>
        <v>-4199748.3600000003</v>
      </c>
      <c r="AG96" s="14">
        <f t="shared" si="93"/>
        <v>-4199748.3600000003</v>
      </c>
      <c r="AH96" s="14">
        <f t="shared" si="93"/>
        <v>-4199748.3600000003</v>
      </c>
      <c r="AI96" s="14">
        <f t="shared" si="93"/>
        <v>-4199748.3600000003</v>
      </c>
      <c r="AJ96" s="14">
        <f t="shared" si="93"/>
        <v>-4199748.3600000003</v>
      </c>
      <c r="AK96" s="14">
        <f t="shared" si="93"/>
        <v>-4199748.3600000003</v>
      </c>
      <c r="AL96" s="14">
        <f t="shared" si="93"/>
        <v>-4199748.3600000003</v>
      </c>
      <c r="AM96" s="14">
        <f t="shared" si="93"/>
        <v>-4199748.3600000003</v>
      </c>
      <c r="AN96" s="14">
        <f t="shared" si="93"/>
        <v>-4199748.3600000003</v>
      </c>
      <c r="AO96" s="14">
        <f t="shared" si="93"/>
        <v>-4199748.3600000003</v>
      </c>
      <c r="AP96" s="14">
        <f t="shared" si="93"/>
        <v>-4199748.3600000003</v>
      </c>
      <c r="AQ96" s="14">
        <f t="shared" si="93"/>
        <v>-4199748.3600000003</v>
      </c>
      <c r="AR96" s="14">
        <f t="shared" si="93"/>
        <v>-4199748.3600000003</v>
      </c>
      <c r="AS96" s="14">
        <f t="shared" si="93"/>
        <v>-4199748.3600000003</v>
      </c>
      <c r="AT96" s="14">
        <f t="shared" si="93"/>
        <v>-4199748.3600000003</v>
      </c>
      <c r="AU96" s="14">
        <f t="shared" si="93"/>
        <v>-4199748.3600000003</v>
      </c>
      <c r="AV96" s="14">
        <f t="shared" si="93"/>
        <v>-4199748.3600000003</v>
      </c>
      <c r="AW96" s="14">
        <f t="shared" si="93"/>
        <v>-4199748.3600000003</v>
      </c>
      <c r="AX96" s="14"/>
      <c r="AY96" s="102">
        <f t="shared" si="39"/>
        <v>-4199748.3600000003</v>
      </c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</row>
    <row r="97" spans="1:67" s="12" customFormat="1" x14ac:dyDescent="0.15">
      <c r="A97" s="11" t="s">
        <v>1040</v>
      </c>
      <c r="B97" s="76">
        <v>10249</v>
      </c>
      <c r="C97" s="76">
        <v>10249</v>
      </c>
      <c r="D97" s="76">
        <v>10249</v>
      </c>
      <c r="E97" s="76">
        <v>10249</v>
      </c>
      <c r="F97" s="76">
        <v>10249</v>
      </c>
      <c r="G97" s="76">
        <v>5124.5</v>
      </c>
      <c r="H97" s="76">
        <v>5124.5</v>
      </c>
      <c r="I97" s="76">
        <v>8933.5</v>
      </c>
      <c r="J97" s="76">
        <v>3514.5</v>
      </c>
      <c r="K97" s="76">
        <v>3514.5</v>
      </c>
      <c r="L97" s="76">
        <v>3514.5</v>
      </c>
      <c r="M97" s="10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14">
        <v>0</v>
      </c>
      <c r="V97" s="14">
        <f t="shared" ref="V97:AW97" si="94">+U97+SUMIF($N$337:$N$389,$A97,V$337:V$389)</f>
        <v>0</v>
      </c>
      <c r="W97" s="14">
        <f t="shared" si="94"/>
        <v>0</v>
      </c>
      <c r="X97" s="14">
        <f t="shared" si="94"/>
        <v>0</v>
      </c>
      <c r="Y97" s="14">
        <f t="shared" si="94"/>
        <v>0</v>
      </c>
      <c r="Z97" s="14">
        <f t="shared" si="94"/>
        <v>0</v>
      </c>
      <c r="AA97" s="102">
        <f t="shared" si="94"/>
        <v>0</v>
      </c>
      <c r="AB97" s="14">
        <f t="shared" si="94"/>
        <v>0</v>
      </c>
      <c r="AC97" s="14">
        <f t="shared" si="94"/>
        <v>0</v>
      </c>
      <c r="AD97" s="14">
        <f t="shared" si="94"/>
        <v>0</v>
      </c>
      <c r="AE97" s="14">
        <f t="shared" si="94"/>
        <v>0</v>
      </c>
      <c r="AF97" s="14">
        <f t="shared" si="94"/>
        <v>0</v>
      </c>
      <c r="AG97" s="14">
        <f t="shared" si="94"/>
        <v>0</v>
      </c>
      <c r="AH97" s="14">
        <f t="shared" si="94"/>
        <v>0</v>
      </c>
      <c r="AI97" s="14">
        <f t="shared" si="94"/>
        <v>0</v>
      </c>
      <c r="AJ97" s="14">
        <f t="shared" si="94"/>
        <v>0</v>
      </c>
      <c r="AK97" s="14">
        <f t="shared" si="94"/>
        <v>0</v>
      </c>
      <c r="AL97" s="14">
        <f t="shared" si="94"/>
        <v>0</v>
      </c>
      <c r="AM97" s="14">
        <f t="shared" si="94"/>
        <v>0</v>
      </c>
      <c r="AN97" s="14">
        <f t="shared" si="94"/>
        <v>0</v>
      </c>
      <c r="AO97" s="14">
        <f t="shared" si="94"/>
        <v>0</v>
      </c>
      <c r="AP97" s="14">
        <f t="shared" si="94"/>
        <v>0</v>
      </c>
      <c r="AQ97" s="14">
        <f t="shared" si="94"/>
        <v>0</v>
      </c>
      <c r="AR97" s="14">
        <f t="shared" si="94"/>
        <v>0</v>
      </c>
      <c r="AS97" s="14">
        <f t="shared" si="94"/>
        <v>0</v>
      </c>
      <c r="AT97" s="14">
        <f t="shared" si="94"/>
        <v>0</v>
      </c>
      <c r="AU97" s="14">
        <f t="shared" si="94"/>
        <v>0</v>
      </c>
      <c r="AV97" s="14">
        <f t="shared" si="94"/>
        <v>0</v>
      </c>
      <c r="AW97" s="14">
        <f t="shared" si="94"/>
        <v>0</v>
      </c>
      <c r="AX97" s="14"/>
      <c r="AY97" s="102">
        <f t="shared" si="39"/>
        <v>0</v>
      </c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</row>
    <row r="98" spans="1:67" s="12" customFormat="1" x14ac:dyDescent="0.15">
      <c r="A98" s="11" t="s">
        <v>1049</v>
      </c>
      <c r="B98" s="76">
        <v>0</v>
      </c>
      <c r="C98" s="76">
        <v>0</v>
      </c>
      <c r="D98" s="76">
        <v>0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10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14">
        <v>0</v>
      </c>
      <c r="V98" s="14">
        <f>+U98+SUMIF($N$337:$N$389,$A98,V$337:V$389)</f>
        <v>1871250</v>
      </c>
      <c r="W98" s="14">
        <f t="shared" ref="V98:AW98" si="95">+V98+SUMIF($N$337:$N$389,$A98,W$337:W$389)</f>
        <v>1871250</v>
      </c>
      <c r="X98" s="14">
        <f t="shared" si="95"/>
        <v>1871250</v>
      </c>
      <c r="Y98" s="14">
        <f t="shared" si="95"/>
        <v>3742500</v>
      </c>
      <c r="Z98" s="14">
        <f t="shared" si="95"/>
        <v>3742500</v>
      </c>
      <c r="AA98" s="102">
        <f t="shared" si="95"/>
        <v>3742500</v>
      </c>
      <c r="AB98" s="14">
        <f t="shared" si="95"/>
        <v>3273900.512040243</v>
      </c>
      <c r="AC98" s="14">
        <f t="shared" si="95"/>
        <v>3273900.512040243</v>
      </c>
      <c r="AD98" s="14">
        <f t="shared" si="95"/>
        <v>3273900.512040243</v>
      </c>
      <c r="AE98" s="14">
        <f t="shared" si="95"/>
        <v>2805301.024080486</v>
      </c>
      <c r="AF98" s="14">
        <f t="shared" si="95"/>
        <v>2805301.024080486</v>
      </c>
      <c r="AG98" s="14">
        <f t="shared" si="95"/>
        <v>2805301.024080486</v>
      </c>
      <c r="AH98" s="14">
        <f t="shared" si="95"/>
        <v>2336701.5361207291</v>
      </c>
      <c r="AI98" s="14">
        <f t="shared" si="95"/>
        <v>2336701.5361207291</v>
      </c>
      <c r="AJ98" s="14">
        <f t="shared" si="95"/>
        <v>2336701.5361207291</v>
      </c>
      <c r="AK98" s="14">
        <f t="shared" si="95"/>
        <v>1868102.0481609721</v>
      </c>
      <c r="AL98" s="14">
        <f t="shared" si="95"/>
        <v>1868102.0481609721</v>
      </c>
      <c r="AM98" s="14">
        <f t="shared" si="95"/>
        <v>1868102.0481609721</v>
      </c>
      <c r="AN98" s="14">
        <f t="shared" si="95"/>
        <v>1401076.5361207291</v>
      </c>
      <c r="AO98" s="14">
        <f t="shared" si="95"/>
        <v>1401076.5361207291</v>
      </c>
      <c r="AP98" s="14">
        <f t="shared" si="95"/>
        <v>1401076.5361207291</v>
      </c>
      <c r="AQ98" s="14">
        <f t="shared" si="95"/>
        <v>934051.02408048604</v>
      </c>
      <c r="AR98" s="14">
        <f t="shared" si="95"/>
        <v>934051.02408048604</v>
      </c>
      <c r="AS98" s="14">
        <f t="shared" si="95"/>
        <v>934051.02408048604</v>
      </c>
      <c r="AT98" s="14">
        <f t="shared" si="95"/>
        <v>467025.51204024302</v>
      </c>
      <c r="AU98" s="14">
        <f t="shared" si="95"/>
        <v>467025.51204024302</v>
      </c>
      <c r="AV98" s="14">
        <f t="shared" si="95"/>
        <v>467025.51204024302</v>
      </c>
      <c r="AW98" s="14">
        <f t="shared" si="95"/>
        <v>0</v>
      </c>
      <c r="AX98" s="14"/>
      <c r="AY98" s="102">
        <f t="shared" si="39"/>
        <v>2012891.8813484025</v>
      </c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</row>
    <row r="99" spans="1:67" s="12" customFormat="1" x14ac:dyDescent="0.15">
      <c r="A99" s="11" t="s">
        <v>247</v>
      </c>
      <c r="B99" s="76">
        <v>113023.5</v>
      </c>
      <c r="C99" s="76">
        <v>113023.5</v>
      </c>
      <c r="D99" s="76">
        <v>102750.84</v>
      </c>
      <c r="E99" s="76">
        <v>102750.84</v>
      </c>
      <c r="F99" s="76">
        <v>102750.84</v>
      </c>
      <c r="G99" s="76">
        <v>91865.65</v>
      </c>
      <c r="H99" s="76">
        <v>91865.65</v>
      </c>
      <c r="I99" s="76">
        <v>91865.65</v>
      </c>
      <c r="J99" s="76">
        <v>105876.56999999999</v>
      </c>
      <c r="K99" s="76">
        <v>105876.56999999999</v>
      </c>
      <c r="L99" s="76">
        <v>105876.56999999999</v>
      </c>
      <c r="M99" s="106">
        <v>33432.999999999985</v>
      </c>
      <c r="N99" s="76">
        <v>33432.999999999985</v>
      </c>
      <c r="O99" s="76">
        <v>33432.999999999985</v>
      </c>
      <c r="P99" s="76">
        <v>49090.62</v>
      </c>
      <c r="Q99" s="76">
        <v>49090.62</v>
      </c>
      <c r="R99" s="76">
        <v>49090.62</v>
      </c>
      <c r="S99" s="76">
        <v>16716.5</v>
      </c>
      <c r="T99" s="76">
        <v>16716.5</v>
      </c>
      <c r="U99" s="14">
        <v>16716.5</v>
      </c>
      <c r="V99" s="14">
        <f t="shared" ref="V99:AW99" si="96">+U99+SUMIF($N$337:$N$389,$A99,V$337:V$389)</f>
        <v>30200.848216574377</v>
      </c>
      <c r="W99" s="14">
        <f t="shared" si="96"/>
        <v>30200.848216574377</v>
      </c>
      <c r="X99" s="14">
        <f t="shared" si="96"/>
        <v>30200.848216574377</v>
      </c>
      <c r="Y99" s="14">
        <f t="shared" si="96"/>
        <v>43685.196433148754</v>
      </c>
      <c r="Z99" s="14">
        <f t="shared" si="96"/>
        <v>43685.196433148754</v>
      </c>
      <c r="AA99" s="102">
        <f t="shared" si="96"/>
        <v>43685.196433148754</v>
      </c>
      <c r="AB99" s="14">
        <f t="shared" si="96"/>
        <v>38218.11300696274</v>
      </c>
      <c r="AC99" s="14">
        <f t="shared" si="96"/>
        <v>38218.11300696274</v>
      </c>
      <c r="AD99" s="14">
        <f t="shared" si="96"/>
        <v>38218.11300696274</v>
      </c>
      <c r="AE99" s="14">
        <f t="shared" si="96"/>
        <v>32751.029580776725</v>
      </c>
      <c r="AF99" s="14">
        <f t="shared" si="96"/>
        <v>32751.029580776725</v>
      </c>
      <c r="AG99" s="14">
        <f t="shared" si="96"/>
        <v>32751.029580776725</v>
      </c>
      <c r="AH99" s="14">
        <f t="shared" si="96"/>
        <v>27283.946154590711</v>
      </c>
      <c r="AI99" s="14">
        <f t="shared" si="96"/>
        <v>27283.946154590711</v>
      </c>
      <c r="AJ99" s="14">
        <f t="shared" si="96"/>
        <v>27283.946154590711</v>
      </c>
      <c r="AK99" s="14">
        <f t="shared" si="96"/>
        <v>21816.862728404696</v>
      </c>
      <c r="AL99" s="14">
        <f t="shared" si="96"/>
        <v>21816.862728404696</v>
      </c>
      <c r="AM99" s="14">
        <f t="shared" si="96"/>
        <v>21816.862728404696</v>
      </c>
      <c r="AN99" s="14">
        <f t="shared" si="96"/>
        <v>15019.362937300895</v>
      </c>
      <c r="AO99" s="14">
        <f t="shared" si="96"/>
        <v>15019.362937300895</v>
      </c>
      <c r="AP99" s="14">
        <f t="shared" si="96"/>
        <v>15019.362937300895</v>
      </c>
      <c r="AQ99" s="14">
        <f t="shared" si="96"/>
        <v>8221.8631461970945</v>
      </c>
      <c r="AR99" s="14">
        <f t="shared" si="96"/>
        <v>8221.8631461970945</v>
      </c>
      <c r="AS99" s="14">
        <f t="shared" si="96"/>
        <v>8221.8631461970945</v>
      </c>
      <c r="AT99" s="14">
        <f t="shared" si="96"/>
        <v>1424.3633550932936</v>
      </c>
      <c r="AU99" s="14">
        <f t="shared" si="96"/>
        <v>1424.3633550932936</v>
      </c>
      <c r="AV99" s="14">
        <f t="shared" si="96"/>
        <v>1424.3633550932936</v>
      </c>
      <c r="AW99" s="14">
        <f t="shared" si="96"/>
        <v>-5373.1364360105072</v>
      </c>
      <c r="AX99" s="14"/>
      <c r="AY99" s="102">
        <f t="shared" si="39"/>
        <v>22987.343642262782</v>
      </c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</row>
    <row r="100" spans="1:67" s="12" customFormat="1" x14ac:dyDescent="0.15">
      <c r="A100" s="11" t="s">
        <v>43</v>
      </c>
      <c r="B100" s="76">
        <v>-37630259.189999998</v>
      </c>
      <c r="C100" s="76">
        <v>-37630259.189999998</v>
      </c>
      <c r="D100" s="76">
        <v>-37092340.409999996</v>
      </c>
      <c r="E100" s="76">
        <v>-37092340.409999996</v>
      </c>
      <c r="F100" s="76">
        <v>-37092340.409999996</v>
      </c>
      <c r="G100" s="76">
        <v>-37185697.079999998</v>
      </c>
      <c r="H100" s="76">
        <v>-37185697.079999998</v>
      </c>
      <c r="I100" s="76">
        <v>-37185697.079999998</v>
      </c>
      <c r="J100" s="76">
        <v>-35538555.479999997</v>
      </c>
      <c r="K100" s="76">
        <v>-35538555.479999997</v>
      </c>
      <c r="L100" s="76">
        <v>-35538555.479999997</v>
      </c>
      <c r="M100" s="106">
        <v>-31011680.319999997</v>
      </c>
      <c r="N100" s="76">
        <v>-31011680.319999997</v>
      </c>
      <c r="O100" s="76">
        <v>-31011680.319999997</v>
      </c>
      <c r="P100" s="76">
        <v>-30370535.239999998</v>
      </c>
      <c r="Q100" s="76">
        <v>-30370535.239999998</v>
      </c>
      <c r="R100" s="76">
        <v>-30370535.239999998</v>
      </c>
      <c r="S100" s="76">
        <v>-29835456.539999999</v>
      </c>
      <c r="T100" s="76">
        <v>-29835456.539999999</v>
      </c>
      <c r="U100" s="14">
        <v>-29835456.539999999</v>
      </c>
      <c r="V100" s="14">
        <f t="shared" ref="V100:AW100" si="97">+U100+SUMIF($N$337:$N$389,$A100,V$337:V$389)</f>
        <v>-29835456.539999999</v>
      </c>
      <c r="W100" s="14">
        <f t="shared" si="97"/>
        <v>-29835456.539999999</v>
      </c>
      <c r="X100" s="14">
        <f t="shared" si="97"/>
        <v>-29835456.539999999</v>
      </c>
      <c r="Y100" s="14">
        <f t="shared" si="97"/>
        <v>-29835456.539999999</v>
      </c>
      <c r="Z100" s="14">
        <f t="shared" si="97"/>
        <v>-29835456.539999999</v>
      </c>
      <c r="AA100" s="102">
        <f t="shared" si="97"/>
        <v>-29835456.539999999</v>
      </c>
      <c r="AB100" s="14">
        <f t="shared" si="97"/>
        <v>-29835456.539999999</v>
      </c>
      <c r="AC100" s="14">
        <f t="shared" si="97"/>
        <v>-29835456.539999999</v>
      </c>
      <c r="AD100" s="14">
        <f t="shared" si="97"/>
        <v>-29835456.539999999</v>
      </c>
      <c r="AE100" s="14">
        <f t="shared" si="97"/>
        <v>-29835456.539999999</v>
      </c>
      <c r="AF100" s="14">
        <f t="shared" si="97"/>
        <v>-29835456.539999999</v>
      </c>
      <c r="AG100" s="14">
        <f t="shared" si="97"/>
        <v>-29835456.539999999</v>
      </c>
      <c r="AH100" s="14">
        <f t="shared" si="97"/>
        <v>-29835456.539999999</v>
      </c>
      <c r="AI100" s="14">
        <f t="shared" si="97"/>
        <v>-29835456.539999999</v>
      </c>
      <c r="AJ100" s="14">
        <f t="shared" si="97"/>
        <v>-29835456.539999999</v>
      </c>
      <c r="AK100" s="14">
        <f t="shared" si="97"/>
        <v>-29835456.539999999</v>
      </c>
      <c r="AL100" s="14">
        <f t="shared" si="97"/>
        <v>-29835456.539999999</v>
      </c>
      <c r="AM100" s="14">
        <f t="shared" si="97"/>
        <v>-29835456.539999999</v>
      </c>
      <c r="AN100" s="14">
        <f t="shared" si="97"/>
        <v>-29835456.539999999</v>
      </c>
      <c r="AO100" s="14">
        <f t="shared" si="97"/>
        <v>-29835456.539999999</v>
      </c>
      <c r="AP100" s="14">
        <f t="shared" si="97"/>
        <v>-29835456.539999999</v>
      </c>
      <c r="AQ100" s="14">
        <f t="shared" si="97"/>
        <v>-29835456.539999999</v>
      </c>
      <c r="AR100" s="14">
        <f t="shared" si="97"/>
        <v>-29835456.539999999</v>
      </c>
      <c r="AS100" s="14">
        <f t="shared" si="97"/>
        <v>-29835456.539999999</v>
      </c>
      <c r="AT100" s="14">
        <f t="shared" si="97"/>
        <v>-29835456.539999999</v>
      </c>
      <c r="AU100" s="14">
        <f t="shared" si="97"/>
        <v>-29835456.539999999</v>
      </c>
      <c r="AV100" s="14">
        <f t="shared" si="97"/>
        <v>-29835456.539999999</v>
      </c>
      <c r="AW100" s="14">
        <f t="shared" si="97"/>
        <v>-29835456.539999999</v>
      </c>
      <c r="AX100" s="14"/>
      <c r="AY100" s="102">
        <f t="shared" si="39"/>
        <v>-29835456.540000003</v>
      </c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</row>
    <row r="101" spans="1:67" s="12" customFormat="1" x14ac:dyDescent="0.15">
      <c r="A101" s="11" t="s">
        <v>44</v>
      </c>
      <c r="B101" s="76">
        <v>-95506.46</v>
      </c>
      <c r="C101" s="76">
        <v>-95506.46</v>
      </c>
      <c r="D101" s="76">
        <v>-95506.46</v>
      </c>
      <c r="E101" s="76">
        <v>-95506.46</v>
      </c>
      <c r="F101" s="76">
        <v>-95506.46</v>
      </c>
      <c r="G101" s="76">
        <v>-95506.46</v>
      </c>
      <c r="H101" s="76">
        <v>-95506.46</v>
      </c>
      <c r="I101" s="76">
        <v>54571.979999999996</v>
      </c>
      <c r="J101" s="76">
        <v>54571.979999999996</v>
      </c>
      <c r="K101" s="76">
        <v>54571.979999999996</v>
      </c>
      <c r="L101" s="76">
        <v>54571.979999999996</v>
      </c>
      <c r="M101" s="106">
        <v>90213.579999999987</v>
      </c>
      <c r="N101" s="76">
        <v>90213.579999999987</v>
      </c>
      <c r="O101" s="76">
        <v>90213.579999999987</v>
      </c>
      <c r="P101" s="76">
        <v>90213.58</v>
      </c>
      <c r="Q101" s="76">
        <v>90213.58</v>
      </c>
      <c r="R101" s="76">
        <v>90213.58</v>
      </c>
      <c r="S101" s="76">
        <v>90213.58</v>
      </c>
      <c r="T101" s="76">
        <v>90213.58</v>
      </c>
      <c r="U101" s="14">
        <v>86550.17</v>
      </c>
      <c r="V101" s="14">
        <f t="shared" ref="V101:AW101" si="98">+U101+SUMIF($N$337:$N$389,$A101,V$337:V$389)</f>
        <v>86550.17</v>
      </c>
      <c r="W101" s="14">
        <f t="shared" si="98"/>
        <v>86550.17</v>
      </c>
      <c r="X101" s="14">
        <f t="shared" si="98"/>
        <v>86550.17</v>
      </c>
      <c r="Y101" s="14">
        <f t="shared" si="98"/>
        <v>86550.17</v>
      </c>
      <c r="Z101" s="14">
        <f t="shared" si="98"/>
        <v>86550.17</v>
      </c>
      <c r="AA101" s="102">
        <f t="shared" si="98"/>
        <v>86550.17</v>
      </c>
      <c r="AB101" s="14">
        <f t="shared" si="98"/>
        <v>86550.17</v>
      </c>
      <c r="AC101" s="14">
        <f t="shared" si="98"/>
        <v>86550.17</v>
      </c>
      <c r="AD101" s="14">
        <f t="shared" si="98"/>
        <v>86550.17</v>
      </c>
      <c r="AE101" s="14">
        <f t="shared" si="98"/>
        <v>86550.17</v>
      </c>
      <c r="AF101" s="14">
        <f t="shared" si="98"/>
        <v>86550.17</v>
      </c>
      <c r="AG101" s="14">
        <f t="shared" si="98"/>
        <v>86550.17</v>
      </c>
      <c r="AH101" s="14">
        <f t="shared" si="98"/>
        <v>86550.17</v>
      </c>
      <c r="AI101" s="14">
        <f t="shared" si="98"/>
        <v>86550.17</v>
      </c>
      <c r="AJ101" s="14">
        <f t="shared" si="98"/>
        <v>86550.17</v>
      </c>
      <c r="AK101" s="14">
        <f t="shared" si="98"/>
        <v>86550.17</v>
      </c>
      <c r="AL101" s="14">
        <f t="shared" si="98"/>
        <v>86550.17</v>
      </c>
      <c r="AM101" s="14">
        <f t="shared" si="98"/>
        <v>86550.17</v>
      </c>
      <c r="AN101" s="14">
        <f t="shared" si="98"/>
        <v>86550.17</v>
      </c>
      <c r="AO101" s="14">
        <f t="shared" si="98"/>
        <v>86550.17</v>
      </c>
      <c r="AP101" s="14">
        <f t="shared" si="98"/>
        <v>86550.17</v>
      </c>
      <c r="AQ101" s="14">
        <f t="shared" si="98"/>
        <v>86550.17</v>
      </c>
      <c r="AR101" s="14">
        <f t="shared" si="98"/>
        <v>86550.17</v>
      </c>
      <c r="AS101" s="14">
        <f t="shared" si="98"/>
        <v>86550.17</v>
      </c>
      <c r="AT101" s="14">
        <f t="shared" si="98"/>
        <v>86550.17</v>
      </c>
      <c r="AU101" s="14">
        <f t="shared" si="98"/>
        <v>86550.17</v>
      </c>
      <c r="AV101" s="14">
        <f t="shared" si="98"/>
        <v>86550.17</v>
      </c>
      <c r="AW101" s="14">
        <f t="shared" si="98"/>
        <v>86550.17</v>
      </c>
      <c r="AX101" s="14"/>
      <c r="AY101" s="102">
        <f t="shared" si="39"/>
        <v>86550.170000000013</v>
      </c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</row>
    <row r="102" spans="1:67" s="12" customFormat="1" x14ac:dyDescent="0.15">
      <c r="A102" s="11" t="s">
        <v>462</v>
      </c>
      <c r="B102" s="76">
        <v>-1850327.78</v>
      </c>
      <c r="C102" s="76">
        <v>-1850327.78</v>
      </c>
      <c r="D102" s="76">
        <v>-2306115.38</v>
      </c>
      <c r="E102" s="76">
        <v>-2306115.38</v>
      </c>
      <c r="F102" s="76">
        <v>-2306115.38</v>
      </c>
      <c r="G102" s="76">
        <v>-2941448.42</v>
      </c>
      <c r="H102" s="76">
        <v>-2941448.42</v>
      </c>
      <c r="I102" s="76">
        <v>-2941448.42</v>
      </c>
      <c r="J102" s="76">
        <v>-3492361.1399999997</v>
      </c>
      <c r="K102" s="76">
        <v>-3492361.1399999997</v>
      </c>
      <c r="L102" s="76">
        <v>-3492361.1399999997</v>
      </c>
      <c r="M102" s="106">
        <v>-3954405.0199999996</v>
      </c>
      <c r="N102" s="76">
        <v>-3954405.0199999996</v>
      </c>
      <c r="O102" s="76">
        <v>-3954405.0199999996</v>
      </c>
      <c r="P102" s="76">
        <v>-3888554.24</v>
      </c>
      <c r="Q102" s="76">
        <v>-3888554.24</v>
      </c>
      <c r="R102" s="76">
        <v>-3888554.24</v>
      </c>
      <c r="S102" s="76">
        <v>-3880201.98</v>
      </c>
      <c r="T102" s="76">
        <v>-3880201.98</v>
      </c>
      <c r="U102" s="14">
        <v>-3880201.98</v>
      </c>
      <c r="V102" s="14">
        <f t="shared" ref="V102:AW102" si="99">+U102+SUMIF($N$337:$N$389,$A102,V$337:V$389)</f>
        <v>-3730074.8876465</v>
      </c>
      <c r="W102" s="14">
        <f t="shared" si="99"/>
        <v>-3730074.8876465</v>
      </c>
      <c r="X102" s="14">
        <f t="shared" si="99"/>
        <v>-3730074.8876465</v>
      </c>
      <c r="Y102" s="14">
        <f t="shared" si="99"/>
        <v>-3579947.7952930001</v>
      </c>
      <c r="Z102" s="14">
        <f t="shared" si="99"/>
        <v>-3579947.7952930001</v>
      </c>
      <c r="AA102" s="102">
        <f t="shared" si="99"/>
        <v>-3579947.7952930001</v>
      </c>
      <c r="AB102" s="14">
        <f t="shared" si="99"/>
        <v>-3757074.411372025</v>
      </c>
      <c r="AC102" s="14">
        <f t="shared" si="99"/>
        <v>-3757074.411372025</v>
      </c>
      <c r="AD102" s="14">
        <f t="shared" si="99"/>
        <v>-3757074.411372025</v>
      </c>
      <c r="AE102" s="14">
        <f t="shared" si="99"/>
        <v>-3934201.02745105</v>
      </c>
      <c r="AF102" s="14">
        <f t="shared" si="99"/>
        <v>-3934201.02745105</v>
      </c>
      <c r="AG102" s="14">
        <f t="shared" si="99"/>
        <v>-3934201.02745105</v>
      </c>
      <c r="AH102" s="14">
        <f t="shared" si="99"/>
        <v>-4111327.643530075</v>
      </c>
      <c r="AI102" s="14">
        <f t="shared" si="99"/>
        <v>-4111327.643530075</v>
      </c>
      <c r="AJ102" s="14">
        <f t="shared" si="99"/>
        <v>-4111327.643530075</v>
      </c>
      <c r="AK102" s="14">
        <f t="shared" si="99"/>
        <v>-4288454.2596090995</v>
      </c>
      <c r="AL102" s="14">
        <f t="shared" si="99"/>
        <v>-4288454.2596090995</v>
      </c>
      <c r="AM102" s="14">
        <f t="shared" si="99"/>
        <v>-4288454.2596090995</v>
      </c>
      <c r="AN102" s="14">
        <f t="shared" si="99"/>
        <v>-4035502.0961824353</v>
      </c>
      <c r="AO102" s="14">
        <f t="shared" si="99"/>
        <v>-4035502.0961824353</v>
      </c>
      <c r="AP102" s="14">
        <f t="shared" si="99"/>
        <v>-4035502.0961824353</v>
      </c>
      <c r="AQ102" s="14">
        <f t="shared" si="99"/>
        <v>-3782549.9327557711</v>
      </c>
      <c r="AR102" s="14">
        <f t="shared" si="99"/>
        <v>-3782549.9327557711</v>
      </c>
      <c r="AS102" s="14">
        <f t="shared" si="99"/>
        <v>-3782549.9327557711</v>
      </c>
      <c r="AT102" s="14">
        <f t="shared" si="99"/>
        <v>-3529597.7693291069</v>
      </c>
      <c r="AU102" s="14">
        <f t="shared" si="99"/>
        <v>-3529597.7693291069</v>
      </c>
      <c r="AV102" s="14">
        <f t="shared" si="99"/>
        <v>-3529597.7693291069</v>
      </c>
      <c r="AW102" s="14">
        <f t="shared" si="99"/>
        <v>-3276645.6059024427</v>
      </c>
      <c r="AX102" s="14"/>
      <c r="AY102" s="102">
        <f t="shared" si="39"/>
        <v>-4068538.8471595193</v>
      </c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</row>
    <row r="103" spans="1:67" s="12" customFormat="1" x14ac:dyDescent="0.15">
      <c r="A103" s="11" t="s">
        <v>45</v>
      </c>
      <c r="B103" s="76">
        <v>-426660.36</v>
      </c>
      <c r="C103" s="76">
        <v>-426660.36</v>
      </c>
      <c r="D103" s="76">
        <v>-425873.77999999997</v>
      </c>
      <c r="E103" s="76">
        <v>-425873.77999999997</v>
      </c>
      <c r="F103" s="76">
        <v>-425873.77999999997</v>
      </c>
      <c r="G103" s="76">
        <v>-3306.679999999993</v>
      </c>
      <c r="H103" s="76">
        <v>-3306.679999999993</v>
      </c>
      <c r="I103" s="76">
        <v>-3306.679999999993</v>
      </c>
      <c r="J103" s="76">
        <v>-3589.7899999999931</v>
      </c>
      <c r="K103" s="76">
        <v>-3589.7899999999931</v>
      </c>
      <c r="L103" s="76">
        <v>-3589.7899999999931</v>
      </c>
      <c r="M103" s="106">
        <v>-505749.18999999994</v>
      </c>
      <c r="N103" s="76">
        <v>-505749.18999999994</v>
      </c>
      <c r="O103" s="76">
        <v>-505749.18999999994</v>
      </c>
      <c r="P103" s="76">
        <v>-498503.24</v>
      </c>
      <c r="Q103" s="76">
        <v>-498503.24</v>
      </c>
      <c r="R103" s="76">
        <v>-498503.24</v>
      </c>
      <c r="S103" s="76">
        <v>-650292.21</v>
      </c>
      <c r="T103" s="76">
        <v>-650292.21</v>
      </c>
      <c r="U103" s="14">
        <v>-650292.21</v>
      </c>
      <c r="V103" s="14">
        <f t="shared" ref="V103:AW103" si="100">+U103+SUMIF($N$337:$N$389,$A103,V$337:V$389)</f>
        <v>-650292.21</v>
      </c>
      <c r="W103" s="14">
        <f t="shared" si="100"/>
        <v>-650292.21</v>
      </c>
      <c r="X103" s="14">
        <f t="shared" si="100"/>
        <v>-650292.21</v>
      </c>
      <c r="Y103" s="14">
        <f t="shared" si="100"/>
        <v>-650292.21</v>
      </c>
      <c r="Z103" s="14">
        <f t="shared" si="100"/>
        <v>-650292.21</v>
      </c>
      <c r="AA103" s="102">
        <f t="shared" si="100"/>
        <v>-650292.21</v>
      </c>
      <c r="AB103" s="14">
        <f t="shared" si="100"/>
        <v>-650292.21</v>
      </c>
      <c r="AC103" s="14">
        <f t="shared" si="100"/>
        <v>-650292.21</v>
      </c>
      <c r="AD103" s="14">
        <f t="shared" si="100"/>
        <v>-650292.21</v>
      </c>
      <c r="AE103" s="14">
        <f t="shared" si="100"/>
        <v>-650292.21</v>
      </c>
      <c r="AF103" s="14">
        <f t="shared" si="100"/>
        <v>-650292.21</v>
      </c>
      <c r="AG103" s="14">
        <f t="shared" si="100"/>
        <v>-650292.21</v>
      </c>
      <c r="AH103" s="14">
        <f t="shared" si="100"/>
        <v>-650292.21</v>
      </c>
      <c r="AI103" s="14">
        <f t="shared" si="100"/>
        <v>-650292.21</v>
      </c>
      <c r="AJ103" s="14">
        <f t="shared" si="100"/>
        <v>-650292.21</v>
      </c>
      <c r="AK103" s="14">
        <f t="shared" si="100"/>
        <v>-650292.21</v>
      </c>
      <c r="AL103" s="14">
        <f t="shared" si="100"/>
        <v>-650292.21</v>
      </c>
      <c r="AM103" s="14">
        <f t="shared" si="100"/>
        <v>-650292.21</v>
      </c>
      <c r="AN103" s="14">
        <f t="shared" si="100"/>
        <v>-650292.21</v>
      </c>
      <c r="AO103" s="14">
        <f t="shared" si="100"/>
        <v>-650292.21</v>
      </c>
      <c r="AP103" s="14">
        <f t="shared" si="100"/>
        <v>-650292.21</v>
      </c>
      <c r="AQ103" s="14">
        <f t="shared" si="100"/>
        <v>-650292.21</v>
      </c>
      <c r="AR103" s="14">
        <f t="shared" si="100"/>
        <v>-650292.21</v>
      </c>
      <c r="AS103" s="14">
        <f t="shared" si="100"/>
        <v>-650292.21</v>
      </c>
      <c r="AT103" s="14">
        <f t="shared" si="100"/>
        <v>-650292.21</v>
      </c>
      <c r="AU103" s="14">
        <f t="shared" si="100"/>
        <v>-650292.21</v>
      </c>
      <c r="AV103" s="14">
        <f t="shared" si="100"/>
        <v>-650292.21</v>
      </c>
      <c r="AW103" s="14">
        <f t="shared" si="100"/>
        <v>-650292.21</v>
      </c>
      <c r="AX103" s="14"/>
      <c r="AY103" s="102">
        <f t="shared" si="39"/>
        <v>-650292.21000000008</v>
      </c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</row>
    <row r="104" spans="1:67" s="12" customFormat="1" x14ac:dyDescent="0.15">
      <c r="A104" s="11" t="s">
        <v>46</v>
      </c>
      <c r="B104" s="76">
        <v>-518838.09</v>
      </c>
      <c r="C104" s="76">
        <v>-518838.09</v>
      </c>
      <c r="D104" s="76">
        <v>-518838.09</v>
      </c>
      <c r="E104" s="76">
        <v>-518838.09</v>
      </c>
      <c r="F104" s="76">
        <v>-518838.09</v>
      </c>
      <c r="G104" s="76">
        <v>-518838.09</v>
      </c>
      <c r="H104" s="76">
        <v>-518838.09</v>
      </c>
      <c r="I104" s="76">
        <v>-518838.09</v>
      </c>
      <c r="J104" s="76">
        <v>-518838.09</v>
      </c>
      <c r="K104" s="76">
        <v>-518838.09</v>
      </c>
      <c r="L104" s="76">
        <v>-518838.09</v>
      </c>
      <c r="M104" s="106">
        <v>-456622.46</v>
      </c>
      <c r="N104" s="76">
        <v>-456622.46</v>
      </c>
      <c r="O104" s="76">
        <v>-456622.46</v>
      </c>
      <c r="P104" s="76">
        <v>-456622.46</v>
      </c>
      <c r="Q104" s="76">
        <v>-456622.46</v>
      </c>
      <c r="R104" s="76">
        <v>-456622.46</v>
      </c>
      <c r="S104" s="76">
        <v>-456622.46</v>
      </c>
      <c r="T104" s="76">
        <v>-456622.46</v>
      </c>
      <c r="U104" s="14">
        <v>-456622.46</v>
      </c>
      <c r="V104" s="14">
        <f t="shared" ref="V104:AW104" si="101">+U104+SUMIF($N$337:$N$389,$A104,V$337:V$389)</f>
        <v>-456622.46</v>
      </c>
      <c r="W104" s="14">
        <f t="shared" si="101"/>
        <v>-456622.46</v>
      </c>
      <c r="X104" s="14">
        <f t="shared" si="101"/>
        <v>-456622.46</v>
      </c>
      <c r="Y104" s="14">
        <f t="shared" si="101"/>
        <v>-456622.46</v>
      </c>
      <c r="Z104" s="14">
        <f t="shared" si="101"/>
        <v>-456622.46</v>
      </c>
      <c r="AA104" s="102">
        <f t="shared" si="101"/>
        <v>-456622.46</v>
      </c>
      <c r="AB104" s="14">
        <f t="shared" si="101"/>
        <v>-456622.46</v>
      </c>
      <c r="AC104" s="14">
        <f t="shared" si="101"/>
        <v>-456622.46</v>
      </c>
      <c r="AD104" s="14">
        <f t="shared" si="101"/>
        <v>-456622.46</v>
      </c>
      <c r="AE104" s="14">
        <f t="shared" si="101"/>
        <v>-456622.46</v>
      </c>
      <c r="AF104" s="14">
        <f t="shared" si="101"/>
        <v>-456622.46</v>
      </c>
      <c r="AG104" s="14">
        <f t="shared" si="101"/>
        <v>-456622.46</v>
      </c>
      <c r="AH104" s="14">
        <f t="shared" si="101"/>
        <v>-456622.46</v>
      </c>
      <c r="AI104" s="14">
        <f t="shared" si="101"/>
        <v>-456622.46</v>
      </c>
      <c r="AJ104" s="14">
        <f t="shared" si="101"/>
        <v>-456622.46</v>
      </c>
      <c r="AK104" s="14">
        <f t="shared" si="101"/>
        <v>-456622.46</v>
      </c>
      <c r="AL104" s="14">
        <f t="shared" si="101"/>
        <v>-456622.46</v>
      </c>
      <c r="AM104" s="14">
        <f t="shared" si="101"/>
        <v>-456622.46</v>
      </c>
      <c r="AN104" s="14">
        <f t="shared" si="101"/>
        <v>-456622.46</v>
      </c>
      <c r="AO104" s="14">
        <f t="shared" si="101"/>
        <v>-456622.46</v>
      </c>
      <c r="AP104" s="14">
        <f t="shared" si="101"/>
        <v>-456622.46</v>
      </c>
      <c r="AQ104" s="14">
        <f t="shared" si="101"/>
        <v>-456622.46</v>
      </c>
      <c r="AR104" s="14">
        <f t="shared" si="101"/>
        <v>-456622.46</v>
      </c>
      <c r="AS104" s="14">
        <f t="shared" si="101"/>
        <v>-456622.46</v>
      </c>
      <c r="AT104" s="14">
        <f t="shared" si="101"/>
        <v>-456622.46</v>
      </c>
      <c r="AU104" s="14">
        <f t="shared" si="101"/>
        <v>-456622.46</v>
      </c>
      <c r="AV104" s="14">
        <f t="shared" si="101"/>
        <v>-456622.46</v>
      </c>
      <c r="AW104" s="14">
        <f t="shared" si="101"/>
        <v>-456622.46</v>
      </c>
      <c r="AX104" s="14"/>
      <c r="AY104" s="102">
        <f t="shared" si="39"/>
        <v>-456622.46</v>
      </c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</row>
    <row r="105" spans="1:67" s="12" customFormat="1" x14ac:dyDescent="0.15">
      <c r="A105" s="11" t="s">
        <v>587</v>
      </c>
      <c r="B105" s="76">
        <v>356242.92</v>
      </c>
      <c r="C105" s="76">
        <v>356242.92</v>
      </c>
      <c r="D105" s="76">
        <v>345398.41</v>
      </c>
      <c r="E105" s="76">
        <v>345398.41</v>
      </c>
      <c r="F105" s="76">
        <v>345398.41</v>
      </c>
      <c r="G105" s="76">
        <v>588898.67999999993</v>
      </c>
      <c r="H105" s="76">
        <v>588898.67999999993</v>
      </c>
      <c r="I105" s="76">
        <v>588898.67999999993</v>
      </c>
      <c r="J105" s="76">
        <v>735987.65999999992</v>
      </c>
      <c r="K105" s="76">
        <v>735987.65999999992</v>
      </c>
      <c r="L105" s="76">
        <v>735987.65999999992</v>
      </c>
      <c r="M105" s="106">
        <v>849512.99999999988</v>
      </c>
      <c r="N105" s="76">
        <v>849512.99999999988</v>
      </c>
      <c r="O105" s="76">
        <v>849512.99999999988</v>
      </c>
      <c r="P105" s="76">
        <v>830327.45</v>
      </c>
      <c r="Q105" s="76">
        <v>830327.45</v>
      </c>
      <c r="R105" s="76">
        <v>830327.45</v>
      </c>
      <c r="S105" s="76">
        <v>801519.43</v>
      </c>
      <c r="T105" s="76">
        <v>801519.43</v>
      </c>
      <c r="U105" s="14">
        <v>801519.43</v>
      </c>
      <c r="V105" s="14">
        <f t="shared" ref="V105:AW105" si="102">+U105+SUMIF($N$337:$N$389,$A105,V$337:V$389)</f>
        <v>715734.90637300001</v>
      </c>
      <c r="W105" s="14">
        <f t="shared" si="102"/>
        <v>715734.90637300001</v>
      </c>
      <c r="X105" s="14">
        <f t="shared" si="102"/>
        <v>715734.90637300001</v>
      </c>
      <c r="Y105" s="14">
        <f t="shared" si="102"/>
        <v>629950.38274599996</v>
      </c>
      <c r="Z105" s="14">
        <f t="shared" si="102"/>
        <v>629950.38274599996</v>
      </c>
      <c r="AA105" s="102">
        <f t="shared" si="102"/>
        <v>629950.38274599996</v>
      </c>
      <c r="AB105" s="14">
        <f t="shared" si="102"/>
        <v>629682.106121046</v>
      </c>
      <c r="AC105" s="14">
        <f t="shared" si="102"/>
        <v>629682.106121046</v>
      </c>
      <c r="AD105" s="14">
        <f t="shared" si="102"/>
        <v>629682.106121046</v>
      </c>
      <c r="AE105" s="14">
        <f t="shared" si="102"/>
        <v>629413.82949609205</v>
      </c>
      <c r="AF105" s="14">
        <f t="shared" si="102"/>
        <v>629413.82949609205</v>
      </c>
      <c r="AG105" s="14">
        <f t="shared" si="102"/>
        <v>629413.82949609205</v>
      </c>
      <c r="AH105" s="14">
        <f t="shared" si="102"/>
        <v>629145.55287113809</v>
      </c>
      <c r="AI105" s="14">
        <f t="shared" si="102"/>
        <v>629145.55287113809</v>
      </c>
      <c r="AJ105" s="14">
        <f t="shared" si="102"/>
        <v>629145.55287113809</v>
      </c>
      <c r="AK105" s="14">
        <f t="shared" si="102"/>
        <v>628877.27624618413</v>
      </c>
      <c r="AL105" s="14">
        <f t="shared" si="102"/>
        <v>628877.27624618413</v>
      </c>
      <c r="AM105" s="14">
        <f t="shared" si="102"/>
        <v>628877.27624618413</v>
      </c>
      <c r="AN105" s="14">
        <f t="shared" si="102"/>
        <v>502551.82714976312</v>
      </c>
      <c r="AO105" s="14">
        <f t="shared" si="102"/>
        <v>502551.82714976312</v>
      </c>
      <c r="AP105" s="14">
        <f t="shared" si="102"/>
        <v>502551.82714976312</v>
      </c>
      <c r="AQ105" s="14">
        <f t="shared" si="102"/>
        <v>376226.37805334211</v>
      </c>
      <c r="AR105" s="14">
        <f t="shared" si="102"/>
        <v>376226.37805334211</v>
      </c>
      <c r="AS105" s="14">
        <f t="shared" si="102"/>
        <v>376226.37805334211</v>
      </c>
      <c r="AT105" s="14">
        <f t="shared" si="102"/>
        <v>249900.9289569211</v>
      </c>
      <c r="AU105" s="14">
        <f t="shared" si="102"/>
        <v>249900.9289569211</v>
      </c>
      <c r="AV105" s="14">
        <f t="shared" si="102"/>
        <v>249900.9289569211</v>
      </c>
      <c r="AW105" s="14">
        <f t="shared" si="102"/>
        <v>123575.47986050007</v>
      </c>
      <c r="AX105" s="14"/>
      <c r="AY105" s="102">
        <f t="shared" si="39"/>
        <v>580476.29502637486</v>
      </c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</row>
    <row r="106" spans="1:67" s="12" customFormat="1" x14ac:dyDescent="0.15">
      <c r="A106" s="11" t="s">
        <v>47</v>
      </c>
      <c r="B106" s="76">
        <v>-380434.81</v>
      </c>
      <c r="C106" s="76">
        <v>-380434.81</v>
      </c>
      <c r="D106" s="76">
        <v>-350628.79</v>
      </c>
      <c r="E106" s="76">
        <v>-350628.79</v>
      </c>
      <c r="F106" s="76">
        <v>-350628.79</v>
      </c>
      <c r="G106" s="76">
        <v>-307782.64999999997</v>
      </c>
      <c r="H106" s="76">
        <v>-307782.64999999997</v>
      </c>
      <c r="I106" s="76">
        <v>-307782.64999999997</v>
      </c>
      <c r="J106" s="76">
        <v>-250459.02999999997</v>
      </c>
      <c r="K106" s="76">
        <v>-250459.02999999997</v>
      </c>
      <c r="L106" s="76">
        <v>-250459.02999999997</v>
      </c>
      <c r="M106" s="106">
        <v>-254311.39999999997</v>
      </c>
      <c r="N106" s="76">
        <v>-254311.39999999997</v>
      </c>
      <c r="O106" s="76">
        <v>-254311.39999999997</v>
      </c>
      <c r="P106" s="76">
        <v>-240360.35</v>
      </c>
      <c r="Q106" s="76">
        <v>-240360.35</v>
      </c>
      <c r="R106" s="76">
        <v>-240360.35</v>
      </c>
      <c r="S106" s="76">
        <v>-228774.82</v>
      </c>
      <c r="T106" s="76">
        <v>-228774.82</v>
      </c>
      <c r="U106" s="14">
        <v>-228774.82</v>
      </c>
      <c r="V106" s="14">
        <f t="shared" ref="V106:AW106" si="103">+U106+SUMIF($N$337:$N$389,$A106,V$337:V$389)</f>
        <v>-206219.90583094885</v>
      </c>
      <c r="W106" s="14">
        <f t="shared" si="103"/>
        <v>-206219.90583094885</v>
      </c>
      <c r="X106" s="14">
        <f t="shared" si="103"/>
        <v>-206219.90583094885</v>
      </c>
      <c r="Y106" s="14">
        <f t="shared" si="103"/>
        <v>-183664.99166189769</v>
      </c>
      <c r="Z106" s="14">
        <f t="shared" si="103"/>
        <v>-183664.99166189769</v>
      </c>
      <c r="AA106" s="102">
        <f t="shared" si="103"/>
        <v>-183664.99166189769</v>
      </c>
      <c r="AB106" s="14">
        <f t="shared" si="103"/>
        <v>-176248.66490372419</v>
      </c>
      <c r="AC106" s="14">
        <f t="shared" si="103"/>
        <v>-176248.66490372419</v>
      </c>
      <c r="AD106" s="14">
        <f t="shared" si="103"/>
        <v>-176248.66490372419</v>
      </c>
      <c r="AE106" s="14">
        <f t="shared" si="103"/>
        <v>-168832.33814555069</v>
      </c>
      <c r="AF106" s="14">
        <f t="shared" si="103"/>
        <v>-168832.33814555069</v>
      </c>
      <c r="AG106" s="14">
        <f t="shared" si="103"/>
        <v>-168832.33814555069</v>
      </c>
      <c r="AH106" s="14">
        <f t="shared" si="103"/>
        <v>-161416.01138737719</v>
      </c>
      <c r="AI106" s="14">
        <f t="shared" si="103"/>
        <v>-161416.01138737719</v>
      </c>
      <c r="AJ106" s="14">
        <f t="shared" si="103"/>
        <v>-161416.01138737719</v>
      </c>
      <c r="AK106" s="14">
        <f t="shared" si="103"/>
        <v>-153999.68462920369</v>
      </c>
      <c r="AL106" s="14">
        <f t="shared" si="103"/>
        <v>-153999.68462920369</v>
      </c>
      <c r="AM106" s="14">
        <f t="shared" si="103"/>
        <v>-153999.68462920369</v>
      </c>
      <c r="AN106" s="14">
        <f t="shared" si="103"/>
        <v>-140086.2853848197</v>
      </c>
      <c r="AO106" s="14">
        <f t="shared" si="103"/>
        <v>-140086.2853848197</v>
      </c>
      <c r="AP106" s="14">
        <f t="shared" si="103"/>
        <v>-140086.2853848197</v>
      </c>
      <c r="AQ106" s="14">
        <f t="shared" si="103"/>
        <v>-126172.8861404357</v>
      </c>
      <c r="AR106" s="14">
        <f t="shared" si="103"/>
        <v>-126172.8861404357</v>
      </c>
      <c r="AS106" s="14">
        <f t="shared" si="103"/>
        <v>-126172.8861404357</v>
      </c>
      <c r="AT106" s="14">
        <f t="shared" si="103"/>
        <v>-112259.48689605171</v>
      </c>
      <c r="AU106" s="14">
        <f t="shared" si="103"/>
        <v>-112259.48689605171</v>
      </c>
      <c r="AV106" s="14">
        <f t="shared" si="103"/>
        <v>-112259.48689605171</v>
      </c>
      <c r="AW106" s="14">
        <f t="shared" si="103"/>
        <v>-98346.087651667709</v>
      </c>
      <c r="AX106" s="14"/>
      <c r="AY106" s="102">
        <f t="shared" ref="AY106:AY130" si="104">AVERAGE(AE106:AQ106)</f>
        <v>-153782.75729086841</v>
      </c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</row>
    <row r="107" spans="1:67" s="12" customFormat="1" x14ac:dyDescent="0.15">
      <c r="A107" s="11" t="s">
        <v>461</v>
      </c>
      <c r="B107" s="76">
        <v>-141921.29999999999</v>
      </c>
      <c r="C107" s="76">
        <v>-141921.29999999999</v>
      </c>
      <c r="D107" s="76">
        <v>-130398.38999999998</v>
      </c>
      <c r="E107" s="76">
        <v>-130398.38999999998</v>
      </c>
      <c r="F107" s="76">
        <v>-130398.38999999998</v>
      </c>
      <c r="G107" s="76">
        <v>-118883.46999999999</v>
      </c>
      <c r="H107" s="76">
        <v>-118883.46999999999</v>
      </c>
      <c r="I107" s="76">
        <v>-118883.46999999999</v>
      </c>
      <c r="J107" s="76">
        <v>-107859.55999999998</v>
      </c>
      <c r="K107" s="76">
        <v>-107859.55999999998</v>
      </c>
      <c r="L107" s="76">
        <v>-107859.55999999998</v>
      </c>
      <c r="M107" s="106">
        <v>-96295.379999999976</v>
      </c>
      <c r="N107" s="76">
        <v>-96295.379999999976</v>
      </c>
      <c r="O107" s="76">
        <v>-96295.379999999976</v>
      </c>
      <c r="P107" s="76">
        <v>-84788.19</v>
      </c>
      <c r="Q107" s="76">
        <v>-84788.19</v>
      </c>
      <c r="R107" s="76">
        <v>-84788.19</v>
      </c>
      <c r="S107" s="76">
        <v>-73281</v>
      </c>
      <c r="T107" s="76">
        <v>-73281</v>
      </c>
      <c r="U107" s="14">
        <v>-73281</v>
      </c>
      <c r="V107" s="14">
        <f t="shared" ref="V107:AW107" si="105">+U107+SUMIF($N$337:$N$389,$A107,V$337:V$389)</f>
        <v>-61773.867885</v>
      </c>
      <c r="W107" s="14">
        <f t="shared" si="105"/>
        <v>-61773.867885</v>
      </c>
      <c r="X107" s="14">
        <f t="shared" si="105"/>
        <v>-61773.867885</v>
      </c>
      <c r="Y107" s="14">
        <f t="shared" si="105"/>
        <v>-50266.735769999999</v>
      </c>
      <c r="Z107" s="14">
        <f t="shared" si="105"/>
        <v>-50266.735769999999</v>
      </c>
      <c r="AA107" s="102">
        <f t="shared" si="105"/>
        <v>-50266.735769999999</v>
      </c>
      <c r="AB107" s="14">
        <f t="shared" si="105"/>
        <v>-38759.603654999999</v>
      </c>
      <c r="AC107" s="14">
        <f t="shared" si="105"/>
        <v>-38759.603654999999</v>
      </c>
      <c r="AD107" s="14">
        <f t="shared" si="105"/>
        <v>-38759.603654999999</v>
      </c>
      <c r="AE107" s="14">
        <f t="shared" si="105"/>
        <v>-27252.471539999995</v>
      </c>
      <c r="AF107" s="14">
        <f t="shared" si="105"/>
        <v>-27252.471539999995</v>
      </c>
      <c r="AG107" s="14">
        <f t="shared" si="105"/>
        <v>-27252.471539999995</v>
      </c>
      <c r="AH107" s="14">
        <f t="shared" si="105"/>
        <v>-15745.339424999991</v>
      </c>
      <c r="AI107" s="14">
        <f t="shared" si="105"/>
        <v>-15745.339424999991</v>
      </c>
      <c r="AJ107" s="14">
        <f t="shared" si="105"/>
        <v>-15745.339424999991</v>
      </c>
      <c r="AK107" s="14">
        <f t="shared" si="105"/>
        <v>-4238.207309999987</v>
      </c>
      <c r="AL107" s="14">
        <f t="shared" si="105"/>
        <v>-4238.207309999987</v>
      </c>
      <c r="AM107" s="14">
        <f t="shared" si="105"/>
        <v>-4238.207309999987</v>
      </c>
      <c r="AN107" s="14">
        <f t="shared" si="105"/>
        <v>-3279.277138749987</v>
      </c>
      <c r="AO107" s="14">
        <f t="shared" si="105"/>
        <v>-3279.277138749987</v>
      </c>
      <c r="AP107" s="14">
        <f t="shared" si="105"/>
        <v>-3279.277138749987</v>
      </c>
      <c r="AQ107" s="14">
        <f t="shared" si="105"/>
        <v>-2320.3469674999869</v>
      </c>
      <c r="AR107" s="14">
        <f t="shared" si="105"/>
        <v>-2320.3469674999869</v>
      </c>
      <c r="AS107" s="14">
        <f t="shared" si="105"/>
        <v>-2320.3469674999869</v>
      </c>
      <c r="AT107" s="14">
        <f t="shared" si="105"/>
        <v>-1361.4167962499869</v>
      </c>
      <c r="AU107" s="14">
        <f t="shared" si="105"/>
        <v>-1361.4167962499869</v>
      </c>
      <c r="AV107" s="14">
        <f t="shared" si="105"/>
        <v>-1361.4167962499869</v>
      </c>
      <c r="AW107" s="14">
        <f t="shared" si="105"/>
        <v>-402.48662499998682</v>
      </c>
      <c r="AX107" s="14"/>
      <c r="AY107" s="102">
        <f t="shared" si="104"/>
        <v>-11835.864092980761</v>
      </c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</row>
    <row r="108" spans="1:67" s="12" customFormat="1" x14ac:dyDescent="0.15">
      <c r="A108" s="11" t="s">
        <v>248</v>
      </c>
      <c r="B108" s="76">
        <v>1308726</v>
      </c>
      <c r="C108" s="76">
        <v>1308726</v>
      </c>
      <c r="D108" s="76">
        <v>981544.5</v>
      </c>
      <c r="E108" s="76">
        <v>981544.5</v>
      </c>
      <c r="F108" s="76">
        <v>981544.5</v>
      </c>
      <c r="G108" s="76">
        <v>654363</v>
      </c>
      <c r="H108" s="76">
        <v>654363</v>
      </c>
      <c r="I108" s="76">
        <v>664638</v>
      </c>
      <c r="J108" s="76">
        <v>329750.25</v>
      </c>
      <c r="K108" s="76">
        <v>329750.25</v>
      </c>
      <c r="L108" s="76">
        <v>329750.25</v>
      </c>
      <c r="M108" s="10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0</v>
      </c>
      <c r="U108" s="14">
        <v>0</v>
      </c>
      <c r="V108" s="14">
        <f t="shared" ref="V108:AW108" si="106">+U108+SUMIF($N$337:$N$389,$A108,V$337:V$389)</f>
        <v>0</v>
      </c>
      <c r="W108" s="14">
        <f t="shared" si="106"/>
        <v>0</v>
      </c>
      <c r="X108" s="14">
        <f t="shared" si="106"/>
        <v>0</v>
      </c>
      <c r="Y108" s="14">
        <f t="shared" si="106"/>
        <v>0</v>
      </c>
      <c r="Z108" s="14">
        <f t="shared" si="106"/>
        <v>0</v>
      </c>
      <c r="AA108" s="102">
        <f t="shared" si="106"/>
        <v>0</v>
      </c>
      <c r="AB108" s="14">
        <f t="shared" si="106"/>
        <v>0</v>
      </c>
      <c r="AC108" s="14">
        <f t="shared" si="106"/>
        <v>0</v>
      </c>
      <c r="AD108" s="14">
        <f t="shared" si="106"/>
        <v>0</v>
      </c>
      <c r="AE108" s="14">
        <f t="shared" si="106"/>
        <v>0</v>
      </c>
      <c r="AF108" s="14">
        <f t="shared" si="106"/>
        <v>0</v>
      </c>
      <c r="AG108" s="14">
        <f t="shared" si="106"/>
        <v>0</v>
      </c>
      <c r="AH108" s="14">
        <f t="shared" si="106"/>
        <v>0</v>
      </c>
      <c r="AI108" s="14">
        <f t="shared" si="106"/>
        <v>0</v>
      </c>
      <c r="AJ108" s="14">
        <f t="shared" si="106"/>
        <v>0</v>
      </c>
      <c r="AK108" s="14">
        <f t="shared" si="106"/>
        <v>0</v>
      </c>
      <c r="AL108" s="14">
        <f t="shared" si="106"/>
        <v>0</v>
      </c>
      <c r="AM108" s="14">
        <f t="shared" si="106"/>
        <v>0</v>
      </c>
      <c r="AN108" s="14">
        <f t="shared" si="106"/>
        <v>0</v>
      </c>
      <c r="AO108" s="14">
        <f t="shared" si="106"/>
        <v>0</v>
      </c>
      <c r="AP108" s="14">
        <f t="shared" si="106"/>
        <v>0</v>
      </c>
      <c r="AQ108" s="14">
        <f t="shared" si="106"/>
        <v>0</v>
      </c>
      <c r="AR108" s="14">
        <f t="shared" si="106"/>
        <v>0</v>
      </c>
      <c r="AS108" s="14">
        <f t="shared" si="106"/>
        <v>0</v>
      </c>
      <c r="AT108" s="14">
        <f t="shared" si="106"/>
        <v>0</v>
      </c>
      <c r="AU108" s="14">
        <f t="shared" si="106"/>
        <v>0</v>
      </c>
      <c r="AV108" s="14">
        <f t="shared" si="106"/>
        <v>0</v>
      </c>
      <c r="AW108" s="14">
        <f t="shared" si="106"/>
        <v>0</v>
      </c>
      <c r="AX108" s="14"/>
      <c r="AY108" s="102">
        <f t="shared" si="104"/>
        <v>0</v>
      </c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</row>
    <row r="109" spans="1:67" s="12" customFormat="1" x14ac:dyDescent="0.15">
      <c r="A109" s="11" t="s">
        <v>588</v>
      </c>
      <c r="B109" s="76">
        <v>0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106">
        <v>-899</v>
      </c>
      <c r="N109" s="76">
        <v>-899</v>
      </c>
      <c r="O109" s="76">
        <v>-899</v>
      </c>
      <c r="P109" s="76">
        <v>-1401.64</v>
      </c>
      <c r="Q109" s="76">
        <v>-1401.64</v>
      </c>
      <c r="R109" s="76">
        <v>-1401.64</v>
      </c>
      <c r="S109" s="76">
        <v>-1904.28</v>
      </c>
      <c r="T109" s="76">
        <v>-1904.28</v>
      </c>
      <c r="U109" s="14">
        <v>-1904.28</v>
      </c>
      <c r="V109" s="14">
        <f t="shared" ref="V109:AW109" si="107">+U109+SUMIF($N$337:$N$389,$A109,V$337:V$389)</f>
        <v>-1904.28</v>
      </c>
      <c r="W109" s="14">
        <f t="shared" si="107"/>
        <v>-1904.28</v>
      </c>
      <c r="X109" s="14">
        <f t="shared" si="107"/>
        <v>-1904.28</v>
      </c>
      <c r="Y109" s="14">
        <f t="shared" si="107"/>
        <v>-1904.28</v>
      </c>
      <c r="Z109" s="14">
        <f t="shared" si="107"/>
        <v>-1904.28</v>
      </c>
      <c r="AA109" s="102">
        <f t="shared" si="107"/>
        <v>-1904.28</v>
      </c>
      <c r="AB109" s="14">
        <f t="shared" si="107"/>
        <v>-1904.28</v>
      </c>
      <c r="AC109" s="14">
        <f t="shared" si="107"/>
        <v>-1904.28</v>
      </c>
      <c r="AD109" s="14">
        <f t="shared" si="107"/>
        <v>-1904.28</v>
      </c>
      <c r="AE109" s="14">
        <f t="shared" si="107"/>
        <v>-1904.28</v>
      </c>
      <c r="AF109" s="14">
        <f t="shared" si="107"/>
        <v>-1904.28</v>
      </c>
      <c r="AG109" s="14">
        <f t="shared" si="107"/>
        <v>-1904.28</v>
      </c>
      <c r="AH109" s="14">
        <f t="shared" si="107"/>
        <v>-1904.28</v>
      </c>
      <c r="AI109" s="14">
        <f t="shared" si="107"/>
        <v>-1904.28</v>
      </c>
      <c r="AJ109" s="14">
        <f t="shared" si="107"/>
        <v>-1904.28</v>
      </c>
      <c r="AK109" s="14">
        <f t="shared" si="107"/>
        <v>-1904.28</v>
      </c>
      <c r="AL109" s="14">
        <f t="shared" si="107"/>
        <v>-1904.28</v>
      </c>
      <c r="AM109" s="14">
        <f t="shared" si="107"/>
        <v>-1904.28</v>
      </c>
      <c r="AN109" s="14">
        <f t="shared" si="107"/>
        <v>-1904.28</v>
      </c>
      <c r="AO109" s="14">
        <f t="shared" si="107"/>
        <v>-1904.28</v>
      </c>
      <c r="AP109" s="14">
        <f t="shared" si="107"/>
        <v>-1904.28</v>
      </c>
      <c r="AQ109" s="14">
        <f t="shared" si="107"/>
        <v>-1904.28</v>
      </c>
      <c r="AR109" s="14">
        <f t="shared" si="107"/>
        <v>-1904.28</v>
      </c>
      <c r="AS109" s="14">
        <f t="shared" si="107"/>
        <v>-1904.28</v>
      </c>
      <c r="AT109" s="14">
        <f t="shared" si="107"/>
        <v>-1904.28</v>
      </c>
      <c r="AU109" s="14">
        <f t="shared" si="107"/>
        <v>-1904.28</v>
      </c>
      <c r="AV109" s="14">
        <f t="shared" si="107"/>
        <v>-1904.28</v>
      </c>
      <c r="AW109" s="14">
        <f t="shared" si="107"/>
        <v>-1904.28</v>
      </c>
      <c r="AX109" s="14"/>
      <c r="AY109" s="102">
        <f t="shared" si="104"/>
        <v>-1904.2799999999997</v>
      </c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</row>
    <row r="110" spans="1:67" s="12" customFormat="1" x14ac:dyDescent="0.15">
      <c r="A110" s="11" t="s">
        <v>249</v>
      </c>
      <c r="B110" s="76">
        <v>-42689.67</v>
      </c>
      <c r="C110" s="76">
        <v>-42689.67</v>
      </c>
      <c r="D110" s="76">
        <v>-46895.81</v>
      </c>
      <c r="E110" s="76">
        <v>-46895.81</v>
      </c>
      <c r="F110" s="76">
        <v>-46895.81</v>
      </c>
      <c r="G110" s="76">
        <v>-51101.95</v>
      </c>
      <c r="H110" s="76">
        <v>-51101.95</v>
      </c>
      <c r="I110" s="76">
        <v>-51101.95</v>
      </c>
      <c r="J110" s="76">
        <v>-55308.09</v>
      </c>
      <c r="K110" s="76">
        <v>-55308.09</v>
      </c>
      <c r="L110" s="76">
        <v>-55308.09</v>
      </c>
      <c r="M110" s="106">
        <v>-59514.239999999998</v>
      </c>
      <c r="N110" s="76">
        <v>-59514.239999999998</v>
      </c>
      <c r="O110" s="76">
        <v>-59514.239999999998</v>
      </c>
      <c r="P110" s="76">
        <v>-63720.38</v>
      </c>
      <c r="Q110" s="76">
        <v>-63720.38</v>
      </c>
      <c r="R110" s="76">
        <v>-63720.38</v>
      </c>
      <c r="S110" s="76">
        <v>-67926.52</v>
      </c>
      <c r="T110" s="76">
        <v>-67926.52</v>
      </c>
      <c r="U110" s="14">
        <v>-67926.52</v>
      </c>
      <c r="V110" s="14">
        <f t="shared" ref="V110:AW110" si="108">+U110+SUMIF($N$337:$N$389,$A110,V$337:V$389)</f>
        <v>-67926.52</v>
      </c>
      <c r="W110" s="14">
        <f t="shared" si="108"/>
        <v>-67926.52</v>
      </c>
      <c r="X110" s="14">
        <f t="shared" si="108"/>
        <v>-67926.52</v>
      </c>
      <c r="Y110" s="14">
        <f t="shared" si="108"/>
        <v>-67926.52</v>
      </c>
      <c r="Z110" s="14">
        <f t="shared" si="108"/>
        <v>-67926.52</v>
      </c>
      <c r="AA110" s="102">
        <f t="shared" si="108"/>
        <v>-67926.52</v>
      </c>
      <c r="AB110" s="14">
        <f t="shared" si="108"/>
        <v>-67926.52</v>
      </c>
      <c r="AC110" s="14">
        <f t="shared" si="108"/>
        <v>-67926.52</v>
      </c>
      <c r="AD110" s="14">
        <f t="shared" si="108"/>
        <v>-67926.52</v>
      </c>
      <c r="AE110" s="14">
        <f t="shared" si="108"/>
        <v>-67926.52</v>
      </c>
      <c r="AF110" s="14">
        <f t="shared" si="108"/>
        <v>-67926.52</v>
      </c>
      <c r="AG110" s="14">
        <f t="shared" si="108"/>
        <v>-67926.52</v>
      </c>
      <c r="AH110" s="14">
        <f t="shared" si="108"/>
        <v>-67926.52</v>
      </c>
      <c r="AI110" s="14">
        <f t="shared" si="108"/>
        <v>-67926.52</v>
      </c>
      <c r="AJ110" s="14">
        <f t="shared" si="108"/>
        <v>-67926.52</v>
      </c>
      <c r="AK110" s="14">
        <f t="shared" si="108"/>
        <v>-67926.52</v>
      </c>
      <c r="AL110" s="14">
        <f t="shared" si="108"/>
        <v>-67926.52</v>
      </c>
      <c r="AM110" s="14">
        <f t="shared" si="108"/>
        <v>-67926.52</v>
      </c>
      <c r="AN110" s="14">
        <f t="shared" si="108"/>
        <v>-67926.52</v>
      </c>
      <c r="AO110" s="14">
        <f t="shared" si="108"/>
        <v>-67926.52</v>
      </c>
      <c r="AP110" s="14">
        <f t="shared" si="108"/>
        <v>-67926.52</v>
      </c>
      <c r="AQ110" s="14">
        <f t="shared" si="108"/>
        <v>-67926.52</v>
      </c>
      <c r="AR110" s="14">
        <f t="shared" si="108"/>
        <v>-67926.52</v>
      </c>
      <c r="AS110" s="14">
        <f t="shared" si="108"/>
        <v>-67926.52</v>
      </c>
      <c r="AT110" s="14">
        <f t="shared" si="108"/>
        <v>-67926.52</v>
      </c>
      <c r="AU110" s="14">
        <f t="shared" si="108"/>
        <v>-67926.52</v>
      </c>
      <c r="AV110" s="14">
        <f t="shared" si="108"/>
        <v>-67926.52</v>
      </c>
      <c r="AW110" s="14">
        <f t="shared" si="108"/>
        <v>-67926.52</v>
      </c>
      <c r="AX110" s="14"/>
      <c r="AY110" s="102">
        <f t="shared" si="104"/>
        <v>-67926.52</v>
      </c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</row>
    <row r="111" spans="1:67" s="12" customFormat="1" x14ac:dyDescent="0.15">
      <c r="A111" s="11" t="s">
        <v>250</v>
      </c>
      <c r="B111" s="76">
        <v>2951211</v>
      </c>
      <c r="C111" s="76">
        <v>2951211</v>
      </c>
      <c r="D111" s="76">
        <v>2951211</v>
      </c>
      <c r="E111" s="76">
        <v>2951211</v>
      </c>
      <c r="F111" s="76">
        <v>2951211</v>
      </c>
      <c r="G111" s="76">
        <v>1475605.5</v>
      </c>
      <c r="H111" s="76">
        <v>1475605.5</v>
      </c>
      <c r="I111" s="76">
        <v>978026.5</v>
      </c>
      <c r="J111" s="76">
        <v>613408</v>
      </c>
      <c r="K111" s="76">
        <v>613408</v>
      </c>
      <c r="L111" s="76">
        <v>613408</v>
      </c>
      <c r="M111" s="10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0</v>
      </c>
      <c r="U111" s="14">
        <v>0</v>
      </c>
      <c r="V111" s="14">
        <f t="shared" ref="V111:AW111" si="109">+U111+SUMIF($N$337:$N$389,$A111,V$337:V$389)</f>
        <v>0</v>
      </c>
      <c r="W111" s="14">
        <f t="shared" si="109"/>
        <v>0</v>
      </c>
      <c r="X111" s="14">
        <f t="shared" si="109"/>
        <v>0</v>
      </c>
      <c r="Y111" s="14">
        <f t="shared" si="109"/>
        <v>0</v>
      </c>
      <c r="Z111" s="14">
        <f t="shared" si="109"/>
        <v>0</v>
      </c>
      <c r="AA111" s="102">
        <f t="shared" si="109"/>
        <v>0</v>
      </c>
      <c r="AB111" s="14">
        <f t="shared" si="109"/>
        <v>0</v>
      </c>
      <c r="AC111" s="14">
        <f t="shared" si="109"/>
        <v>0</v>
      </c>
      <c r="AD111" s="14">
        <f t="shared" si="109"/>
        <v>0</v>
      </c>
      <c r="AE111" s="14">
        <f t="shared" si="109"/>
        <v>0</v>
      </c>
      <c r="AF111" s="14">
        <f t="shared" si="109"/>
        <v>0</v>
      </c>
      <c r="AG111" s="14">
        <f t="shared" si="109"/>
        <v>0</v>
      </c>
      <c r="AH111" s="14">
        <f t="shared" si="109"/>
        <v>0</v>
      </c>
      <c r="AI111" s="14">
        <f t="shared" si="109"/>
        <v>0</v>
      </c>
      <c r="AJ111" s="14">
        <f t="shared" si="109"/>
        <v>0</v>
      </c>
      <c r="AK111" s="14">
        <f t="shared" si="109"/>
        <v>0</v>
      </c>
      <c r="AL111" s="14">
        <f t="shared" si="109"/>
        <v>0</v>
      </c>
      <c r="AM111" s="14">
        <f t="shared" si="109"/>
        <v>0</v>
      </c>
      <c r="AN111" s="14">
        <f t="shared" si="109"/>
        <v>0</v>
      </c>
      <c r="AO111" s="14">
        <f t="shared" si="109"/>
        <v>0</v>
      </c>
      <c r="AP111" s="14">
        <f t="shared" si="109"/>
        <v>0</v>
      </c>
      <c r="AQ111" s="14">
        <f t="shared" si="109"/>
        <v>0</v>
      </c>
      <c r="AR111" s="14">
        <f t="shared" si="109"/>
        <v>0</v>
      </c>
      <c r="AS111" s="14">
        <f t="shared" si="109"/>
        <v>0</v>
      </c>
      <c r="AT111" s="14">
        <f t="shared" si="109"/>
        <v>0</v>
      </c>
      <c r="AU111" s="14">
        <f t="shared" si="109"/>
        <v>0</v>
      </c>
      <c r="AV111" s="14">
        <f t="shared" si="109"/>
        <v>0</v>
      </c>
      <c r="AW111" s="14">
        <f t="shared" si="109"/>
        <v>0</v>
      </c>
      <c r="AX111" s="14"/>
      <c r="AY111" s="102">
        <f t="shared" si="104"/>
        <v>0</v>
      </c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</row>
    <row r="112" spans="1:67" s="12" customFormat="1" x14ac:dyDescent="0.15">
      <c r="A112" s="11" t="s">
        <v>48</v>
      </c>
      <c r="B112" s="76">
        <v>-104373.75</v>
      </c>
      <c r="C112" s="76">
        <v>-104373.75</v>
      </c>
      <c r="D112" s="76">
        <v>-104373.75</v>
      </c>
      <c r="E112" s="76">
        <v>-104373.75</v>
      </c>
      <c r="F112" s="76">
        <v>-104373.75</v>
      </c>
      <c r="G112" s="76">
        <v>-104373.75</v>
      </c>
      <c r="H112" s="76">
        <v>-104373.75</v>
      </c>
      <c r="I112" s="76">
        <v>-104373.75</v>
      </c>
      <c r="J112" s="76">
        <v>-104373.75</v>
      </c>
      <c r="K112" s="76">
        <v>-104373.75</v>
      </c>
      <c r="L112" s="76">
        <v>-104373.75</v>
      </c>
      <c r="M112" s="106">
        <v>276865.5</v>
      </c>
      <c r="N112" s="76">
        <v>276865.5</v>
      </c>
      <c r="O112" s="76">
        <v>276865.5</v>
      </c>
      <c r="P112" s="76">
        <v>276865.5</v>
      </c>
      <c r="Q112" s="76">
        <v>276865.5</v>
      </c>
      <c r="R112" s="76">
        <v>276865.5</v>
      </c>
      <c r="S112" s="76">
        <v>276865.5</v>
      </c>
      <c r="T112" s="76">
        <v>276865.5</v>
      </c>
      <c r="U112" s="14">
        <v>276865.5</v>
      </c>
      <c r="V112" s="14">
        <f t="shared" ref="V112:AW112" si="110">+U112+SUMIF($N$337:$N$389,$A112,V$337:V$389)</f>
        <v>276865.5</v>
      </c>
      <c r="W112" s="14">
        <f t="shared" si="110"/>
        <v>276865.5</v>
      </c>
      <c r="X112" s="14">
        <f t="shared" si="110"/>
        <v>276865.5</v>
      </c>
      <c r="Y112" s="14">
        <f t="shared" si="110"/>
        <v>276865.5</v>
      </c>
      <c r="Z112" s="14">
        <f t="shared" si="110"/>
        <v>276865.5</v>
      </c>
      <c r="AA112" s="102">
        <f t="shared" si="110"/>
        <v>276865.5</v>
      </c>
      <c r="AB112" s="14">
        <f t="shared" si="110"/>
        <v>276865.5</v>
      </c>
      <c r="AC112" s="14">
        <f t="shared" si="110"/>
        <v>276865.5</v>
      </c>
      <c r="AD112" s="14">
        <f t="shared" si="110"/>
        <v>276865.5</v>
      </c>
      <c r="AE112" s="14">
        <f t="shared" si="110"/>
        <v>276865.5</v>
      </c>
      <c r="AF112" s="14">
        <f t="shared" si="110"/>
        <v>276865.5</v>
      </c>
      <c r="AG112" s="14">
        <f t="shared" si="110"/>
        <v>276865.5</v>
      </c>
      <c r="AH112" s="14">
        <f t="shared" si="110"/>
        <v>276865.5</v>
      </c>
      <c r="AI112" s="14">
        <f t="shared" si="110"/>
        <v>276865.5</v>
      </c>
      <c r="AJ112" s="14">
        <f t="shared" si="110"/>
        <v>276865.5</v>
      </c>
      <c r="AK112" s="14">
        <f t="shared" si="110"/>
        <v>276865.5</v>
      </c>
      <c r="AL112" s="14">
        <f t="shared" si="110"/>
        <v>276865.5</v>
      </c>
      <c r="AM112" s="14">
        <f t="shared" si="110"/>
        <v>276865.5</v>
      </c>
      <c r="AN112" s="14">
        <f t="shared" si="110"/>
        <v>276865.5</v>
      </c>
      <c r="AO112" s="14">
        <f t="shared" si="110"/>
        <v>276865.5</v>
      </c>
      <c r="AP112" s="14">
        <f t="shared" si="110"/>
        <v>276865.5</v>
      </c>
      <c r="AQ112" s="14">
        <f t="shared" si="110"/>
        <v>276865.5</v>
      </c>
      <c r="AR112" s="14">
        <f t="shared" si="110"/>
        <v>276865.5</v>
      </c>
      <c r="AS112" s="14">
        <f t="shared" si="110"/>
        <v>276865.5</v>
      </c>
      <c r="AT112" s="14">
        <f t="shared" si="110"/>
        <v>276865.5</v>
      </c>
      <c r="AU112" s="14">
        <f t="shared" si="110"/>
        <v>276865.5</v>
      </c>
      <c r="AV112" s="14">
        <f t="shared" si="110"/>
        <v>276865.5</v>
      </c>
      <c r="AW112" s="14">
        <f t="shared" si="110"/>
        <v>276865.5</v>
      </c>
      <c r="AX112" s="14"/>
      <c r="AY112" s="102">
        <f t="shared" si="104"/>
        <v>276865.5</v>
      </c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</row>
    <row r="113" spans="1:82" s="12" customFormat="1" x14ac:dyDescent="0.15">
      <c r="A113" s="11" t="s">
        <v>49</v>
      </c>
      <c r="B113" s="76">
        <v>-3721882.99</v>
      </c>
      <c r="C113" s="76">
        <v>-3721882.99</v>
      </c>
      <c r="D113" s="76">
        <v>-3662775.9400000004</v>
      </c>
      <c r="E113" s="76">
        <v>-3662775.9400000004</v>
      </c>
      <c r="F113" s="76">
        <v>-3662775.9400000004</v>
      </c>
      <c r="G113" s="76">
        <v>-3603430.1200000006</v>
      </c>
      <c r="H113" s="76">
        <v>-3603430.1200000006</v>
      </c>
      <c r="I113" s="76">
        <v>-3603430.1200000006</v>
      </c>
      <c r="J113" s="76">
        <v>-3544561.8400000008</v>
      </c>
      <c r="K113" s="76">
        <v>-3544561.8400000008</v>
      </c>
      <c r="L113" s="76">
        <v>-3544561.8400000008</v>
      </c>
      <c r="M113" s="106">
        <v>-3485454.5300000007</v>
      </c>
      <c r="N113" s="76">
        <v>-3485454.5300000007</v>
      </c>
      <c r="O113" s="76">
        <v>-3485454.5300000007</v>
      </c>
      <c r="P113" s="76">
        <v>-3426347.49</v>
      </c>
      <c r="Q113" s="76">
        <v>-3426347.49</v>
      </c>
      <c r="R113" s="76">
        <v>-3426347.49</v>
      </c>
      <c r="S113" s="76">
        <v>-3367240.44</v>
      </c>
      <c r="T113" s="76">
        <v>-3367240.44</v>
      </c>
      <c r="U113" s="14">
        <v>-3367240.44</v>
      </c>
      <c r="V113" s="14">
        <f t="shared" ref="V113:AW113" si="111">+U113+SUMIF($N$337:$N$389,$A113,V$337:V$389)</f>
        <v>-3308133.3286250001</v>
      </c>
      <c r="W113" s="14">
        <f t="shared" si="111"/>
        <v>-3308133.3286250001</v>
      </c>
      <c r="X113" s="14">
        <f t="shared" si="111"/>
        <v>-3308133.3286250001</v>
      </c>
      <c r="Y113" s="14">
        <f t="shared" si="111"/>
        <v>-3249026.2172500002</v>
      </c>
      <c r="Z113" s="14">
        <f t="shared" si="111"/>
        <v>-3249026.2172500002</v>
      </c>
      <c r="AA113" s="102">
        <f t="shared" si="111"/>
        <v>-3249026.2172500002</v>
      </c>
      <c r="AB113" s="14">
        <f t="shared" si="111"/>
        <v>-3189919.1033800002</v>
      </c>
      <c r="AC113" s="14">
        <f t="shared" si="111"/>
        <v>-3189919.1033800002</v>
      </c>
      <c r="AD113" s="14">
        <f t="shared" si="111"/>
        <v>-3189919.1033800002</v>
      </c>
      <c r="AE113" s="14">
        <f t="shared" si="111"/>
        <v>-3130811.9895100002</v>
      </c>
      <c r="AF113" s="14">
        <f t="shared" si="111"/>
        <v>-3130811.9895100002</v>
      </c>
      <c r="AG113" s="14">
        <f t="shared" si="111"/>
        <v>-3130811.9895100002</v>
      </c>
      <c r="AH113" s="14">
        <f t="shared" si="111"/>
        <v>-3071704.8756400002</v>
      </c>
      <c r="AI113" s="14">
        <f t="shared" si="111"/>
        <v>-3071704.8756400002</v>
      </c>
      <c r="AJ113" s="14">
        <f t="shared" si="111"/>
        <v>-3071704.8756400002</v>
      </c>
      <c r="AK113" s="14">
        <f t="shared" si="111"/>
        <v>-3012597.7617700002</v>
      </c>
      <c r="AL113" s="14">
        <f t="shared" si="111"/>
        <v>-3012597.7617700002</v>
      </c>
      <c r="AM113" s="14">
        <f t="shared" si="111"/>
        <v>-3012597.7617700002</v>
      </c>
      <c r="AN113" s="14">
        <f t="shared" si="111"/>
        <v>-2953490.6479000002</v>
      </c>
      <c r="AO113" s="14">
        <f t="shared" si="111"/>
        <v>-2953490.6479000002</v>
      </c>
      <c r="AP113" s="14">
        <f t="shared" si="111"/>
        <v>-2953490.6479000002</v>
      </c>
      <c r="AQ113" s="14">
        <f t="shared" si="111"/>
        <v>-2894383.5340300002</v>
      </c>
      <c r="AR113" s="14">
        <f t="shared" si="111"/>
        <v>-2894383.5340300002</v>
      </c>
      <c r="AS113" s="14">
        <f t="shared" si="111"/>
        <v>-2894383.5340300002</v>
      </c>
      <c r="AT113" s="14">
        <f t="shared" si="111"/>
        <v>-2835276.4201600002</v>
      </c>
      <c r="AU113" s="14">
        <f t="shared" si="111"/>
        <v>-2835276.4201600002</v>
      </c>
      <c r="AV113" s="14">
        <f t="shared" si="111"/>
        <v>-2835276.4201600002</v>
      </c>
      <c r="AW113" s="14">
        <f t="shared" si="111"/>
        <v>-2776169.3062900002</v>
      </c>
      <c r="AX113" s="14"/>
      <c r="AY113" s="102">
        <f t="shared" si="104"/>
        <v>-3030784.5660376921</v>
      </c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</row>
    <row r="114" spans="1:82" s="12" customFormat="1" x14ac:dyDescent="0.15">
      <c r="A114" s="11" t="s">
        <v>50</v>
      </c>
      <c r="B114" s="76">
        <v>-25099565.82</v>
      </c>
      <c r="C114" s="76">
        <v>-25099565.82</v>
      </c>
      <c r="D114" s="76">
        <v>-35769052.409999996</v>
      </c>
      <c r="E114" s="76">
        <v>-35769052.409999996</v>
      </c>
      <c r="F114" s="76">
        <v>-35769052.409999996</v>
      </c>
      <c r="G114" s="76">
        <v>-46623978.659999996</v>
      </c>
      <c r="H114" s="76">
        <v>-46623978.659999996</v>
      </c>
      <c r="I114" s="76">
        <v>-46623978.659999996</v>
      </c>
      <c r="J114" s="76">
        <v>-56818439.579999998</v>
      </c>
      <c r="K114" s="76">
        <v>-56818439.579999998</v>
      </c>
      <c r="L114" s="76">
        <v>-56818439.579999998</v>
      </c>
      <c r="M114" s="106">
        <v>-64520909.259999998</v>
      </c>
      <c r="N114" s="76">
        <v>-64520909.259999998</v>
      </c>
      <c r="O114" s="76">
        <v>-64520909.259999998</v>
      </c>
      <c r="P114" s="76">
        <v>-36081758.369999997</v>
      </c>
      <c r="Q114" s="76">
        <v>-36081758.369999997</v>
      </c>
      <c r="R114" s="76">
        <v>-36081758.369999997</v>
      </c>
      <c r="S114" s="76">
        <v>-47440853.039999999</v>
      </c>
      <c r="T114" s="76">
        <v>-47440853.039999999</v>
      </c>
      <c r="U114" s="14">
        <v>-47440853.039999999</v>
      </c>
      <c r="V114" s="14">
        <f t="shared" ref="V114:AW114" si="112">+U114+SUMIF($N$337:$N$389,$A114,V$337:V$389)+V386</f>
        <v>-58192626.161892757</v>
      </c>
      <c r="W114" s="14">
        <f t="shared" si="112"/>
        <v>-58192626.161892757</v>
      </c>
      <c r="X114" s="14">
        <f t="shared" si="112"/>
        <v>-58192626.161892757</v>
      </c>
      <c r="Y114" s="14">
        <f t="shared" si="112"/>
        <v>-69544842.652626574</v>
      </c>
      <c r="Z114" s="14">
        <f t="shared" si="112"/>
        <v>-69545194.729001567</v>
      </c>
      <c r="AA114" s="102">
        <f t="shared" si="112"/>
        <v>-69545546.805376559</v>
      </c>
      <c r="AB114" s="14">
        <f t="shared" si="112"/>
        <v>-81210019.355804846</v>
      </c>
      <c r="AC114" s="14">
        <f t="shared" si="112"/>
        <v>-81210371.432179838</v>
      </c>
      <c r="AD114" s="14">
        <f t="shared" si="112"/>
        <v>-81210723.508554831</v>
      </c>
      <c r="AE114" s="14">
        <f t="shared" si="112"/>
        <v>-92875196.058983117</v>
      </c>
      <c r="AF114" s="14">
        <f t="shared" si="112"/>
        <v>-92875568.549983114</v>
      </c>
      <c r="AG114" s="14">
        <f t="shared" si="112"/>
        <v>-92875941.040983111</v>
      </c>
      <c r="AH114" s="14">
        <f t="shared" si="112"/>
        <v>-104448263.32603639</v>
      </c>
      <c r="AI114" s="14">
        <f t="shared" si="112"/>
        <v>-104448635.81703639</v>
      </c>
      <c r="AJ114" s="14">
        <f t="shared" si="112"/>
        <v>-104449008.30803639</v>
      </c>
      <c r="AK114" s="14">
        <f t="shared" si="112"/>
        <v>-116021330.59308967</v>
      </c>
      <c r="AL114" s="14">
        <f t="shared" si="112"/>
        <v>-116021703.08408967</v>
      </c>
      <c r="AM114" s="14">
        <f t="shared" si="112"/>
        <v>-116022075.57508966</v>
      </c>
      <c r="AN114" s="14">
        <f t="shared" si="112"/>
        <v>-127790665.55904378</v>
      </c>
      <c r="AO114" s="14">
        <f t="shared" si="112"/>
        <v>-127791038.05004378</v>
      </c>
      <c r="AP114" s="14">
        <f t="shared" si="112"/>
        <v>-127791410.54104377</v>
      </c>
      <c r="AQ114" s="14">
        <f t="shared" si="112"/>
        <v>-139560000.52499789</v>
      </c>
      <c r="AR114" s="14">
        <f t="shared" si="112"/>
        <v>-139560373.01599789</v>
      </c>
      <c r="AS114" s="14">
        <f t="shared" si="112"/>
        <v>-139560745.50699788</v>
      </c>
      <c r="AT114" s="14">
        <f t="shared" si="112"/>
        <v>-151385501.46095198</v>
      </c>
      <c r="AU114" s="14">
        <f t="shared" si="112"/>
        <v>-151385873.95195198</v>
      </c>
      <c r="AV114" s="14">
        <f t="shared" si="112"/>
        <v>-151386246.44295198</v>
      </c>
      <c r="AW114" s="14">
        <f t="shared" si="112"/>
        <v>-163211002.39690608</v>
      </c>
      <c r="AX114" s="14"/>
      <c r="AY114" s="102">
        <f t="shared" si="104"/>
        <v>-112536218.23295821</v>
      </c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</row>
    <row r="115" spans="1:82" s="12" customFormat="1" x14ac:dyDescent="0.15">
      <c r="A115" s="11" t="s">
        <v>51</v>
      </c>
      <c r="B115" s="76">
        <v>2455369.7599999998</v>
      </c>
      <c r="C115" s="76">
        <v>2455369.7599999998</v>
      </c>
      <c r="D115" s="76">
        <v>-610449.3200000003</v>
      </c>
      <c r="E115" s="76">
        <v>-610449.3200000003</v>
      </c>
      <c r="F115" s="76">
        <v>-610449.3200000003</v>
      </c>
      <c r="G115" s="76">
        <v>-3713456.5500000003</v>
      </c>
      <c r="H115" s="76">
        <v>-3713456.5500000003</v>
      </c>
      <c r="I115" s="76">
        <v>-3713456.5500000003</v>
      </c>
      <c r="J115" s="76">
        <v>-6659425.7200000007</v>
      </c>
      <c r="K115" s="76">
        <v>-6659425.7200000007</v>
      </c>
      <c r="L115" s="76">
        <v>-6659425.7200000007</v>
      </c>
      <c r="M115" s="106">
        <v>-9375931.5600000005</v>
      </c>
      <c r="N115" s="76">
        <v>-9375931.5600000005</v>
      </c>
      <c r="O115" s="76">
        <v>-9375931.5600000005</v>
      </c>
      <c r="P115" s="76">
        <v>-545539.53</v>
      </c>
      <c r="Q115" s="76">
        <v>-545539.53</v>
      </c>
      <c r="R115" s="76">
        <v>-545539.53</v>
      </c>
      <c r="S115" s="76">
        <v>-3608976.09</v>
      </c>
      <c r="T115" s="76">
        <v>-3608976.09</v>
      </c>
      <c r="U115" s="14">
        <v>-3608976.09</v>
      </c>
      <c r="V115" s="14">
        <f t="shared" ref="V115:AW115" si="113">+U115+SUMIF($N$337:$N$389,$A115,V$337:V$389)</f>
        <v>-6765372.2189562246</v>
      </c>
      <c r="W115" s="14">
        <f t="shared" si="113"/>
        <v>-6765372.2189562246</v>
      </c>
      <c r="X115" s="14">
        <f t="shared" si="113"/>
        <v>-6765372.2189562246</v>
      </c>
      <c r="Y115" s="14">
        <f t="shared" si="113"/>
        <v>-9921768.3479124494</v>
      </c>
      <c r="Z115" s="14">
        <f t="shared" si="113"/>
        <v>-9921768.3479124494</v>
      </c>
      <c r="AA115" s="102">
        <f t="shared" si="113"/>
        <v>-9921768.3479124494</v>
      </c>
      <c r="AB115" s="14">
        <f t="shared" si="113"/>
        <v>-12924236.235822545</v>
      </c>
      <c r="AC115" s="14">
        <f t="shared" si="113"/>
        <v>-12924236.235822545</v>
      </c>
      <c r="AD115" s="14">
        <f t="shared" si="113"/>
        <v>-12924236.235822545</v>
      </c>
      <c r="AE115" s="14">
        <f t="shared" si="113"/>
        <v>-15926704.123732641</v>
      </c>
      <c r="AF115" s="14">
        <f t="shared" si="113"/>
        <v>-15926704.123732641</v>
      </c>
      <c r="AG115" s="14">
        <f t="shared" si="113"/>
        <v>-15926704.123732641</v>
      </c>
      <c r="AH115" s="14">
        <f t="shared" si="113"/>
        <v>-18929172.011642739</v>
      </c>
      <c r="AI115" s="14">
        <f t="shared" si="113"/>
        <v>-18929172.011642739</v>
      </c>
      <c r="AJ115" s="14">
        <f t="shared" si="113"/>
        <v>-18929172.011642739</v>
      </c>
      <c r="AK115" s="14">
        <f t="shared" si="113"/>
        <v>-21931639.899552837</v>
      </c>
      <c r="AL115" s="14">
        <f t="shared" si="113"/>
        <v>-21931639.899552837</v>
      </c>
      <c r="AM115" s="14">
        <f t="shared" si="113"/>
        <v>-21931639.899552837</v>
      </c>
      <c r="AN115" s="14">
        <f t="shared" si="113"/>
        <v>-24914141.484822325</v>
      </c>
      <c r="AO115" s="14">
        <f t="shared" si="113"/>
        <v>-24914141.484822325</v>
      </c>
      <c r="AP115" s="14">
        <f t="shared" si="113"/>
        <v>-24914141.484822325</v>
      </c>
      <c r="AQ115" s="14">
        <f t="shared" si="113"/>
        <v>-27896643.070091814</v>
      </c>
      <c r="AR115" s="14">
        <f t="shared" si="113"/>
        <v>-27896643.070091814</v>
      </c>
      <c r="AS115" s="14">
        <f t="shared" si="113"/>
        <v>-27896643.070091814</v>
      </c>
      <c r="AT115" s="14">
        <f t="shared" si="113"/>
        <v>-30879144.655361302</v>
      </c>
      <c r="AU115" s="14">
        <f t="shared" si="113"/>
        <v>-30879144.655361302</v>
      </c>
      <c r="AV115" s="14">
        <f t="shared" si="113"/>
        <v>-30879144.655361302</v>
      </c>
      <c r="AW115" s="14">
        <f t="shared" si="113"/>
        <v>-33861646.240630791</v>
      </c>
      <c r="AX115" s="14"/>
      <c r="AY115" s="102">
        <f t="shared" si="104"/>
        <v>-21000124.27918027</v>
      </c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</row>
    <row r="116" spans="1:82" s="12" customFormat="1" x14ac:dyDescent="0.15">
      <c r="A116" s="11" t="s">
        <v>589</v>
      </c>
      <c r="B116" s="76">
        <v>-600433.67999999993</v>
      </c>
      <c r="C116" s="76">
        <v>-600433.67999999993</v>
      </c>
      <c r="D116" s="76">
        <v>-650368.74</v>
      </c>
      <c r="E116" s="76">
        <v>-650368.74</v>
      </c>
      <c r="F116" s="76">
        <v>-650368.74</v>
      </c>
      <c r="G116" s="76">
        <v>-700303.8</v>
      </c>
      <c r="H116" s="76">
        <v>-700303.8</v>
      </c>
      <c r="I116" s="76">
        <v>-700303.8</v>
      </c>
      <c r="J116" s="76">
        <v>-750238.8600000001</v>
      </c>
      <c r="K116" s="76">
        <v>-750238.8600000001</v>
      </c>
      <c r="L116" s="76">
        <v>-750238.8600000001</v>
      </c>
      <c r="M116" s="106">
        <v>-2374482.59</v>
      </c>
      <c r="N116" s="76">
        <v>-2374482.59</v>
      </c>
      <c r="O116" s="76">
        <v>-2374482.59</v>
      </c>
      <c r="P116" s="76">
        <v>-600433.68000000005</v>
      </c>
      <c r="Q116" s="76">
        <v>-600433.68000000005</v>
      </c>
      <c r="R116" s="76">
        <v>-600433.68000000005</v>
      </c>
      <c r="S116" s="76">
        <v>-600433.68000000005</v>
      </c>
      <c r="T116" s="76">
        <v>-600433.68000000005</v>
      </c>
      <c r="U116" s="14">
        <v>-600433.68000000005</v>
      </c>
      <c r="V116" s="14">
        <f t="shared" ref="V116:AW116" si="114">+U116+SUMIF($N$337:$N$389,$A116,V$337:V$389)</f>
        <v>-1342008.6620882901</v>
      </c>
      <c r="W116" s="14">
        <f t="shared" si="114"/>
        <v>-1342008.6620882901</v>
      </c>
      <c r="X116" s="14">
        <f t="shared" si="114"/>
        <v>-1342008.6620882901</v>
      </c>
      <c r="Y116" s="14">
        <f t="shared" si="114"/>
        <v>-2083583.64417658</v>
      </c>
      <c r="Z116" s="14">
        <f t="shared" si="114"/>
        <v>-2083583.64417658</v>
      </c>
      <c r="AA116" s="102">
        <f t="shared" si="114"/>
        <v>-2083583.64417658</v>
      </c>
      <c r="AB116" s="14">
        <f t="shared" si="114"/>
        <v>-2270782.7351258746</v>
      </c>
      <c r="AC116" s="14">
        <f t="shared" si="114"/>
        <v>-2270782.7351258746</v>
      </c>
      <c r="AD116" s="14">
        <f t="shared" si="114"/>
        <v>-2270782.7351258746</v>
      </c>
      <c r="AE116" s="14">
        <f t="shared" si="114"/>
        <v>-2457981.8260751693</v>
      </c>
      <c r="AF116" s="14">
        <f t="shared" si="114"/>
        <v>-2457981.8260751693</v>
      </c>
      <c r="AG116" s="14">
        <f t="shared" si="114"/>
        <v>-2457981.8260751693</v>
      </c>
      <c r="AH116" s="14">
        <f t="shared" si="114"/>
        <v>-2645180.9170244639</v>
      </c>
      <c r="AI116" s="14">
        <f t="shared" si="114"/>
        <v>-2645180.9170244639</v>
      </c>
      <c r="AJ116" s="14">
        <f t="shared" si="114"/>
        <v>-2645180.9170244639</v>
      </c>
      <c r="AK116" s="14">
        <f t="shared" si="114"/>
        <v>-2832380.0079737585</v>
      </c>
      <c r="AL116" s="14">
        <f t="shared" si="114"/>
        <v>-2832380.0079737585</v>
      </c>
      <c r="AM116" s="14">
        <f t="shared" si="114"/>
        <v>-2832380.0079737585</v>
      </c>
      <c r="AN116" s="14">
        <f t="shared" si="114"/>
        <v>-2886668.093314229</v>
      </c>
      <c r="AO116" s="14">
        <f t="shared" si="114"/>
        <v>-2886668.093314229</v>
      </c>
      <c r="AP116" s="14">
        <f t="shared" si="114"/>
        <v>-2886668.093314229</v>
      </c>
      <c r="AQ116" s="14">
        <f t="shared" si="114"/>
        <v>-2940956.1786546996</v>
      </c>
      <c r="AR116" s="14">
        <f t="shared" si="114"/>
        <v>-2940956.1786546996</v>
      </c>
      <c r="AS116" s="14">
        <f t="shared" si="114"/>
        <v>-2940956.1786546996</v>
      </c>
      <c r="AT116" s="14">
        <f t="shared" si="114"/>
        <v>-2995244.2639951701</v>
      </c>
      <c r="AU116" s="14">
        <f t="shared" si="114"/>
        <v>-2995244.2639951701</v>
      </c>
      <c r="AV116" s="14">
        <f t="shared" si="114"/>
        <v>-2995244.2639951701</v>
      </c>
      <c r="AW116" s="14">
        <f t="shared" si="114"/>
        <v>-3049532.3493356407</v>
      </c>
      <c r="AX116" s="14"/>
      <c r="AY116" s="102">
        <f t="shared" si="104"/>
        <v>-2723660.6701398129</v>
      </c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</row>
    <row r="117" spans="1:82" s="12" customFormat="1" x14ac:dyDescent="0.15">
      <c r="A117" s="11" t="s">
        <v>590</v>
      </c>
      <c r="B117" s="76">
        <v>54151.990000000049</v>
      </c>
      <c r="C117" s="76">
        <v>54151.990000000049</v>
      </c>
      <c r="D117" s="76">
        <v>44759.440000000046</v>
      </c>
      <c r="E117" s="76">
        <v>44759.440000000046</v>
      </c>
      <c r="F117" s="76">
        <v>44759.440000000046</v>
      </c>
      <c r="G117" s="76">
        <v>35366.900000000045</v>
      </c>
      <c r="H117" s="76">
        <v>35366.900000000045</v>
      </c>
      <c r="I117" s="76">
        <v>35366.900000000045</v>
      </c>
      <c r="J117" s="76">
        <v>25974.350000000046</v>
      </c>
      <c r="K117" s="76">
        <v>25974.350000000046</v>
      </c>
      <c r="L117" s="76">
        <v>25974.350000000046</v>
      </c>
      <c r="M117" s="106">
        <v>-423481.05999999994</v>
      </c>
      <c r="N117" s="76">
        <v>-423481.05999999994</v>
      </c>
      <c r="O117" s="76">
        <v>-423481.05999999994</v>
      </c>
      <c r="P117" s="76">
        <v>54151.99</v>
      </c>
      <c r="Q117" s="76">
        <v>54151.99</v>
      </c>
      <c r="R117" s="76">
        <v>54151.99</v>
      </c>
      <c r="S117" s="76">
        <v>54151.99</v>
      </c>
      <c r="T117" s="76">
        <v>54151.99</v>
      </c>
      <c r="U117" s="14">
        <v>54151.99</v>
      </c>
      <c r="V117" s="14">
        <f t="shared" ref="V117:AW117" si="115">+U117+SUMIF($N$337:$N$389,$A117,V$337:V$389)</f>
        <v>-107947.03808352601</v>
      </c>
      <c r="W117" s="14">
        <f t="shared" si="115"/>
        <v>-107947.03808352601</v>
      </c>
      <c r="X117" s="14">
        <f t="shared" si="115"/>
        <v>-107947.03808352601</v>
      </c>
      <c r="Y117" s="14">
        <f t="shared" si="115"/>
        <v>-270046.06616705202</v>
      </c>
      <c r="Z117" s="14">
        <f t="shared" si="115"/>
        <v>-270046.06616705202</v>
      </c>
      <c r="AA117" s="102">
        <f t="shared" si="115"/>
        <v>-270046.06616705202</v>
      </c>
      <c r="AB117" s="14">
        <f t="shared" si="115"/>
        <v>-310271.67650139111</v>
      </c>
      <c r="AC117" s="14">
        <f t="shared" si="115"/>
        <v>-310271.67650139111</v>
      </c>
      <c r="AD117" s="14">
        <f t="shared" si="115"/>
        <v>-310271.67650139111</v>
      </c>
      <c r="AE117" s="14">
        <f t="shared" si="115"/>
        <v>-350497.28683573019</v>
      </c>
      <c r="AF117" s="14">
        <f t="shared" si="115"/>
        <v>-350497.28683573019</v>
      </c>
      <c r="AG117" s="14">
        <f t="shared" si="115"/>
        <v>-350497.28683573019</v>
      </c>
      <c r="AH117" s="14">
        <f t="shared" si="115"/>
        <v>-390722.89717006928</v>
      </c>
      <c r="AI117" s="14">
        <f t="shared" si="115"/>
        <v>-390722.89717006928</v>
      </c>
      <c r="AJ117" s="14">
        <f t="shared" si="115"/>
        <v>-390722.89717006928</v>
      </c>
      <c r="AK117" s="14">
        <f t="shared" si="115"/>
        <v>-430948.50750440836</v>
      </c>
      <c r="AL117" s="14">
        <f t="shared" si="115"/>
        <v>-430948.50750440836</v>
      </c>
      <c r="AM117" s="14">
        <f t="shared" si="115"/>
        <v>-430948.50750440836</v>
      </c>
      <c r="AN117" s="14">
        <f t="shared" si="115"/>
        <v>-443767.98635250947</v>
      </c>
      <c r="AO117" s="14">
        <f t="shared" si="115"/>
        <v>-443767.98635250947</v>
      </c>
      <c r="AP117" s="14">
        <f t="shared" si="115"/>
        <v>-443767.98635250947</v>
      </c>
      <c r="AQ117" s="14">
        <f t="shared" si="115"/>
        <v>-456587.46520061058</v>
      </c>
      <c r="AR117" s="14">
        <f t="shared" si="115"/>
        <v>-456587.46520061058</v>
      </c>
      <c r="AS117" s="14">
        <f t="shared" si="115"/>
        <v>-456587.46520061058</v>
      </c>
      <c r="AT117" s="14">
        <f t="shared" si="115"/>
        <v>-469406.94404871168</v>
      </c>
      <c r="AU117" s="14">
        <f t="shared" si="115"/>
        <v>-469406.94404871168</v>
      </c>
      <c r="AV117" s="14">
        <f t="shared" si="115"/>
        <v>-469406.94404871168</v>
      </c>
      <c r="AW117" s="14">
        <f t="shared" si="115"/>
        <v>-482226.42289681279</v>
      </c>
      <c r="AX117" s="14"/>
      <c r="AY117" s="102">
        <f t="shared" si="104"/>
        <v>-408030.57682990475</v>
      </c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</row>
    <row r="118" spans="1:82" s="12" customFormat="1" x14ac:dyDescent="0.15">
      <c r="A118" s="11" t="s">
        <v>591</v>
      </c>
      <c r="B118" s="76">
        <v>27586333</v>
      </c>
      <c r="C118" s="76">
        <v>27586333</v>
      </c>
      <c r="D118" s="76">
        <v>27123147</v>
      </c>
      <c r="E118" s="76">
        <v>27123147</v>
      </c>
      <c r="F118" s="76">
        <v>27123147</v>
      </c>
      <c r="G118" s="76">
        <v>26641650</v>
      </c>
      <c r="H118" s="76">
        <v>26641650</v>
      </c>
      <c r="I118" s="76">
        <v>26641650</v>
      </c>
      <c r="J118" s="76">
        <v>26150999</v>
      </c>
      <c r="K118" s="76">
        <v>26150999</v>
      </c>
      <c r="L118" s="76">
        <v>26150999</v>
      </c>
      <c r="M118" s="106">
        <v>25660348</v>
      </c>
      <c r="N118" s="76">
        <v>25660348</v>
      </c>
      <c r="O118" s="76">
        <v>25660348</v>
      </c>
      <c r="P118" s="76">
        <v>25169697</v>
      </c>
      <c r="Q118" s="76">
        <v>25169697</v>
      </c>
      <c r="R118" s="76">
        <v>25169697</v>
      </c>
      <c r="S118" s="76">
        <v>24679046</v>
      </c>
      <c r="T118" s="76">
        <v>24679046</v>
      </c>
      <c r="U118" s="14">
        <v>24679046</v>
      </c>
      <c r="V118" s="14">
        <f t="shared" ref="V118:AW118" si="116">+U118+SUMIF($N$337:$N$389,$A118,V$337:V$389)</f>
        <v>24679046</v>
      </c>
      <c r="W118" s="14">
        <f t="shared" si="116"/>
        <v>24679046</v>
      </c>
      <c r="X118" s="14">
        <f t="shared" si="116"/>
        <v>24679046</v>
      </c>
      <c r="Y118" s="14">
        <f t="shared" si="116"/>
        <v>24679046</v>
      </c>
      <c r="Z118" s="14">
        <f t="shared" si="116"/>
        <v>24679046</v>
      </c>
      <c r="AA118" s="102">
        <f t="shared" si="116"/>
        <v>24679046</v>
      </c>
      <c r="AB118" s="14">
        <f t="shared" si="116"/>
        <v>24679046</v>
      </c>
      <c r="AC118" s="14">
        <f t="shared" si="116"/>
        <v>24679046</v>
      </c>
      <c r="AD118" s="14">
        <f t="shared" si="116"/>
        <v>24679046</v>
      </c>
      <c r="AE118" s="14">
        <f t="shared" si="116"/>
        <v>24679046</v>
      </c>
      <c r="AF118" s="14">
        <f t="shared" si="116"/>
        <v>24679046</v>
      </c>
      <c r="AG118" s="14">
        <f t="shared" si="116"/>
        <v>24679046</v>
      </c>
      <c r="AH118" s="14">
        <f t="shared" si="116"/>
        <v>24679046</v>
      </c>
      <c r="AI118" s="14">
        <f t="shared" si="116"/>
        <v>24679046</v>
      </c>
      <c r="AJ118" s="14">
        <f t="shared" si="116"/>
        <v>24679046</v>
      </c>
      <c r="AK118" s="14">
        <f t="shared" si="116"/>
        <v>24679046</v>
      </c>
      <c r="AL118" s="14">
        <f t="shared" si="116"/>
        <v>24679046</v>
      </c>
      <c r="AM118" s="14">
        <f t="shared" si="116"/>
        <v>24679046</v>
      </c>
      <c r="AN118" s="14">
        <f t="shared" si="116"/>
        <v>24679046</v>
      </c>
      <c r="AO118" s="14">
        <f t="shared" si="116"/>
        <v>24679046</v>
      </c>
      <c r="AP118" s="14">
        <f t="shared" si="116"/>
        <v>24679046</v>
      </c>
      <c r="AQ118" s="14">
        <f t="shared" si="116"/>
        <v>24679046</v>
      </c>
      <c r="AR118" s="14">
        <f t="shared" si="116"/>
        <v>24679046</v>
      </c>
      <c r="AS118" s="14">
        <f t="shared" si="116"/>
        <v>24679046</v>
      </c>
      <c r="AT118" s="14">
        <f t="shared" si="116"/>
        <v>24679046</v>
      </c>
      <c r="AU118" s="14">
        <f t="shared" si="116"/>
        <v>24679046</v>
      </c>
      <c r="AV118" s="14">
        <f t="shared" si="116"/>
        <v>24679046</v>
      </c>
      <c r="AW118" s="14">
        <f t="shared" si="116"/>
        <v>24679046</v>
      </c>
      <c r="AX118" s="14"/>
      <c r="AY118" s="102">
        <f t="shared" si="104"/>
        <v>24679046</v>
      </c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</row>
    <row r="119" spans="1:82" s="12" customFormat="1" x14ac:dyDescent="0.15">
      <c r="A119" s="11" t="s">
        <v>592</v>
      </c>
      <c r="B119" s="76">
        <v>-6466513.1600000001</v>
      </c>
      <c r="C119" s="76">
        <v>-6466513.1600000001</v>
      </c>
      <c r="D119" s="76">
        <v>-6364885.1600000001</v>
      </c>
      <c r="E119" s="76">
        <v>-6364885.1600000001</v>
      </c>
      <c r="F119" s="76">
        <v>-6364885.1600000001</v>
      </c>
      <c r="G119" s="76">
        <v>-6259637.1600000001</v>
      </c>
      <c r="H119" s="76">
        <v>-6259637.1600000001</v>
      </c>
      <c r="I119" s="76">
        <v>-6259637.1600000001</v>
      </c>
      <c r="J119" s="76">
        <v>-6152579.1600000001</v>
      </c>
      <c r="K119" s="76">
        <v>-6152579.1600000001</v>
      </c>
      <c r="L119" s="76">
        <v>-6152579.1600000001</v>
      </c>
      <c r="M119" s="106">
        <v>-6045521.1600000001</v>
      </c>
      <c r="N119" s="76">
        <v>-6045521.1600000001</v>
      </c>
      <c r="O119" s="76">
        <v>-6045521.1600000001</v>
      </c>
      <c r="P119" s="76">
        <v>-4814679.41</v>
      </c>
      <c r="Q119" s="76">
        <v>-4814679.41</v>
      </c>
      <c r="R119" s="76">
        <v>-4814679.41</v>
      </c>
      <c r="S119" s="76">
        <v>-4720842.41</v>
      </c>
      <c r="T119" s="76">
        <v>-4720842.41</v>
      </c>
      <c r="U119" s="14">
        <v>-4720842.41</v>
      </c>
      <c r="V119" s="14">
        <f t="shared" ref="V119:AW119" si="117">+U119+SUMIF($N$337:$N$389,$A119,V$337:V$389)</f>
        <v>-4720842.41</v>
      </c>
      <c r="W119" s="14">
        <f t="shared" si="117"/>
        <v>-4720842.41</v>
      </c>
      <c r="X119" s="14">
        <f t="shared" si="117"/>
        <v>-4720842.41</v>
      </c>
      <c r="Y119" s="14">
        <f t="shared" si="117"/>
        <v>-4720842.41</v>
      </c>
      <c r="Z119" s="14">
        <f t="shared" si="117"/>
        <v>-4720842.41</v>
      </c>
      <c r="AA119" s="102">
        <f t="shared" si="117"/>
        <v>-4720842.41</v>
      </c>
      <c r="AB119" s="14">
        <f t="shared" si="117"/>
        <v>-4720842.41</v>
      </c>
      <c r="AC119" s="14">
        <f t="shared" si="117"/>
        <v>-4720842.41</v>
      </c>
      <c r="AD119" s="14">
        <f t="shared" si="117"/>
        <v>-4720842.41</v>
      </c>
      <c r="AE119" s="14">
        <f t="shared" si="117"/>
        <v>-4720842.41</v>
      </c>
      <c r="AF119" s="14">
        <f t="shared" si="117"/>
        <v>-4720842.41</v>
      </c>
      <c r="AG119" s="14">
        <f t="shared" si="117"/>
        <v>-4720842.41</v>
      </c>
      <c r="AH119" s="14">
        <f t="shared" si="117"/>
        <v>-4720842.41</v>
      </c>
      <c r="AI119" s="14">
        <f t="shared" si="117"/>
        <v>-4720842.41</v>
      </c>
      <c r="AJ119" s="14">
        <f t="shared" si="117"/>
        <v>-4720842.41</v>
      </c>
      <c r="AK119" s="14">
        <f t="shared" si="117"/>
        <v>-4720842.41</v>
      </c>
      <c r="AL119" s="14">
        <f t="shared" si="117"/>
        <v>-4720842.41</v>
      </c>
      <c r="AM119" s="14">
        <f t="shared" si="117"/>
        <v>-4720842.41</v>
      </c>
      <c r="AN119" s="14">
        <f t="shared" si="117"/>
        <v>-4720842.41</v>
      </c>
      <c r="AO119" s="14">
        <f t="shared" si="117"/>
        <v>-4720842.41</v>
      </c>
      <c r="AP119" s="14">
        <f t="shared" si="117"/>
        <v>-4720842.41</v>
      </c>
      <c r="AQ119" s="14">
        <f t="shared" si="117"/>
        <v>-4720842.41</v>
      </c>
      <c r="AR119" s="14">
        <f t="shared" si="117"/>
        <v>-4720842.41</v>
      </c>
      <c r="AS119" s="14">
        <f t="shared" si="117"/>
        <v>-4720842.41</v>
      </c>
      <c r="AT119" s="14">
        <f t="shared" si="117"/>
        <v>-4720842.41</v>
      </c>
      <c r="AU119" s="14">
        <f t="shared" si="117"/>
        <v>-4720842.41</v>
      </c>
      <c r="AV119" s="14">
        <f t="shared" si="117"/>
        <v>-4720842.41</v>
      </c>
      <c r="AW119" s="14">
        <f t="shared" si="117"/>
        <v>-4720842.41</v>
      </c>
      <c r="AX119" s="14"/>
      <c r="AY119" s="102">
        <f t="shared" si="104"/>
        <v>-4720842.4099999983</v>
      </c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</row>
    <row r="120" spans="1:82" s="12" customFormat="1" x14ac:dyDescent="0.15">
      <c r="A120" s="11" t="s">
        <v>593</v>
      </c>
      <c r="B120" s="76">
        <v>-40233122.109999999</v>
      </c>
      <c r="C120" s="76">
        <v>-40233122.109999999</v>
      </c>
      <c r="D120" s="76">
        <v>-39558090.109999999</v>
      </c>
      <c r="E120" s="76">
        <v>-39558090.109999999</v>
      </c>
      <c r="F120" s="76">
        <v>-39558090.109999999</v>
      </c>
      <c r="G120" s="76">
        <v>-38856043.109999999</v>
      </c>
      <c r="H120" s="76">
        <v>-38856043.109999999</v>
      </c>
      <c r="I120" s="76">
        <v>-38856043.109999999</v>
      </c>
      <c r="J120" s="76">
        <v>-38140489.109999999</v>
      </c>
      <c r="K120" s="76">
        <v>-38140489.109999999</v>
      </c>
      <c r="L120" s="76">
        <v>-38140489.109999999</v>
      </c>
      <c r="M120" s="106">
        <v>-37424935.109999999</v>
      </c>
      <c r="N120" s="76">
        <v>-37424935.109999999</v>
      </c>
      <c r="O120" s="76">
        <v>-37424935.109999999</v>
      </c>
      <c r="P120" s="76">
        <v>-36709381.109999999</v>
      </c>
      <c r="Q120" s="76">
        <v>-36709381.109999999</v>
      </c>
      <c r="R120" s="76">
        <v>-36709381.109999999</v>
      </c>
      <c r="S120" s="76">
        <v>-35993827.109999999</v>
      </c>
      <c r="T120" s="76">
        <v>-35993827.109999999</v>
      </c>
      <c r="U120" s="14">
        <v>-35993827.109999999</v>
      </c>
      <c r="V120" s="14">
        <f t="shared" ref="V120:AW120" si="118">+U120+SUMIF($N$337:$N$389,$A120,V$337:V$389)</f>
        <v>-35993827.109999999</v>
      </c>
      <c r="W120" s="14">
        <f t="shared" si="118"/>
        <v>-35993827.109999999</v>
      </c>
      <c r="X120" s="14">
        <f t="shared" si="118"/>
        <v>-35993827.109999999</v>
      </c>
      <c r="Y120" s="14">
        <f t="shared" si="118"/>
        <v>-35993827.109999999</v>
      </c>
      <c r="Z120" s="14">
        <f t="shared" si="118"/>
        <v>-35993827.109999999</v>
      </c>
      <c r="AA120" s="102">
        <f t="shared" si="118"/>
        <v>-35993827.109999999</v>
      </c>
      <c r="AB120" s="14">
        <f t="shared" si="118"/>
        <v>-35993827.109999999</v>
      </c>
      <c r="AC120" s="14">
        <f t="shared" si="118"/>
        <v>-35993827.109999999</v>
      </c>
      <c r="AD120" s="14">
        <f t="shared" si="118"/>
        <v>-35993827.109999999</v>
      </c>
      <c r="AE120" s="14">
        <f t="shared" si="118"/>
        <v>-35993827.109999999</v>
      </c>
      <c r="AF120" s="14">
        <f t="shared" si="118"/>
        <v>-35993827.109999999</v>
      </c>
      <c r="AG120" s="14">
        <f t="shared" si="118"/>
        <v>-35993827.109999999</v>
      </c>
      <c r="AH120" s="14">
        <f t="shared" si="118"/>
        <v>-35993827.109999999</v>
      </c>
      <c r="AI120" s="14">
        <f t="shared" si="118"/>
        <v>-35993827.109999999</v>
      </c>
      <c r="AJ120" s="14">
        <f t="shared" si="118"/>
        <v>-35993827.109999999</v>
      </c>
      <c r="AK120" s="14">
        <f t="shared" si="118"/>
        <v>-35993827.109999999</v>
      </c>
      <c r="AL120" s="14">
        <f t="shared" si="118"/>
        <v>-35993827.109999999</v>
      </c>
      <c r="AM120" s="14">
        <f t="shared" si="118"/>
        <v>-35993827.109999999</v>
      </c>
      <c r="AN120" s="14">
        <f t="shared" si="118"/>
        <v>-35993827.109999999</v>
      </c>
      <c r="AO120" s="14">
        <f t="shared" si="118"/>
        <v>-35993827.109999999</v>
      </c>
      <c r="AP120" s="14">
        <f t="shared" si="118"/>
        <v>-35993827.109999999</v>
      </c>
      <c r="AQ120" s="14">
        <f t="shared" si="118"/>
        <v>-35993827.109999999</v>
      </c>
      <c r="AR120" s="14">
        <f t="shared" si="118"/>
        <v>-35993827.109999999</v>
      </c>
      <c r="AS120" s="14">
        <f t="shared" si="118"/>
        <v>-35993827.109999999</v>
      </c>
      <c r="AT120" s="14">
        <f t="shared" si="118"/>
        <v>-35993827.109999999</v>
      </c>
      <c r="AU120" s="14">
        <f t="shared" si="118"/>
        <v>-35993827.109999999</v>
      </c>
      <c r="AV120" s="14">
        <f t="shared" si="118"/>
        <v>-35993827.109999999</v>
      </c>
      <c r="AW120" s="14">
        <f t="shared" si="118"/>
        <v>-35993827.109999999</v>
      </c>
      <c r="AX120" s="14"/>
      <c r="AY120" s="102">
        <f t="shared" si="104"/>
        <v>-35993827.110000007</v>
      </c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</row>
    <row r="121" spans="1:82" s="12" customFormat="1" x14ac:dyDescent="0.15">
      <c r="A121" s="11" t="s">
        <v>594</v>
      </c>
      <c r="B121" s="76">
        <v>0</v>
      </c>
      <c r="C121" s="76">
        <v>0</v>
      </c>
      <c r="D121" s="76">
        <v>0</v>
      </c>
      <c r="E121" s="76">
        <v>0</v>
      </c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v>0</v>
      </c>
      <c r="L121" s="76">
        <v>0</v>
      </c>
      <c r="M121" s="106">
        <v>0</v>
      </c>
      <c r="N121" s="76">
        <v>0</v>
      </c>
      <c r="O121" s="76">
        <v>0</v>
      </c>
      <c r="P121" s="76">
        <v>-1123783.75</v>
      </c>
      <c r="Q121" s="76">
        <v>-1123783.75</v>
      </c>
      <c r="R121" s="76">
        <v>-1123783.75</v>
      </c>
      <c r="S121" s="76">
        <v>-1110562.75</v>
      </c>
      <c r="T121" s="76">
        <v>-1110562.75</v>
      </c>
      <c r="U121" s="14">
        <v>-1110562.75</v>
      </c>
      <c r="V121" s="14">
        <f t="shared" ref="V121:AW121" si="119">+U121+SUMIF($N$337:$N$389,$A121,V$337:V$389)</f>
        <v>-1110562.75</v>
      </c>
      <c r="W121" s="14">
        <f t="shared" si="119"/>
        <v>-1110562.75</v>
      </c>
      <c r="X121" s="14">
        <f t="shared" si="119"/>
        <v>-1110562.75</v>
      </c>
      <c r="Y121" s="14">
        <f t="shared" si="119"/>
        <v>-1110562.75</v>
      </c>
      <c r="Z121" s="14">
        <f t="shared" si="119"/>
        <v>-1110562.75</v>
      </c>
      <c r="AA121" s="102">
        <f t="shared" si="119"/>
        <v>-1110562.75</v>
      </c>
      <c r="AB121" s="14">
        <f t="shared" si="119"/>
        <v>-1110562.75</v>
      </c>
      <c r="AC121" s="14">
        <f t="shared" si="119"/>
        <v>-1110562.75</v>
      </c>
      <c r="AD121" s="14">
        <f t="shared" si="119"/>
        <v>-1110562.75</v>
      </c>
      <c r="AE121" s="14">
        <f t="shared" si="119"/>
        <v>-1110562.75</v>
      </c>
      <c r="AF121" s="14">
        <f t="shared" si="119"/>
        <v>-1110562.75</v>
      </c>
      <c r="AG121" s="14">
        <f t="shared" si="119"/>
        <v>-1110562.75</v>
      </c>
      <c r="AH121" s="14">
        <f t="shared" si="119"/>
        <v>-1110562.75</v>
      </c>
      <c r="AI121" s="14">
        <f t="shared" si="119"/>
        <v>-1110562.75</v>
      </c>
      <c r="AJ121" s="14">
        <f t="shared" si="119"/>
        <v>-1110562.75</v>
      </c>
      <c r="AK121" s="14">
        <f t="shared" si="119"/>
        <v>-1110562.75</v>
      </c>
      <c r="AL121" s="14">
        <f t="shared" si="119"/>
        <v>-1110562.75</v>
      </c>
      <c r="AM121" s="14">
        <f t="shared" si="119"/>
        <v>-1110562.75</v>
      </c>
      <c r="AN121" s="14">
        <f t="shared" si="119"/>
        <v>-1110562.75</v>
      </c>
      <c r="AO121" s="14">
        <f t="shared" si="119"/>
        <v>-1110562.75</v>
      </c>
      <c r="AP121" s="14">
        <f t="shared" si="119"/>
        <v>-1110562.75</v>
      </c>
      <c r="AQ121" s="14">
        <f t="shared" si="119"/>
        <v>-1110562.75</v>
      </c>
      <c r="AR121" s="14">
        <f t="shared" si="119"/>
        <v>-1110562.75</v>
      </c>
      <c r="AS121" s="14">
        <f t="shared" si="119"/>
        <v>-1110562.75</v>
      </c>
      <c r="AT121" s="14">
        <f t="shared" si="119"/>
        <v>-1110562.75</v>
      </c>
      <c r="AU121" s="14">
        <f t="shared" si="119"/>
        <v>-1110562.75</v>
      </c>
      <c r="AV121" s="14">
        <f t="shared" si="119"/>
        <v>-1110562.75</v>
      </c>
      <c r="AW121" s="14">
        <f t="shared" si="119"/>
        <v>-1110562.75</v>
      </c>
      <c r="AX121" s="14"/>
      <c r="AY121" s="102">
        <f t="shared" si="104"/>
        <v>-1110562.75</v>
      </c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</row>
    <row r="122" spans="1:82" s="12" customFormat="1" x14ac:dyDescent="0.15">
      <c r="A122" s="11" t="s">
        <v>595</v>
      </c>
      <c r="B122" s="76">
        <v>19002032.66</v>
      </c>
      <c r="C122" s="76">
        <v>19002032.66</v>
      </c>
      <c r="D122" s="76">
        <v>18903031.66</v>
      </c>
      <c r="E122" s="76">
        <v>18903031.66</v>
      </c>
      <c r="F122" s="76">
        <v>18903031.66</v>
      </c>
      <c r="G122" s="76">
        <v>18798494.66</v>
      </c>
      <c r="H122" s="76">
        <v>18798494.66</v>
      </c>
      <c r="I122" s="76">
        <v>18820100.66</v>
      </c>
      <c r="J122" s="76">
        <v>18717626.66</v>
      </c>
      <c r="K122" s="76">
        <v>18717626.66</v>
      </c>
      <c r="L122" s="76">
        <v>18717626.66</v>
      </c>
      <c r="M122" s="106">
        <v>18554639.66</v>
      </c>
      <c r="N122" s="76">
        <v>18554639.66</v>
      </c>
      <c r="O122" s="76">
        <v>18554639.66</v>
      </c>
      <c r="P122" s="76">
        <v>18432567.66</v>
      </c>
      <c r="Q122" s="76">
        <v>18432567.66</v>
      </c>
      <c r="R122" s="76">
        <v>18432567.66</v>
      </c>
      <c r="S122" s="76">
        <v>18326245.66</v>
      </c>
      <c r="T122" s="76">
        <v>18326245.66</v>
      </c>
      <c r="U122" s="14">
        <v>18304595.66</v>
      </c>
      <c r="V122" s="14">
        <f t="shared" ref="V122:AW122" si="120">+U122+SUMIF($N$337:$N$389,$A122,V$337:V$389)</f>
        <v>18304595.66</v>
      </c>
      <c r="W122" s="14">
        <f t="shared" si="120"/>
        <v>18304595.66</v>
      </c>
      <c r="X122" s="14">
        <f t="shared" si="120"/>
        <v>18304595.66</v>
      </c>
      <c r="Y122" s="14">
        <f t="shared" si="120"/>
        <v>18304595.66</v>
      </c>
      <c r="Z122" s="14">
        <f t="shared" si="120"/>
        <v>18304595.66</v>
      </c>
      <c r="AA122" s="102">
        <f t="shared" si="120"/>
        <v>18304595.66</v>
      </c>
      <c r="AB122" s="14">
        <f t="shared" si="120"/>
        <v>18304595.66</v>
      </c>
      <c r="AC122" s="14">
        <f t="shared" si="120"/>
        <v>18304595.66</v>
      </c>
      <c r="AD122" s="14">
        <f t="shared" si="120"/>
        <v>18304595.66</v>
      </c>
      <c r="AE122" s="14">
        <f t="shared" si="120"/>
        <v>18304595.66</v>
      </c>
      <c r="AF122" s="14">
        <f t="shared" si="120"/>
        <v>18304595.66</v>
      </c>
      <c r="AG122" s="14">
        <f t="shared" si="120"/>
        <v>18304595.66</v>
      </c>
      <c r="AH122" s="14">
        <f t="shared" si="120"/>
        <v>18304595.66</v>
      </c>
      <c r="AI122" s="14">
        <f t="shared" si="120"/>
        <v>18304595.66</v>
      </c>
      <c r="AJ122" s="14">
        <f t="shared" si="120"/>
        <v>18304595.66</v>
      </c>
      <c r="AK122" s="14">
        <f t="shared" si="120"/>
        <v>18304595.66</v>
      </c>
      <c r="AL122" s="14">
        <f t="shared" si="120"/>
        <v>18304595.66</v>
      </c>
      <c r="AM122" s="14">
        <f t="shared" si="120"/>
        <v>18304595.66</v>
      </c>
      <c r="AN122" s="14">
        <f t="shared" si="120"/>
        <v>18304595.66</v>
      </c>
      <c r="AO122" s="14">
        <f t="shared" si="120"/>
        <v>18304595.66</v>
      </c>
      <c r="AP122" s="14">
        <f t="shared" si="120"/>
        <v>18304595.66</v>
      </c>
      <c r="AQ122" s="14">
        <f t="shared" si="120"/>
        <v>18304595.66</v>
      </c>
      <c r="AR122" s="14">
        <f t="shared" si="120"/>
        <v>18304595.66</v>
      </c>
      <c r="AS122" s="14">
        <f t="shared" si="120"/>
        <v>18304595.66</v>
      </c>
      <c r="AT122" s="14">
        <f t="shared" si="120"/>
        <v>18304595.66</v>
      </c>
      <c r="AU122" s="14">
        <f t="shared" si="120"/>
        <v>18304595.66</v>
      </c>
      <c r="AV122" s="14">
        <f t="shared" si="120"/>
        <v>18304595.66</v>
      </c>
      <c r="AW122" s="14">
        <f t="shared" si="120"/>
        <v>18304595.66</v>
      </c>
      <c r="AX122" s="14"/>
      <c r="AY122" s="102">
        <f t="shared" si="104"/>
        <v>18304595.66</v>
      </c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</row>
    <row r="123" spans="1:82" s="12" customFormat="1" x14ac:dyDescent="0.15">
      <c r="A123" s="11" t="s">
        <v>52</v>
      </c>
      <c r="B123" s="76">
        <v>-2732748.7500000009</v>
      </c>
      <c r="C123" s="76">
        <v>-2732748.7500000009</v>
      </c>
      <c r="D123" s="76">
        <v>-4229748.7500000009</v>
      </c>
      <c r="E123" s="76">
        <v>-4229748.7500000009</v>
      </c>
      <c r="F123" s="76">
        <v>-4229748.7500000009</v>
      </c>
      <c r="G123" s="76">
        <v>-5726748.7500000009</v>
      </c>
      <c r="H123" s="76">
        <v>-5726748.7500000009</v>
      </c>
      <c r="I123" s="76">
        <v>-5726748.7500000009</v>
      </c>
      <c r="J123" s="76">
        <v>-7223748.7500000009</v>
      </c>
      <c r="K123" s="76">
        <v>-7223748.7500000009</v>
      </c>
      <c r="L123" s="76">
        <v>-7223748.7500000009</v>
      </c>
      <c r="M123" s="106">
        <v>-10634905.350000001</v>
      </c>
      <c r="N123" s="76">
        <v>-10634905.350000001</v>
      </c>
      <c r="O123" s="76">
        <v>-10634905.350000001</v>
      </c>
      <c r="P123" s="76">
        <v>-4229748.75</v>
      </c>
      <c r="Q123" s="76">
        <v>-4229748.75</v>
      </c>
      <c r="R123" s="76">
        <v>-4229748.75</v>
      </c>
      <c r="S123" s="76">
        <v>-5726748.75</v>
      </c>
      <c r="T123" s="76">
        <v>-5726748.75</v>
      </c>
      <c r="U123" s="14">
        <v>-5726748.75</v>
      </c>
      <c r="V123" s="14">
        <f t="shared" ref="V123:AW123" si="121">+U123+SUMIF($N$337:$N$389,$A123,V$337:V$389)</f>
        <v>-6927018.8434999548</v>
      </c>
      <c r="W123" s="14">
        <f t="shared" si="121"/>
        <v>-6927018.8434999548</v>
      </c>
      <c r="X123" s="14">
        <f t="shared" si="121"/>
        <v>-6927018.8434999548</v>
      </c>
      <c r="Y123" s="14">
        <f t="shared" si="121"/>
        <v>-8127288.9369999096</v>
      </c>
      <c r="Z123" s="14">
        <f t="shared" si="121"/>
        <v>-8127288.9369999096</v>
      </c>
      <c r="AA123" s="102">
        <f t="shared" si="121"/>
        <v>-8127288.9369999096</v>
      </c>
      <c r="AB123" s="14">
        <f t="shared" si="121"/>
        <v>-9824828.6816000827</v>
      </c>
      <c r="AC123" s="14">
        <f t="shared" si="121"/>
        <v>-9824828.6816000827</v>
      </c>
      <c r="AD123" s="14">
        <f t="shared" si="121"/>
        <v>-9824828.6816000827</v>
      </c>
      <c r="AE123" s="14">
        <f t="shared" si="121"/>
        <v>-11522368.426200256</v>
      </c>
      <c r="AF123" s="14">
        <f t="shared" si="121"/>
        <v>-11522368.426200256</v>
      </c>
      <c r="AG123" s="14">
        <f t="shared" si="121"/>
        <v>-11522368.426200256</v>
      </c>
      <c r="AH123" s="14">
        <f t="shared" si="121"/>
        <v>-13219908.170800429</v>
      </c>
      <c r="AI123" s="14">
        <f t="shared" si="121"/>
        <v>-13219908.170800429</v>
      </c>
      <c r="AJ123" s="14">
        <f t="shared" si="121"/>
        <v>-13219908.170800429</v>
      </c>
      <c r="AK123" s="14">
        <f t="shared" si="121"/>
        <v>-14917447.915400602</v>
      </c>
      <c r="AL123" s="14">
        <f t="shared" si="121"/>
        <v>-14917447.915400602</v>
      </c>
      <c r="AM123" s="14">
        <f t="shared" si="121"/>
        <v>-14917447.915400602</v>
      </c>
      <c r="AN123" s="14">
        <f t="shared" si="121"/>
        <v>-16663707.361018602</v>
      </c>
      <c r="AO123" s="14">
        <f t="shared" si="121"/>
        <v>-16663707.361018602</v>
      </c>
      <c r="AP123" s="14">
        <f t="shared" si="121"/>
        <v>-16663707.361018602</v>
      </c>
      <c r="AQ123" s="14">
        <f t="shared" si="121"/>
        <v>-18409966.806636602</v>
      </c>
      <c r="AR123" s="14">
        <f t="shared" si="121"/>
        <v>-18409966.806636602</v>
      </c>
      <c r="AS123" s="14">
        <f t="shared" si="121"/>
        <v>-18409966.806636602</v>
      </c>
      <c r="AT123" s="14">
        <f t="shared" si="121"/>
        <v>-20156226.252254602</v>
      </c>
      <c r="AU123" s="14">
        <f t="shared" si="121"/>
        <v>-20156226.252254602</v>
      </c>
      <c r="AV123" s="14">
        <f t="shared" si="121"/>
        <v>-20156226.252254602</v>
      </c>
      <c r="AW123" s="14">
        <f t="shared" si="121"/>
        <v>-21902485.697872601</v>
      </c>
      <c r="AX123" s="14"/>
      <c r="AY123" s="102">
        <f t="shared" si="104"/>
        <v>-14413866.340530481</v>
      </c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</row>
    <row r="124" spans="1:82" s="12" customFormat="1" x14ac:dyDescent="0.15">
      <c r="A124" s="11" t="s">
        <v>53</v>
      </c>
      <c r="B124" s="76">
        <v>-973721.48</v>
      </c>
      <c r="C124" s="76">
        <v>-973721.48</v>
      </c>
      <c r="D124" s="76">
        <v>-1005923.5499999999</v>
      </c>
      <c r="E124" s="76">
        <v>-1005923.5499999999</v>
      </c>
      <c r="F124" s="76">
        <v>-1005923.5499999999</v>
      </c>
      <c r="G124" s="76">
        <v>-1033389.3999999999</v>
      </c>
      <c r="H124" s="76">
        <v>-1033389.3999999999</v>
      </c>
      <c r="I124" s="76">
        <v>-1033389.3999999999</v>
      </c>
      <c r="J124" s="76">
        <v>-1058487.3699999999</v>
      </c>
      <c r="K124" s="76">
        <v>-1058487.3699999999</v>
      </c>
      <c r="L124" s="76">
        <v>-1058487.3699999999</v>
      </c>
      <c r="M124" s="106">
        <v>-1083585.3399999999</v>
      </c>
      <c r="N124" s="76">
        <v>-1083585.3399999999</v>
      </c>
      <c r="O124" s="76">
        <v>-1083585.3399999999</v>
      </c>
      <c r="P124" s="76">
        <v>-1108683.3400000001</v>
      </c>
      <c r="Q124" s="76">
        <v>-1108683.3400000001</v>
      </c>
      <c r="R124" s="76">
        <v>-1108683.3400000001</v>
      </c>
      <c r="S124" s="76">
        <v>-1133781.3400000001</v>
      </c>
      <c r="T124" s="76">
        <v>-1133781.3400000001</v>
      </c>
      <c r="U124" s="14">
        <v>-1133781.3400000001</v>
      </c>
      <c r="V124" s="14">
        <f t="shared" ref="V124:AW124" si="122">+U124+SUMIF($N$337:$N$389,$A124,V$337:V$389)</f>
        <v>-1144475.528375</v>
      </c>
      <c r="W124" s="14">
        <f t="shared" si="122"/>
        <v>-1153193.6100416665</v>
      </c>
      <c r="X124" s="14">
        <f t="shared" si="122"/>
        <v>-1161911.6917083331</v>
      </c>
      <c r="Y124" s="14">
        <f t="shared" si="122"/>
        <v>-1172605.880083333</v>
      </c>
      <c r="Z124" s="14">
        <f t="shared" si="122"/>
        <v>-1180971.8853749996</v>
      </c>
      <c r="AA124" s="102">
        <f t="shared" si="122"/>
        <v>-1189337.8906666662</v>
      </c>
      <c r="AB124" s="14">
        <f t="shared" si="122"/>
        <v>-1202412.7859583327</v>
      </c>
      <c r="AC124" s="14">
        <f t="shared" si="122"/>
        <v>-1210778.7912499993</v>
      </c>
      <c r="AD124" s="14">
        <f t="shared" si="122"/>
        <v>-1219144.7965416659</v>
      </c>
      <c r="AE124" s="14">
        <f t="shared" si="122"/>
        <v>-1232219.6918333324</v>
      </c>
      <c r="AF124" s="14">
        <f t="shared" si="122"/>
        <v>-1241070.7874999992</v>
      </c>
      <c r="AG124" s="14">
        <f t="shared" si="122"/>
        <v>-1249921.8831666659</v>
      </c>
      <c r="AH124" s="14">
        <f t="shared" si="122"/>
        <v>-1263481.8688333326</v>
      </c>
      <c r="AI124" s="14">
        <f t="shared" si="122"/>
        <v>-1272332.9644999993</v>
      </c>
      <c r="AJ124" s="14">
        <f t="shared" si="122"/>
        <v>-1281184.0601666661</v>
      </c>
      <c r="AK124" s="14">
        <f t="shared" si="122"/>
        <v>-1294744.0458333327</v>
      </c>
      <c r="AL124" s="14">
        <f t="shared" si="122"/>
        <v>-1303595.1414999994</v>
      </c>
      <c r="AM124" s="14">
        <f t="shared" si="122"/>
        <v>-1312446.2371666662</v>
      </c>
      <c r="AN124" s="14">
        <f t="shared" si="122"/>
        <v>-1326006.2228333328</v>
      </c>
      <c r="AO124" s="14">
        <f t="shared" si="122"/>
        <v>-1334857.3184999996</v>
      </c>
      <c r="AP124" s="14">
        <f t="shared" si="122"/>
        <v>-1343708.4141666663</v>
      </c>
      <c r="AQ124" s="14">
        <f t="shared" si="122"/>
        <v>-1357268.399833333</v>
      </c>
      <c r="AR124" s="14">
        <f t="shared" si="122"/>
        <v>-1366119.4954999997</v>
      </c>
      <c r="AS124" s="14">
        <f t="shared" si="122"/>
        <v>-1374970.5911666665</v>
      </c>
      <c r="AT124" s="14">
        <f t="shared" si="122"/>
        <v>-1388530.5768333331</v>
      </c>
      <c r="AU124" s="14">
        <f t="shared" si="122"/>
        <v>-1397381.6724999999</v>
      </c>
      <c r="AV124" s="14">
        <f t="shared" si="122"/>
        <v>-1406232.7681666666</v>
      </c>
      <c r="AW124" s="14">
        <f t="shared" si="122"/>
        <v>-1419792.7538333333</v>
      </c>
      <c r="AX124" s="14"/>
      <c r="AY124" s="102">
        <f t="shared" si="104"/>
        <v>-1293295.1566025636</v>
      </c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</row>
    <row r="125" spans="1:82" s="12" customFormat="1" x14ac:dyDescent="0.15">
      <c r="A125" s="11" t="s">
        <v>463</v>
      </c>
      <c r="B125" s="76">
        <v>1230714.6200000001</v>
      </c>
      <c r="C125" s="76">
        <v>1230714.6200000001</v>
      </c>
      <c r="D125" s="76">
        <v>281861.28000000014</v>
      </c>
      <c r="E125" s="76">
        <v>281861.28000000014</v>
      </c>
      <c r="F125" s="76">
        <v>281861.28000000014</v>
      </c>
      <c r="G125" s="76">
        <v>0</v>
      </c>
      <c r="H125" s="76">
        <v>0</v>
      </c>
      <c r="I125" s="76">
        <v>0</v>
      </c>
      <c r="J125" s="76">
        <v>0</v>
      </c>
      <c r="K125" s="76">
        <v>0</v>
      </c>
      <c r="L125" s="76">
        <v>0</v>
      </c>
      <c r="M125" s="106">
        <v>0</v>
      </c>
      <c r="N125" s="76">
        <v>0</v>
      </c>
      <c r="O125" s="76">
        <v>0</v>
      </c>
      <c r="P125" s="76">
        <v>0</v>
      </c>
      <c r="Q125" s="76">
        <v>0</v>
      </c>
      <c r="R125" s="76">
        <v>0</v>
      </c>
      <c r="S125" s="76">
        <v>0</v>
      </c>
      <c r="T125" s="76">
        <v>0</v>
      </c>
      <c r="U125" s="14">
        <v>0</v>
      </c>
      <c r="V125" s="14">
        <f t="shared" ref="V125:AW125" si="123">+U125+SUMIF($N$337:$N$389,$A125,V$337:V$389)</f>
        <v>0</v>
      </c>
      <c r="W125" s="14">
        <f t="shared" si="123"/>
        <v>0</v>
      </c>
      <c r="X125" s="14">
        <f t="shared" si="123"/>
        <v>0</v>
      </c>
      <c r="Y125" s="14">
        <f t="shared" si="123"/>
        <v>0</v>
      </c>
      <c r="Z125" s="14">
        <f t="shared" si="123"/>
        <v>0</v>
      </c>
      <c r="AA125" s="102">
        <f t="shared" si="123"/>
        <v>0</v>
      </c>
      <c r="AB125" s="14">
        <f t="shared" si="123"/>
        <v>0</v>
      </c>
      <c r="AC125" s="14">
        <f t="shared" si="123"/>
        <v>0</v>
      </c>
      <c r="AD125" s="14">
        <f t="shared" si="123"/>
        <v>0</v>
      </c>
      <c r="AE125" s="14">
        <f t="shared" si="123"/>
        <v>0</v>
      </c>
      <c r="AF125" s="14">
        <f t="shared" si="123"/>
        <v>0</v>
      </c>
      <c r="AG125" s="14">
        <f t="shared" si="123"/>
        <v>0</v>
      </c>
      <c r="AH125" s="14">
        <f t="shared" si="123"/>
        <v>0</v>
      </c>
      <c r="AI125" s="14">
        <f t="shared" si="123"/>
        <v>0</v>
      </c>
      <c r="AJ125" s="14">
        <f t="shared" si="123"/>
        <v>0</v>
      </c>
      <c r="AK125" s="14">
        <f t="shared" si="123"/>
        <v>0</v>
      </c>
      <c r="AL125" s="14">
        <f t="shared" si="123"/>
        <v>0</v>
      </c>
      <c r="AM125" s="14">
        <f t="shared" si="123"/>
        <v>0</v>
      </c>
      <c r="AN125" s="14">
        <f t="shared" si="123"/>
        <v>0</v>
      </c>
      <c r="AO125" s="14">
        <f t="shared" si="123"/>
        <v>0</v>
      </c>
      <c r="AP125" s="14">
        <f t="shared" si="123"/>
        <v>0</v>
      </c>
      <c r="AQ125" s="14">
        <f t="shared" si="123"/>
        <v>0</v>
      </c>
      <c r="AR125" s="14">
        <f t="shared" si="123"/>
        <v>0</v>
      </c>
      <c r="AS125" s="14">
        <f t="shared" si="123"/>
        <v>0</v>
      </c>
      <c r="AT125" s="14">
        <f t="shared" si="123"/>
        <v>0</v>
      </c>
      <c r="AU125" s="14">
        <f t="shared" si="123"/>
        <v>0</v>
      </c>
      <c r="AV125" s="14">
        <f t="shared" si="123"/>
        <v>0</v>
      </c>
      <c r="AW125" s="14">
        <f t="shared" si="123"/>
        <v>0</v>
      </c>
      <c r="AX125" s="14"/>
      <c r="AY125" s="102">
        <f t="shared" si="104"/>
        <v>0</v>
      </c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</row>
    <row r="126" spans="1:82" s="12" customFormat="1" x14ac:dyDescent="0.15">
      <c r="A126" s="11" t="s">
        <v>596</v>
      </c>
      <c r="B126" s="76">
        <v>0</v>
      </c>
      <c r="C126" s="76">
        <v>0</v>
      </c>
      <c r="D126" s="76">
        <v>0</v>
      </c>
      <c r="E126" s="76">
        <v>0</v>
      </c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 s="76">
        <v>0</v>
      </c>
      <c r="L126" s="76">
        <v>0</v>
      </c>
      <c r="M126" s="106">
        <v>27898.09</v>
      </c>
      <c r="N126" s="76">
        <v>27898.09</v>
      </c>
      <c r="O126" s="76">
        <v>27898.09</v>
      </c>
      <c r="P126" s="76">
        <v>38731.129999999997</v>
      </c>
      <c r="Q126" s="76">
        <v>38731.129999999997</v>
      </c>
      <c r="R126" s="76">
        <v>38731.129999999997</v>
      </c>
      <c r="S126" s="76">
        <v>43659.96</v>
      </c>
      <c r="T126" s="76">
        <v>43659.96</v>
      </c>
      <c r="U126" s="14">
        <v>43659.96</v>
      </c>
      <c r="V126" s="14">
        <f t="shared" ref="V126:AW126" si="124">+U126+SUMIF($N$337:$N$389,$A126,V$337:V$389)</f>
        <v>45615.883438749996</v>
      </c>
      <c r="W126" s="14">
        <f t="shared" si="124"/>
        <v>45615.883438749996</v>
      </c>
      <c r="X126" s="14">
        <f t="shared" si="124"/>
        <v>45615.883438749996</v>
      </c>
      <c r="Y126" s="14">
        <f t="shared" si="124"/>
        <v>47571.806877499992</v>
      </c>
      <c r="Z126" s="14">
        <f t="shared" si="124"/>
        <v>47571.806877499992</v>
      </c>
      <c r="AA126" s="102">
        <f t="shared" si="124"/>
        <v>47571.806877499992</v>
      </c>
      <c r="AB126" s="14">
        <f t="shared" si="124"/>
        <v>47571.806877499992</v>
      </c>
      <c r="AC126" s="14">
        <f t="shared" si="124"/>
        <v>47571.806877499992</v>
      </c>
      <c r="AD126" s="14">
        <f t="shared" si="124"/>
        <v>47571.806877499992</v>
      </c>
      <c r="AE126" s="14">
        <f t="shared" si="124"/>
        <v>47571.806877499992</v>
      </c>
      <c r="AF126" s="14">
        <f t="shared" si="124"/>
        <v>47571.806877499992</v>
      </c>
      <c r="AG126" s="14">
        <f t="shared" si="124"/>
        <v>47571.806877499992</v>
      </c>
      <c r="AH126" s="14">
        <f t="shared" si="124"/>
        <v>47571.806877499992</v>
      </c>
      <c r="AI126" s="14">
        <f t="shared" si="124"/>
        <v>47571.806877499992</v>
      </c>
      <c r="AJ126" s="14">
        <f t="shared" si="124"/>
        <v>47571.806877499992</v>
      </c>
      <c r="AK126" s="14">
        <f t="shared" si="124"/>
        <v>47571.806877499992</v>
      </c>
      <c r="AL126" s="14">
        <f t="shared" si="124"/>
        <v>47571.806877499992</v>
      </c>
      <c r="AM126" s="14">
        <f t="shared" si="124"/>
        <v>47571.806877499992</v>
      </c>
      <c r="AN126" s="14">
        <f t="shared" si="124"/>
        <v>47571.806877499992</v>
      </c>
      <c r="AO126" s="14">
        <f t="shared" si="124"/>
        <v>47571.806877499992</v>
      </c>
      <c r="AP126" s="14">
        <f t="shared" si="124"/>
        <v>47571.806877499992</v>
      </c>
      <c r="AQ126" s="14">
        <f t="shared" si="124"/>
        <v>47571.806877499992</v>
      </c>
      <c r="AR126" s="14">
        <f t="shared" si="124"/>
        <v>47571.806877499992</v>
      </c>
      <c r="AS126" s="14">
        <f t="shared" si="124"/>
        <v>47571.806877499992</v>
      </c>
      <c r="AT126" s="14">
        <f t="shared" si="124"/>
        <v>47571.806877499992</v>
      </c>
      <c r="AU126" s="14">
        <f t="shared" si="124"/>
        <v>47571.806877499992</v>
      </c>
      <c r="AV126" s="14">
        <f t="shared" si="124"/>
        <v>47571.806877499992</v>
      </c>
      <c r="AW126" s="14">
        <f t="shared" si="124"/>
        <v>47571.806877499992</v>
      </c>
      <c r="AX126" s="14"/>
      <c r="AY126" s="102">
        <f t="shared" si="104"/>
        <v>47571.806877499985</v>
      </c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</row>
    <row r="127" spans="1:82" s="12" customFormat="1" x14ac:dyDescent="0.15">
      <c r="A127" s="11" t="s">
        <v>54</v>
      </c>
      <c r="B127" s="76">
        <v>-287988.62</v>
      </c>
      <c r="C127" s="76">
        <v>-287988.62</v>
      </c>
      <c r="D127" s="76">
        <v>-287988.62</v>
      </c>
      <c r="E127" s="76">
        <v>-287988.62</v>
      </c>
      <c r="F127" s="76">
        <v>-287988.62</v>
      </c>
      <c r="G127" s="76">
        <v>-287988.62</v>
      </c>
      <c r="H127" s="76">
        <v>-287988.62</v>
      </c>
      <c r="I127" s="76">
        <v>-287988.62</v>
      </c>
      <c r="J127" s="76">
        <v>-287988.62</v>
      </c>
      <c r="K127" s="76">
        <v>-287988.62</v>
      </c>
      <c r="L127" s="76">
        <v>-287988.62</v>
      </c>
      <c r="M127" s="10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0</v>
      </c>
      <c r="S127" s="76">
        <v>0</v>
      </c>
      <c r="T127" s="76">
        <v>0</v>
      </c>
      <c r="U127" s="14">
        <v>0</v>
      </c>
      <c r="V127" s="14">
        <f t="shared" ref="V127:AW127" si="125">+U127+SUMIF($N$337:$N$389,$A127,V$337:V$389)</f>
        <v>0</v>
      </c>
      <c r="W127" s="14">
        <f t="shared" si="125"/>
        <v>0</v>
      </c>
      <c r="X127" s="14">
        <f t="shared" si="125"/>
        <v>0</v>
      </c>
      <c r="Y127" s="14">
        <f t="shared" si="125"/>
        <v>0</v>
      </c>
      <c r="Z127" s="14">
        <f t="shared" si="125"/>
        <v>0</v>
      </c>
      <c r="AA127" s="102">
        <f t="shared" si="125"/>
        <v>0</v>
      </c>
      <c r="AB127" s="14">
        <f t="shared" si="125"/>
        <v>0</v>
      </c>
      <c r="AC127" s="14">
        <f t="shared" si="125"/>
        <v>0</v>
      </c>
      <c r="AD127" s="14">
        <f t="shared" si="125"/>
        <v>0</v>
      </c>
      <c r="AE127" s="14">
        <f t="shared" si="125"/>
        <v>0</v>
      </c>
      <c r="AF127" s="14">
        <f t="shared" si="125"/>
        <v>0</v>
      </c>
      <c r="AG127" s="14">
        <f t="shared" si="125"/>
        <v>0</v>
      </c>
      <c r="AH127" s="14">
        <f t="shared" si="125"/>
        <v>0</v>
      </c>
      <c r="AI127" s="14">
        <f t="shared" si="125"/>
        <v>0</v>
      </c>
      <c r="AJ127" s="14">
        <f t="shared" si="125"/>
        <v>0</v>
      </c>
      <c r="AK127" s="14">
        <f t="shared" si="125"/>
        <v>0</v>
      </c>
      <c r="AL127" s="14">
        <f t="shared" si="125"/>
        <v>0</v>
      </c>
      <c r="AM127" s="14">
        <f t="shared" si="125"/>
        <v>0</v>
      </c>
      <c r="AN127" s="14">
        <f t="shared" si="125"/>
        <v>0</v>
      </c>
      <c r="AO127" s="14">
        <f t="shared" si="125"/>
        <v>0</v>
      </c>
      <c r="AP127" s="14">
        <f t="shared" si="125"/>
        <v>0</v>
      </c>
      <c r="AQ127" s="14">
        <f t="shared" si="125"/>
        <v>0</v>
      </c>
      <c r="AR127" s="14">
        <f t="shared" si="125"/>
        <v>0</v>
      </c>
      <c r="AS127" s="14">
        <f t="shared" si="125"/>
        <v>0</v>
      </c>
      <c r="AT127" s="14">
        <f t="shared" si="125"/>
        <v>0</v>
      </c>
      <c r="AU127" s="14">
        <f t="shared" si="125"/>
        <v>0</v>
      </c>
      <c r="AV127" s="14">
        <f t="shared" si="125"/>
        <v>0</v>
      </c>
      <c r="AW127" s="14">
        <f t="shared" si="125"/>
        <v>0</v>
      </c>
      <c r="AX127" s="14"/>
      <c r="AY127" s="102">
        <f t="shared" si="104"/>
        <v>0</v>
      </c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</row>
    <row r="128" spans="1:82" s="12" customFormat="1" x14ac:dyDescent="0.15">
      <c r="A128" s="11" t="s">
        <v>55</v>
      </c>
      <c r="B128" s="76">
        <v>118762.29</v>
      </c>
      <c r="C128" s="76">
        <v>118762.29</v>
      </c>
      <c r="D128" s="76">
        <v>118762.29</v>
      </c>
      <c r="E128" s="76">
        <v>118762.29</v>
      </c>
      <c r="F128" s="76">
        <v>118762.29</v>
      </c>
      <c r="G128" s="76">
        <v>118762.29</v>
      </c>
      <c r="H128" s="76">
        <v>118762.29</v>
      </c>
      <c r="I128" s="76">
        <v>118762.29</v>
      </c>
      <c r="J128" s="76">
        <v>118762.29</v>
      </c>
      <c r="K128" s="76">
        <v>118762.29</v>
      </c>
      <c r="L128" s="76">
        <v>118762.29</v>
      </c>
      <c r="M128" s="106">
        <v>74611.03</v>
      </c>
      <c r="N128" s="76">
        <v>74611.03</v>
      </c>
      <c r="O128" s="76">
        <v>74611.03</v>
      </c>
      <c r="P128" s="76">
        <v>74611.03</v>
      </c>
      <c r="Q128" s="76">
        <v>74611.03</v>
      </c>
      <c r="R128" s="76">
        <v>74611.03</v>
      </c>
      <c r="S128" s="76">
        <v>74611.03</v>
      </c>
      <c r="T128" s="76">
        <v>74611.03</v>
      </c>
      <c r="U128" s="14">
        <v>74611.03</v>
      </c>
      <c r="V128" s="14">
        <f t="shared" ref="V128:AW128" si="126">+U128+SUMIF($N$337:$N$389,$A128,V$337:V$389)</f>
        <v>74611.03</v>
      </c>
      <c r="W128" s="14">
        <f t="shared" si="126"/>
        <v>74611.03</v>
      </c>
      <c r="X128" s="14">
        <f t="shared" si="126"/>
        <v>74611.03</v>
      </c>
      <c r="Y128" s="14">
        <f t="shared" si="126"/>
        <v>74611.03</v>
      </c>
      <c r="Z128" s="14">
        <f t="shared" si="126"/>
        <v>74611.03</v>
      </c>
      <c r="AA128" s="102">
        <f t="shared" si="126"/>
        <v>74611.03</v>
      </c>
      <c r="AB128" s="14">
        <f t="shared" si="126"/>
        <v>74611.03</v>
      </c>
      <c r="AC128" s="14">
        <f t="shared" si="126"/>
        <v>74611.03</v>
      </c>
      <c r="AD128" s="14">
        <f t="shared" si="126"/>
        <v>74611.03</v>
      </c>
      <c r="AE128" s="14">
        <f t="shared" si="126"/>
        <v>74611.03</v>
      </c>
      <c r="AF128" s="14">
        <f t="shared" si="126"/>
        <v>74611.03</v>
      </c>
      <c r="AG128" s="14">
        <f t="shared" si="126"/>
        <v>74611.03</v>
      </c>
      <c r="AH128" s="14">
        <f t="shared" si="126"/>
        <v>74611.03</v>
      </c>
      <c r="AI128" s="14">
        <f t="shared" si="126"/>
        <v>74611.03</v>
      </c>
      <c r="AJ128" s="14">
        <f t="shared" si="126"/>
        <v>74611.03</v>
      </c>
      <c r="AK128" s="14">
        <f t="shared" si="126"/>
        <v>74611.03</v>
      </c>
      <c r="AL128" s="14">
        <f t="shared" si="126"/>
        <v>74611.03</v>
      </c>
      <c r="AM128" s="14">
        <f t="shared" si="126"/>
        <v>74611.03</v>
      </c>
      <c r="AN128" s="14">
        <f t="shared" si="126"/>
        <v>74611.03</v>
      </c>
      <c r="AO128" s="14">
        <f t="shared" si="126"/>
        <v>74611.03</v>
      </c>
      <c r="AP128" s="14">
        <f t="shared" si="126"/>
        <v>74611.03</v>
      </c>
      <c r="AQ128" s="14">
        <f t="shared" si="126"/>
        <v>74611.03</v>
      </c>
      <c r="AR128" s="14">
        <f t="shared" si="126"/>
        <v>74611.03</v>
      </c>
      <c r="AS128" s="14">
        <f t="shared" si="126"/>
        <v>74611.03</v>
      </c>
      <c r="AT128" s="14">
        <f t="shared" si="126"/>
        <v>74611.03</v>
      </c>
      <c r="AU128" s="14">
        <f t="shared" si="126"/>
        <v>74611.03</v>
      </c>
      <c r="AV128" s="14">
        <f t="shared" si="126"/>
        <v>74611.03</v>
      </c>
      <c r="AW128" s="14">
        <f t="shared" si="126"/>
        <v>74611.03</v>
      </c>
      <c r="AX128" s="14"/>
      <c r="AY128" s="102">
        <f t="shared" si="104"/>
        <v>74611.030000000013</v>
      </c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</row>
    <row r="129" spans="1:82" s="12" customFormat="1" x14ac:dyDescent="0.15">
      <c r="A129" s="11" t="s">
        <v>56</v>
      </c>
      <c r="B129" s="76">
        <v>881949.63</v>
      </c>
      <c r="C129" s="76">
        <v>881949.63</v>
      </c>
      <c r="D129" s="76">
        <v>881949.63</v>
      </c>
      <c r="E129" s="76">
        <v>881949.63</v>
      </c>
      <c r="F129" s="76">
        <v>881949.63</v>
      </c>
      <c r="G129" s="76">
        <v>881949.63</v>
      </c>
      <c r="H129" s="76">
        <v>881949.63</v>
      </c>
      <c r="I129" s="76">
        <v>830492.75</v>
      </c>
      <c r="J129" s="76">
        <v>830492.75</v>
      </c>
      <c r="K129" s="76">
        <v>830492.75</v>
      </c>
      <c r="L129" s="76">
        <v>830492.75</v>
      </c>
      <c r="M129" s="106">
        <v>867994.84</v>
      </c>
      <c r="N129" s="76">
        <v>867994.84</v>
      </c>
      <c r="O129" s="76">
        <v>867994.84</v>
      </c>
      <c r="P129" s="76">
        <v>867994.84</v>
      </c>
      <c r="Q129" s="76">
        <v>867994.84</v>
      </c>
      <c r="R129" s="76">
        <v>867994.84</v>
      </c>
      <c r="S129" s="76">
        <v>867994.84</v>
      </c>
      <c r="T129" s="76">
        <v>867994.84</v>
      </c>
      <c r="U129" s="14">
        <v>864393.81</v>
      </c>
      <c r="V129" s="14">
        <f t="shared" ref="V129:AW129" si="127">+U129+SUMIF($N$337:$N$389,$A129,V$337:V$389)</f>
        <v>864393.81</v>
      </c>
      <c r="W129" s="14">
        <f t="shared" si="127"/>
        <v>864393.81</v>
      </c>
      <c r="X129" s="14">
        <f t="shared" si="127"/>
        <v>864393.81</v>
      </c>
      <c r="Y129" s="14">
        <f t="shared" si="127"/>
        <v>864393.81</v>
      </c>
      <c r="Z129" s="14">
        <f t="shared" si="127"/>
        <v>864393.81</v>
      </c>
      <c r="AA129" s="102">
        <f t="shared" si="127"/>
        <v>864393.81</v>
      </c>
      <c r="AB129" s="14">
        <f t="shared" si="127"/>
        <v>864393.81</v>
      </c>
      <c r="AC129" s="14">
        <f t="shared" si="127"/>
        <v>864393.81</v>
      </c>
      <c r="AD129" s="14">
        <f t="shared" si="127"/>
        <v>864393.81</v>
      </c>
      <c r="AE129" s="14">
        <f t="shared" si="127"/>
        <v>864393.81</v>
      </c>
      <c r="AF129" s="14">
        <f t="shared" si="127"/>
        <v>864393.81</v>
      </c>
      <c r="AG129" s="14">
        <f t="shared" si="127"/>
        <v>864393.81</v>
      </c>
      <c r="AH129" s="14">
        <f t="shared" si="127"/>
        <v>864393.81</v>
      </c>
      <c r="AI129" s="14">
        <f t="shared" si="127"/>
        <v>864393.81</v>
      </c>
      <c r="AJ129" s="14">
        <f t="shared" si="127"/>
        <v>864393.81</v>
      </c>
      <c r="AK129" s="14">
        <f t="shared" si="127"/>
        <v>864393.81</v>
      </c>
      <c r="AL129" s="14">
        <f t="shared" si="127"/>
        <v>864393.81</v>
      </c>
      <c r="AM129" s="14">
        <f t="shared" si="127"/>
        <v>864393.81</v>
      </c>
      <c r="AN129" s="14">
        <f t="shared" si="127"/>
        <v>864393.81</v>
      </c>
      <c r="AO129" s="14">
        <f t="shared" si="127"/>
        <v>864393.81</v>
      </c>
      <c r="AP129" s="14">
        <f t="shared" si="127"/>
        <v>864393.81</v>
      </c>
      <c r="AQ129" s="14">
        <f t="shared" si="127"/>
        <v>864393.81</v>
      </c>
      <c r="AR129" s="14">
        <f t="shared" si="127"/>
        <v>864393.81</v>
      </c>
      <c r="AS129" s="14">
        <f t="shared" si="127"/>
        <v>864393.81</v>
      </c>
      <c r="AT129" s="14">
        <f t="shared" si="127"/>
        <v>864393.81</v>
      </c>
      <c r="AU129" s="14">
        <f t="shared" si="127"/>
        <v>864393.81</v>
      </c>
      <c r="AV129" s="14">
        <f t="shared" si="127"/>
        <v>864393.81</v>
      </c>
      <c r="AW129" s="14">
        <f t="shared" si="127"/>
        <v>864393.81</v>
      </c>
      <c r="AX129" s="14"/>
      <c r="AY129" s="102">
        <f t="shared" si="104"/>
        <v>864393.81000000041</v>
      </c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</row>
    <row r="130" spans="1:82" s="12" customFormat="1" x14ac:dyDescent="0.15">
      <c r="A130" s="11" t="s">
        <v>57</v>
      </c>
      <c r="B130" s="76">
        <v>423592.36</v>
      </c>
      <c r="C130" s="76">
        <v>423592.36</v>
      </c>
      <c r="D130" s="76">
        <v>423592.36</v>
      </c>
      <c r="E130" s="76">
        <v>423592.36</v>
      </c>
      <c r="F130" s="76">
        <v>423592.36</v>
      </c>
      <c r="G130" s="76">
        <v>423592.36</v>
      </c>
      <c r="H130" s="76">
        <v>423592.36</v>
      </c>
      <c r="I130" s="76">
        <v>460304.57999999996</v>
      </c>
      <c r="J130" s="76">
        <v>460304.57999999996</v>
      </c>
      <c r="K130" s="76">
        <v>460304.57999999996</v>
      </c>
      <c r="L130" s="76">
        <v>460304.57999999996</v>
      </c>
      <c r="M130" s="106">
        <v>511328.77999999997</v>
      </c>
      <c r="N130" s="76">
        <v>511328.77999999997</v>
      </c>
      <c r="O130" s="76">
        <v>511328.77999999997</v>
      </c>
      <c r="P130" s="76">
        <v>511328.78</v>
      </c>
      <c r="Q130" s="76">
        <v>511328.78</v>
      </c>
      <c r="R130" s="76">
        <v>511328.78</v>
      </c>
      <c r="S130" s="76">
        <v>511328.78</v>
      </c>
      <c r="T130" s="76">
        <v>511328.78</v>
      </c>
      <c r="U130" s="14">
        <v>502144.69</v>
      </c>
      <c r="V130" s="14">
        <f t="shared" ref="V130:AW130" si="128">+U130+SUMIF($N$337:$N$389,$A130,V$337:V$389)</f>
        <v>502144.69</v>
      </c>
      <c r="W130" s="14">
        <f t="shared" si="128"/>
        <v>502144.69</v>
      </c>
      <c r="X130" s="14">
        <f t="shared" si="128"/>
        <v>502144.69</v>
      </c>
      <c r="Y130" s="14">
        <f t="shared" si="128"/>
        <v>502144.69</v>
      </c>
      <c r="Z130" s="14">
        <f t="shared" si="128"/>
        <v>502144.69</v>
      </c>
      <c r="AA130" s="102">
        <f t="shared" si="128"/>
        <v>502144.69</v>
      </c>
      <c r="AB130" s="14">
        <f t="shared" si="128"/>
        <v>502144.69</v>
      </c>
      <c r="AC130" s="14">
        <f t="shared" si="128"/>
        <v>502144.69</v>
      </c>
      <c r="AD130" s="14">
        <f t="shared" si="128"/>
        <v>502144.69</v>
      </c>
      <c r="AE130" s="14">
        <f t="shared" si="128"/>
        <v>502144.69</v>
      </c>
      <c r="AF130" s="14">
        <f t="shared" si="128"/>
        <v>502144.69</v>
      </c>
      <c r="AG130" s="14">
        <f t="shared" si="128"/>
        <v>502144.69</v>
      </c>
      <c r="AH130" s="14">
        <f t="shared" si="128"/>
        <v>502144.69</v>
      </c>
      <c r="AI130" s="14">
        <f t="shared" si="128"/>
        <v>502144.69</v>
      </c>
      <c r="AJ130" s="14">
        <f t="shared" si="128"/>
        <v>502144.69</v>
      </c>
      <c r="AK130" s="14">
        <f t="shared" si="128"/>
        <v>502144.69</v>
      </c>
      <c r="AL130" s="14">
        <f t="shared" si="128"/>
        <v>502144.69</v>
      </c>
      <c r="AM130" s="14">
        <f t="shared" si="128"/>
        <v>502144.69</v>
      </c>
      <c r="AN130" s="14">
        <f t="shared" si="128"/>
        <v>502144.69</v>
      </c>
      <c r="AO130" s="14">
        <f t="shared" si="128"/>
        <v>502144.69</v>
      </c>
      <c r="AP130" s="14">
        <f t="shared" si="128"/>
        <v>502144.69</v>
      </c>
      <c r="AQ130" s="14">
        <f t="shared" si="128"/>
        <v>502144.69</v>
      </c>
      <c r="AR130" s="14">
        <f t="shared" si="128"/>
        <v>502144.69</v>
      </c>
      <c r="AS130" s="14">
        <f t="shared" si="128"/>
        <v>502144.69</v>
      </c>
      <c r="AT130" s="14">
        <f t="shared" si="128"/>
        <v>502144.69</v>
      </c>
      <c r="AU130" s="14">
        <f t="shared" si="128"/>
        <v>502144.69</v>
      </c>
      <c r="AV130" s="14">
        <f t="shared" si="128"/>
        <v>502144.69</v>
      </c>
      <c r="AW130" s="14">
        <f t="shared" si="128"/>
        <v>502144.69</v>
      </c>
      <c r="AX130" s="14"/>
      <c r="AY130" s="102">
        <f t="shared" si="104"/>
        <v>502144.69000000012</v>
      </c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</row>
    <row r="131" spans="1:82" s="12" customFormat="1" ht="9.75" thickBot="1" x14ac:dyDescent="0.2">
      <c r="A131" s="11"/>
      <c r="B131" s="143">
        <f t="shared" ref="B131:AY131" si="129">SUM(B42:B130)</f>
        <v>-953761491.05999982</v>
      </c>
      <c r="C131" s="143">
        <f t="shared" si="129"/>
        <v>-953761491.05999982</v>
      </c>
      <c r="D131" s="143">
        <f t="shared" si="129"/>
        <v>-964381492.68000007</v>
      </c>
      <c r="E131" s="143">
        <f t="shared" si="129"/>
        <v>-964381492.68000007</v>
      </c>
      <c r="F131" s="143">
        <f t="shared" si="129"/>
        <v>-964381492.68000007</v>
      </c>
      <c r="G131" s="143">
        <f t="shared" si="129"/>
        <v>-977080296.7700001</v>
      </c>
      <c r="H131" s="143">
        <f t="shared" si="129"/>
        <v>-977080296.7700001</v>
      </c>
      <c r="I131" s="143">
        <f t="shared" si="129"/>
        <v>-974900830.06999993</v>
      </c>
      <c r="J131" s="143">
        <f t="shared" si="129"/>
        <v>-988708135.29999983</v>
      </c>
      <c r="K131" s="143">
        <f t="shared" si="129"/>
        <v>-988708135.29999983</v>
      </c>
      <c r="L131" s="143">
        <f t="shared" si="129"/>
        <v>-988708135.29999983</v>
      </c>
      <c r="M131" s="107">
        <f t="shared" si="129"/>
        <v>-1005691821.6099999</v>
      </c>
      <c r="N131" s="143">
        <f t="shared" si="129"/>
        <v>-1005691821.6099999</v>
      </c>
      <c r="O131" s="143">
        <f t="shared" si="129"/>
        <v>-1005691821.6099999</v>
      </c>
      <c r="P131" s="143">
        <f t="shared" si="129"/>
        <v>-1006432548.6200001</v>
      </c>
      <c r="Q131" s="143">
        <f t="shared" si="129"/>
        <v>-1006432548.6200001</v>
      </c>
      <c r="R131" s="143">
        <f t="shared" si="129"/>
        <v>-1006432548.6200001</v>
      </c>
      <c r="S131" s="143">
        <f t="shared" si="129"/>
        <v>-1008217741.0500001</v>
      </c>
      <c r="T131" s="143">
        <f t="shared" si="129"/>
        <v>-1008217741.0500001</v>
      </c>
      <c r="U131" s="143">
        <f t="shared" si="129"/>
        <v>-1006197540.9700001</v>
      </c>
      <c r="V131" s="143">
        <f t="shared" si="129"/>
        <v>-1005517893.5580218</v>
      </c>
      <c r="W131" s="143">
        <f t="shared" si="129"/>
        <v>-1005526611.6396884</v>
      </c>
      <c r="X131" s="143">
        <f t="shared" si="129"/>
        <v>-1005535329.7213551</v>
      </c>
      <c r="Y131" s="143">
        <f t="shared" si="129"/>
        <v>-1005456125.6782176</v>
      </c>
      <c r="Z131" s="143">
        <f t="shared" si="129"/>
        <v>-1005464843.7598844</v>
      </c>
      <c r="AA131" s="107">
        <f t="shared" si="129"/>
        <v>-1005473561.8415511</v>
      </c>
      <c r="AB131" s="143">
        <f t="shared" si="129"/>
        <v>-1004709243.0529233</v>
      </c>
      <c r="AC131" s="143">
        <f t="shared" si="129"/>
        <v>-1004717961.13459</v>
      </c>
      <c r="AD131" s="143">
        <f t="shared" si="129"/>
        <v>-1004726679.2162567</v>
      </c>
      <c r="AE131" s="143">
        <f t="shared" si="129"/>
        <v>-1003962360.4276291</v>
      </c>
      <c r="AF131" s="143">
        <f t="shared" si="129"/>
        <v>-1003971584.0142958</v>
      </c>
      <c r="AG131" s="143">
        <f t="shared" si="129"/>
        <v>-1003980807.6009624</v>
      </c>
      <c r="AH131" s="143">
        <f t="shared" si="129"/>
        <v>-998154972.38403261</v>
      </c>
      <c r="AI131" s="143">
        <f t="shared" si="129"/>
        <v>-998164195.97069931</v>
      </c>
      <c r="AJ131" s="143">
        <f t="shared" si="129"/>
        <v>-998173419.55736613</v>
      </c>
      <c r="AK131" s="143">
        <f t="shared" si="129"/>
        <v>-992347584.3404361</v>
      </c>
      <c r="AL131" s="143">
        <f t="shared" si="129"/>
        <v>-992356807.92710268</v>
      </c>
      <c r="AM131" s="143">
        <f t="shared" si="129"/>
        <v>-992366031.51376939</v>
      </c>
      <c r="AN131" s="143">
        <f t="shared" si="129"/>
        <v>-983759587.10677791</v>
      </c>
      <c r="AO131" s="143">
        <f t="shared" si="129"/>
        <v>-983768810.69344473</v>
      </c>
      <c r="AP131" s="143">
        <f t="shared" si="129"/>
        <v>-983778034.28011131</v>
      </c>
      <c r="AQ131" s="143">
        <f t="shared" si="129"/>
        <v>-975171589.87311983</v>
      </c>
      <c r="AR131" s="143">
        <f t="shared" si="129"/>
        <v>-975180813.45978653</v>
      </c>
      <c r="AS131" s="143">
        <f t="shared" si="129"/>
        <v>-975190037.04645324</v>
      </c>
      <c r="AT131" s="143">
        <f t="shared" si="129"/>
        <v>-970428640.34813857</v>
      </c>
      <c r="AU131" s="143">
        <f t="shared" si="129"/>
        <v>-970437863.93480527</v>
      </c>
      <c r="AV131" s="143">
        <f t="shared" si="129"/>
        <v>-970447087.52147198</v>
      </c>
      <c r="AW131" s="143">
        <f t="shared" si="129"/>
        <v>-965685690.82315648</v>
      </c>
      <c r="AX131" s="53"/>
      <c r="AY131" s="107">
        <f t="shared" si="129"/>
        <v>-993073521.97613454</v>
      </c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</row>
    <row r="132" spans="1:82" s="12" customFormat="1" x14ac:dyDescent="0.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99"/>
      <c r="S132" s="53"/>
      <c r="T132" s="53"/>
      <c r="U132" s="14"/>
      <c r="V132" s="14"/>
      <c r="W132" s="14"/>
      <c r="X132" s="14"/>
      <c r="Y132" s="14"/>
      <c r="Z132" s="14"/>
      <c r="AA132" s="102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Y132" s="102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53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</row>
    <row r="133" spans="1:82" s="12" customFormat="1" x14ac:dyDescent="0.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99"/>
      <c r="S133" s="53"/>
      <c r="T133" s="53"/>
      <c r="U133" s="14"/>
      <c r="V133" s="14"/>
      <c r="W133" s="14"/>
      <c r="X133" s="14"/>
      <c r="Y133" s="14"/>
      <c r="Z133" s="14"/>
      <c r="AA133" s="102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Y133" s="102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53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</row>
    <row r="134" spans="1:82" s="12" customFormat="1" x14ac:dyDescent="0.15">
      <c r="A134" s="40" t="s">
        <v>63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105"/>
      <c r="S134" s="53"/>
      <c r="T134" s="53"/>
      <c r="U134" s="14"/>
      <c r="V134" s="14"/>
      <c r="W134" s="14"/>
      <c r="X134" s="14"/>
      <c r="Y134" s="14"/>
      <c r="Z134" s="14"/>
      <c r="AA134" s="102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Y134" s="102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53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</row>
    <row r="135" spans="1:82" s="12" customFormat="1" x14ac:dyDescent="0.15">
      <c r="A135" s="11" t="s">
        <v>10</v>
      </c>
      <c r="B135" s="76">
        <v>-6624.52</v>
      </c>
      <c r="C135" s="76">
        <v>-6624.52</v>
      </c>
      <c r="D135" s="76">
        <v>-6624.52</v>
      </c>
      <c r="E135" s="76">
        <v>-6624.52</v>
      </c>
      <c r="F135" s="76">
        <v>-6624.52</v>
      </c>
      <c r="G135" s="76">
        <v>-6624.52</v>
      </c>
      <c r="H135" s="76">
        <v>-6624.52</v>
      </c>
      <c r="I135" s="76">
        <v>-6624.52</v>
      </c>
      <c r="J135" s="76">
        <v>-6624.52</v>
      </c>
      <c r="K135" s="76">
        <v>-6624.52</v>
      </c>
      <c r="L135" s="76">
        <v>-6624.52</v>
      </c>
      <c r="M135" s="106">
        <v>-3620.7100000000005</v>
      </c>
      <c r="N135" s="76">
        <v>-3620.7100000000005</v>
      </c>
      <c r="O135" s="76">
        <v>-3620.7100000000005</v>
      </c>
      <c r="P135" s="76">
        <v>-3620.71</v>
      </c>
      <c r="Q135" s="76">
        <v>-3620.71</v>
      </c>
      <c r="R135" s="76">
        <v>-3620.71</v>
      </c>
      <c r="S135" s="76">
        <v>-3620.71</v>
      </c>
      <c r="T135" s="76">
        <v>-3620.71</v>
      </c>
      <c r="U135" s="14">
        <v>-3620.71</v>
      </c>
      <c r="V135" s="14">
        <f t="shared" ref="V135:AW135" si="130">+U135+SUMIF($N$394:$N$443,$A135,V$394:V$443)</f>
        <v>-1952.8492055514198</v>
      </c>
      <c r="W135" s="14">
        <f t="shared" si="130"/>
        <v>-1952.8492055514198</v>
      </c>
      <c r="X135" s="14">
        <f t="shared" si="130"/>
        <v>-1952.8492055514198</v>
      </c>
      <c r="Y135" s="14">
        <f t="shared" si="130"/>
        <v>-284.98841110283956</v>
      </c>
      <c r="Z135" s="14">
        <f t="shared" si="130"/>
        <v>-284.98841110283956</v>
      </c>
      <c r="AA135" s="102">
        <f t="shared" si="130"/>
        <v>-284.98841110283956</v>
      </c>
      <c r="AB135" s="14">
        <f t="shared" si="130"/>
        <v>548.94196633770628</v>
      </c>
      <c r="AC135" s="14">
        <f t="shared" si="130"/>
        <v>548.94196633770628</v>
      </c>
      <c r="AD135" s="14">
        <f t="shared" si="130"/>
        <v>548.94196633770628</v>
      </c>
      <c r="AE135" s="14">
        <f t="shared" si="130"/>
        <v>1382.8723437782521</v>
      </c>
      <c r="AF135" s="14">
        <f t="shared" si="130"/>
        <v>1382.8723437782521</v>
      </c>
      <c r="AG135" s="14">
        <f t="shared" si="130"/>
        <v>1382.8723437782521</v>
      </c>
      <c r="AH135" s="14">
        <f t="shared" si="130"/>
        <v>2216.8027212187981</v>
      </c>
      <c r="AI135" s="14">
        <f t="shared" si="130"/>
        <v>2216.8027212187981</v>
      </c>
      <c r="AJ135" s="14">
        <f t="shared" si="130"/>
        <v>2216.8027212187981</v>
      </c>
      <c r="AK135" s="14">
        <f t="shared" si="130"/>
        <v>3050.7330986593438</v>
      </c>
      <c r="AL135" s="14">
        <f t="shared" si="130"/>
        <v>3050.7330986593438</v>
      </c>
      <c r="AM135" s="14">
        <f t="shared" si="130"/>
        <v>3050.7330986593438</v>
      </c>
      <c r="AN135" s="14">
        <f t="shared" si="130"/>
        <v>3050.7330986593438</v>
      </c>
      <c r="AO135" s="14">
        <f t="shared" si="130"/>
        <v>3050.7330986593438</v>
      </c>
      <c r="AP135" s="14">
        <f t="shared" si="130"/>
        <v>3050.7330986593438</v>
      </c>
      <c r="AQ135" s="14">
        <f t="shared" si="130"/>
        <v>3050.7330986593438</v>
      </c>
      <c r="AR135" s="14">
        <f t="shared" si="130"/>
        <v>3050.7330986593438</v>
      </c>
      <c r="AS135" s="14">
        <f t="shared" si="130"/>
        <v>3050.7330986593438</v>
      </c>
      <c r="AT135" s="14">
        <f t="shared" si="130"/>
        <v>3050.7330986593438</v>
      </c>
      <c r="AU135" s="14">
        <f t="shared" si="130"/>
        <v>3050.7330986593438</v>
      </c>
      <c r="AV135" s="14">
        <f t="shared" si="130"/>
        <v>3050.7330986593438</v>
      </c>
      <c r="AW135" s="14">
        <f t="shared" si="130"/>
        <v>3050.7330986593438</v>
      </c>
      <c r="AX135" s="14"/>
      <c r="AY135" s="102">
        <f t="shared" ref="AY135:AY193" si="131">AVERAGE(AE135:AQ135)</f>
        <v>2473.3966835081969</v>
      </c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</row>
    <row r="136" spans="1:82" s="12" customFormat="1" x14ac:dyDescent="0.15">
      <c r="A136" s="11" t="s">
        <v>12</v>
      </c>
      <c r="B136" s="76">
        <v>3971.04</v>
      </c>
      <c r="C136" s="76">
        <v>3971.04</v>
      </c>
      <c r="D136" s="76">
        <v>3971.04</v>
      </c>
      <c r="E136" s="76">
        <v>3971.04</v>
      </c>
      <c r="F136" s="76">
        <v>3971.04</v>
      </c>
      <c r="G136" s="76">
        <v>3971.04</v>
      </c>
      <c r="H136" s="76">
        <v>3971.04</v>
      </c>
      <c r="I136" s="76">
        <v>3971.04</v>
      </c>
      <c r="J136" s="76">
        <v>992.75999999999976</v>
      </c>
      <c r="K136" s="76">
        <v>992.75999999999976</v>
      </c>
      <c r="L136" s="76">
        <v>992.75999999999976</v>
      </c>
      <c r="M136" s="106">
        <v>0</v>
      </c>
      <c r="N136" s="76">
        <v>0</v>
      </c>
      <c r="O136" s="76">
        <v>0</v>
      </c>
      <c r="P136" s="76">
        <v>0</v>
      </c>
      <c r="Q136" s="76">
        <v>0</v>
      </c>
      <c r="R136" s="76">
        <v>0</v>
      </c>
      <c r="S136" s="76">
        <v>0</v>
      </c>
      <c r="T136" s="76">
        <v>0</v>
      </c>
      <c r="U136" s="14">
        <v>0</v>
      </c>
      <c r="V136" s="14">
        <f t="shared" ref="V136:AW137" si="132">+U136+SUMIF($N$394:$N$443,$A136,V$394:V$443)</f>
        <v>0</v>
      </c>
      <c r="W136" s="14">
        <f t="shared" si="132"/>
        <v>0</v>
      </c>
      <c r="X136" s="14">
        <f t="shared" si="132"/>
        <v>0</v>
      </c>
      <c r="Y136" s="14">
        <f t="shared" si="132"/>
        <v>0</v>
      </c>
      <c r="Z136" s="14">
        <f t="shared" si="132"/>
        <v>0</v>
      </c>
      <c r="AA136" s="102">
        <f t="shared" si="132"/>
        <v>0</v>
      </c>
      <c r="AB136" s="14">
        <f t="shared" si="132"/>
        <v>0</v>
      </c>
      <c r="AC136" s="14">
        <f t="shared" si="132"/>
        <v>0</v>
      </c>
      <c r="AD136" s="14">
        <f t="shared" si="132"/>
        <v>0</v>
      </c>
      <c r="AE136" s="14">
        <f t="shared" si="132"/>
        <v>0</v>
      </c>
      <c r="AF136" s="14">
        <f t="shared" si="132"/>
        <v>0</v>
      </c>
      <c r="AG136" s="14">
        <f t="shared" si="132"/>
        <v>0</v>
      </c>
      <c r="AH136" s="14">
        <f t="shared" si="132"/>
        <v>0</v>
      </c>
      <c r="AI136" s="14">
        <f t="shared" si="132"/>
        <v>0</v>
      </c>
      <c r="AJ136" s="14">
        <f t="shared" si="132"/>
        <v>0</v>
      </c>
      <c r="AK136" s="14">
        <f t="shared" si="132"/>
        <v>0</v>
      </c>
      <c r="AL136" s="14">
        <f t="shared" si="132"/>
        <v>0</v>
      </c>
      <c r="AM136" s="14">
        <f t="shared" si="132"/>
        <v>0</v>
      </c>
      <c r="AN136" s="14">
        <f t="shared" si="132"/>
        <v>0</v>
      </c>
      <c r="AO136" s="14">
        <f t="shared" si="132"/>
        <v>0</v>
      </c>
      <c r="AP136" s="14">
        <f t="shared" si="132"/>
        <v>0</v>
      </c>
      <c r="AQ136" s="14">
        <f t="shared" si="132"/>
        <v>0</v>
      </c>
      <c r="AR136" s="14">
        <f t="shared" si="132"/>
        <v>0</v>
      </c>
      <c r="AS136" s="14">
        <f t="shared" si="132"/>
        <v>0</v>
      </c>
      <c r="AT136" s="14">
        <f t="shared" si="132"/>
        <v>0</v>
      </c>
      <c r="AU136" s="14">
        <f t="shared" si="132"/>
        <v>0</v>
      </c>
      <c r="AV136" s="14">
        <f t="shared" si="132"/>
        <v>0</v>
      </c>
      <c r="AW136" s="14">
        <f t="shared" si="132"/>
        <v>0</v>
      </c>
      <c r="AX136" s="14"/>
      <c r="AY136" s="102">
        <f t="shared" si="131"/>
        <v>0</v>
      </c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</row>
    <row r="137" spans="1:82" s="12" customFormat="1" x14ac:dyDescent="0.15">
      <c r="A137" s="11" t="s">
        <v>282</v>
      </c>
      <c r="B137" s="76">
        <v>0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10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0</v>
      </c>
      <c r="S137" s="76">
        <v>0</v>
      </c>
      <c r="T137" s="76">
        <v>0</v>
      </c>
      <c r="U137" s="14">
        <v>0</v>
      </c>
      <c r="V137" s="14">
        <f t="shared" si="132"/>
        <v>0</v>
      </c>
      <c r="W137" s="14">
        <f t="shared" si="132"/>
        <v>0</v>
      </c>
      <c r="X137" s="14">
        <f t="shared" si="132"/>
        <v>0</v>
      </c>
      <c r="Y137" s="14">
        <f t="shared" si="132"/>
        <v>0</v>
      </c>
      <c r="Z137" s="14">
        <f t="shared" si="132"/>
        <v>0</v>
      </c>
      <c r="AA137" s="102">
        <f t="shared" si="132"/>
        <v>0</v>
      </c>
      <c r="AB137" s="14">
        <f t="shared" si="132"/>
        <v>-756.18817799410897</v>
      </c>
      <c r="AC137" s="14">
        <f t="shared" si="132"/>
        <v>-756.18817799410897</v>
      </c>
      <c r="AD137" s="14">
        <f t="shared" si="132"/>
        <v>-756.18817799410897</v>
      </c>
      <c r="AE137" s="14">
        <f t="shared" si="132"/>
        <v>-1512.3763559882179</v>
      </c>
      <c r="AF137" s="14">
        <f t="shared" si="132"/>
        <v>-1512.3763559882179</v>
      </c>
      <c r="AG137" s="14">
        <f t="shared" si="132"/>
        <v>-1512.3763559882179</v>
      </c>
      <c r="AH137" s="14">
        <f t="shared" si="132"/>
        <v>-2268.5645339823268</v>
      </c>
      <c r="AI137" s="14">
        <f t="shared" si="132"/>
        <v>-2268.5645339823268</v>
      </c>
      <c r="AJ137" s="14">
        <f t="shared" si="132"/>
        <v>-2268.5645339823268</v>
      </c>
      <c r="AK137" s="14">
        <f t="shared" si="132"/>
        <v>-3024.7527119764359</v>
      </c>
      <c r="AL137" s="14">
        <f t="shared" si="132"/>
        <v>-3024.7527119764359</v>
      </c>
      <c r="AM137" s="14">
        <f t="shared" si="132"/>
        <v>-3024.7527119764359</v>
      </c>
      <c r="AN137" s="14">
        <f t="shared" si="132"/>
        <v>-8883.5571992327386</v>
      </c>
      <c r="AO137" s="14">
        <f t="shared" si="132"/>
        <v>-8883.5571992327386</v>
      </c>
      <c r="AP137" s="14">
        <f t="shared" si="132"/>
        <v>-8883.5571992327386</v>
      </c>
      <c r="AQ137" s="14">
        <f t="shared" si="132"/>
        <v>-14742.361686489041</v>
      </c>
      <c r="AR137" s="14">
        <f t="shared" si="132"/>
        <v>-14742.361686489041</v>
      </c>
      <c r="AS137" s="14">
        <f t="shared" si="132"/>
        <v>-14742.361686489041</v>
      </c>
      <c r="AT137" s="14">
        <f t="shared" si="132"/>
        <v>-20601.166173745343</v>
      </c>
      <c r="AU137" s="14">
        <f t="shared" si="132"/>
        <v>-20601.166173745343</v>
      </c>
      <c r="AV137" s="14">
        <f t="shared" si="132"/>
        <v>-20601.166173745343</v>
      </c>
      <c r="AW137" s="14">
        <f t="shared" si="132"/>
        <v>-26459.970661001644</v>
      </c>
      <c r="AX137" s="14"/>
      <c r="AY137" s="102">
        <f t="shared" si="131"/>
        <v>-4754.6241607714001</v>
      </c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</row>
    <row r="138" spans="1:82" s="12" customFormat="1" x14ac:dyDescent="0.15">
      <c r="A138" s="11" t="s">
        <v>535</v>
      </c>
      <c r="B138" s="76">
        <v>0</v>
      </c>
      <c r="C138" s="76">
        <v>0</v>
      </c>
      <c r="D138" s="76">
        <v>0</v>
      </c>
      <c r="E138" s="76">
        <v>0</v>
      </c>
      <c r="F138" s="76">
        <v>0</v>
      </c>
      <c r="G138" s="76">
        <v>0</v>
      </c>
      <c r="H138" s="76">
        <v>0</v>
      </c>
      <c r="I138" s="76">
        <v>0</v>
      </c>
      <c r="J138" s="76">
        <v>0</v>
      </c>
      <c r="K138" s="76">
        <v>0</v>
      </c>
      <c r="L138" s="76">
        <v>0</v>
      </c>
      <c r="M138" s="10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0</v>
      </c>
      <c r="U138" s="14">
        <v>0</v>
      </c>
      <c r="V138" s="14">
        <f t="shared" ref="V138:AW138" si="133">+U138+SUMIF($N$394:$N$443,$A138,V$394:V$443)</f>
        <v>0</v>
      </c>
      <c r="W138" s="14">
        <f t="shared" si="133"/>
        <v>0</v>
      </c>
      <c r="X138" s="14">
        <f t="shared" si="133"/>
        <v>0</v>
      </c>
      <c r="Y138" s="14">
        <f t="shared" si="133"/>
        <v>0</v>
      </c>
      <c r="Z138" s="14">
        <f t="shared" si="133"/>
        <v>0</v>
      </c>
      <c r="AA138" s="102">
        <f t="shared" si="133"/>
        <v>0</v>
      </c>
      <c r="AB138" s="14">
        <f t="shared" si="133"/>
        <v>-2836.4407499999984</v>
      </c>
      <c r="AC138" s="14">
        <f t="shared" si="133"/>
        <v>-2836.4407499999984</v>
      </c>
      <c r="AD138" s="14">
        <f t="shared" si="133"/>
        <v>-2836.4407499999984</v>
      </c>
      <c r="AE138" s="14">
        <f t="shared" si="133"/>
        <v>-5672.8814999999968</v>
      </c>
      <c r="AF138" s="14">
        <f t="shared" si="133"/>
        <v>-5672.8814999999968</v>
      </c>
      <c r="AG138" s="14">
        <f t="shared" si="133"/>
        <v>-5672.8814999999968</v>
      </c>
      <c r="AH138" s="14">
        <f t="shared" si="133"/>
        <v>-8509.3222499999956</v>
      </c>
      <c r="AI138" s="14">
        <f t="shared" si="133"/>
        <v>-8509.3222499999956</v>
      </c>
      <c r="AJ138" s="14">
        <f t="shared" si="133"/>
        <v>-8509.3222499999956</v>
      </c>
      <c r="AK138" s="14">
        <f t="shared" si="133"/>
        <v>-11345.762999999994</v>
      </c>
      <c r="AL138" s="14">
        <f t="shared" si="133"/>
        <v>-11345.762999999994</v>
      </c>
      <c r="AM138" s="14">
        <f t="shared" si="133"/>
        <v>-11345.762999999994</v>
      </c>
      <c r="AN138" s="14">
        <f t="shared" si="133"/>
        <v>-37901.045999999937</v>
      </c>
      <c r="AO138" s="14">
        <f t="shared" si="133"/>
        <v>-37901.045999999937</v>
      </c>
      <c r="AP138" s="14">
        <f t="shared" si="133"/>
        <v>-37901.045999999937</v>
      </c>
      <c r="AQ138" s="14">
        <f t="shared" si="133"/>
        <v>-64456.328999999881</v>
      </c>
      <c r="AR138" s="14">
        <f t="shared" si="133"/>
        <v>-64456.328999999881</v>
      </c>
      <c r="AS138" s="14">
        <f t="shared" si="133"/>
        <v>-64456.328999999881</v>
      </c>
      <c r="AT138" s="14">
        <f t="shared" si="133"/>
        <v>-91011.611999999819</v>
      </c>
      <c r="AU138" s="14">
        <f t="shared" si="133"/>
        <v>-91011.611999999819</v>
      </c>
      <c r="AV138" s="14">
        <f t="shared" si="133"/>
        <v>-91011.611999999819</v>
      </c>
      <c r="AW138" s="14">
        <f t="shared" si="133"/>
        <v>-117566.89499999976</v>
      </c>
      <c r="AX138" s="14"/>
      <c r="AY138" s="102">
        <f t="shared" si="131"/>
        <v>-19595.643634615357</v>
      </c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</row>
    <row r="139" spans="1:82" s="12" customFormat="1" x14ac:dyDescent="0.15">
      <c r="A139" s="11" t="s">
        <v>13</v>
      </c>
      <c r="B139" s="76">
        <v>-205540.44</v>
      </c>
      <c r="C139" s="76">
        <v>-205540.44</v>
      </c>
      <c r="D139" s="76">
        <v>-195242.08000000002</v>
      </c>
      <c r="E139" s="76">
        <v>-195242.08000000002</v>
      </c>
      <c r="F139" s="76">
        <v>-195242.08000000002</v>
      </c>
      <c r="G139" s="76">
        <v>-184950.45</v>
      </c>
      <c r="H139" s="76">
        <v>-184950.45</v>
      </c>
      <c r="I139" s="76">
        <v>-184950.45</v>
      </c>
      <c r="J139" s="76">
        <v>-177694.74000000002</v>
      </c>
      <c r="K139" s="76">
        <v>-177694.74000000002</v>
      </c>
      <c r="L139" s="76">
        <v>-177694.74000000002</v>
      </c>
      <c r="M139" s="106">
        <v>-164518.14000000001</v>
      </c>
      <c r="N139" s="76">
        <v>-164518.14000000001</v>
      </c>
      <c r="O139" s="76">
        <v>-164518.14000000001</v>
      </c>
      <c r="P139" s="76">
        <v>-154275.67000000001</v>
      </c>
      <c r="Q139" s="76">
        <v>-154275.67000000001</v>
      </c>
      <c r="R139" s="76">
        <v>-154275.67000000001</v>
      </c>
      <c r="S139" s="76">
        <v>-144021.72</v>
      </c>
      <c r="T139" s="76">
        <v>-144021.72</v>
      </c>
      <c r="U139" s="14">
        <v>-144021.72</v>
      </c>
      <c r="V139" s="14">
        <f t="shared" ref="V139:AW139" si="134">+U139+SUMIF($N$394:$N$443,$A139,V$394:V$443)</f>
        <v>-141529.06268434922</v>
      </c>
      <c r="W139" s="14">
        <f t="shared" si="134"/>
        <v>-141529.06268434922</v>
      </c>
      <c r="X139" s="14">
        <f t="shared" si="134"/>
        <v>-141529.06268434922</v>
      </c>
      <c r="Y139" s="14">
        <f t="shared" si="134"/>
        <v>-139036.40536869844</v>
      </c>
      <c r="Z139" s="14">
        <f t="shared" si="134"/>
        <v>-139036.40536869844</v>
      </c>
      <c r="AA139" s="102">
        <f t="shared" si="134"/>
        <v>-139036.40536869844</v>
      </c>
      <c r="AB139" s="14">
        <f t="shared" si="134"/>
        <v>-125766.28044503492</v>
      </c>
      <c r="AC139" s="14">
        <f t="shared" si="134"/>
        <v>-125766.28044503492</v>
      </c>
      <c r="AD139" s="14">
        <f t="shared" si="134"/>
        <v>-125766.28044503492</v>
      </c>
      <c r="AE139" s="14">
        <f t="shared" si="134"/>
        <v>-112496.1555213714</v>
      </c>
      <c r="AF139" s="14">
        <f t="shared" si="134"/>
        <v>-112496.1555213714</v>
      </c>
      <c r="AG139" s="14">
        <f t="shared" si="134"/>
        <v>-112496.1555213714</v>
      </c>
      <c r="AH139" s="14">
        <f t="shared" si="134"/>
        <v>-99226.030597707882</v>
      </c>
      <c r="AI139" s="14">
        <f t="shared" si="134"/>
        <v>-99226.030597707882</v>
      </c>
      <c r="AJ139" s="14">
        <f t="shared" si="134"/>
        <v>-99226.030597707882</v>
      </c>
      <c r="AK139" s="14">
        <f t="shared" si="134"/>
        <v>-85955.905674044363</v>
      </c>
      <c r="AL139" s="14">
        <f t="shared" si="134"/>
        <v>-85955.905674044363</v>
      </c>
      <c r="AM139" s="14">
        <f t="shared" si="134"/>
        <v>-85955.905674044363</v>
      </c>
      <c r="AN139" s="14">
        <f t="shared" si="134"/>
        <v>-72685.780750380844</v>
      </c>
      <c r="AO139" s="14">
        <f t="shared" si="134"/>
        <v>-72685.780750380844</v>
      </c>
      <c r="AP139" s="14">
        <f t="shared" si="134"/>
        <v>-72685.780750380844</v>
      </c>
      <c r="AQ139" s="14">
        <f t="shared" si="134"/>
        <v>-59415.655826717324</v>
      </c>
      <c r="AR139" s="14">
        <f t="shared" si="134"/>
        <v>-59415.655826717324</v>
      </c>
      <c r="AS139" s="14">
        <f t="shared" si="134"/>
        <v>-59415.655826717324</v>
      </c>
      <c r="AT139" s="14">
        <f t="shared" si="134"/>
        <v>-46145.530903053805</v>
      </c>
      <c r="AU139" s="14">
        <f t="shared" si="134"/>
        <v>-46145.530903053805</v>
      </c>
      <c r="AV139" s="14">
        <f t="shared" si="134"/>
        <v>-46145.530903053805</v>
      </c>
      <c r="AW139" s="14">
        <f t="shared" si="134"/>
        <v>-32875.405979390285</v>
      </c>
      <c r="AX139" s="14"/>
      <c r="AY139" s="102">
        <f t="shared" si="131"/>
        <v>-90039.021035171609</v>
      </c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</row>
    <row r="140" spans="1:82" s="12" customFormat="1" x14ac:dyDescent="0.15">
      <c r="A140" s="11" t="s">
        <v>14</v>
      </c>
      <c r="B140" s="76">
        <v>99558.94</v>
      </c>
      <c r="C140" s="76">
        <v>99558.94</v>
      </c>
      <c r="D140" s="76">
        <v>99558.94</v>
      </c>
      <c r="E140" s="76">
        <v>99558.94</v>
      </c>
      <c r="F140" s="76">
        <v>99558.94</v>
      </c>
      <c r="G140" s="76">
        <v>99558.94</v>
      </c>
      <c r="H140" s="76">
        <v>99558.94</v>
      </c>
      <c r="I140" s="76">
        <v>99558.94</v>
      </c>
      <c r="J140" s="76">
        <v>99558.94</v>
      </c>
      <c r="K140" s="76">
        <v>99558.94</v>
      </c>
      <c r="L140" s="76">
        <v>99558.94</v>
      </c>
      <c r="M140" s="106">
        <v>87996.45</v>
      </c>
      <c r="N140" s="76">
        <v>87996.45</v>
      </c>
      <c r="O140" s="76">
        <v>87996.45</v>
      </c>
      <c r="P140" s="76">
        <v>87996.45</v>
      </c>
      <c r="Q140" s="76">
        <v>87996.45</v>
      </c>
      <c r="R140" s="76">
        <v>87996.45</v>
      </c>
      <c r="S140" s="76">
        <v>87996.45</v>
      </c>
      <c r="T140" s="76">
        <v>87996.45</v>
      </c>
      <c r="U140" s="14">
        <v>87996.45</v>
      </c>
      <c r="V140" s="14">
        <f t="shared" ref="V140:AW140" si="135">+U140+SUMIF($N$394:$N$443,$A140,V$394:V$443)</f>
        <v>87996.45</v>
      </c>
      <c r="W140" s="14">
        <f t="shared" si="135"/>
        <v>87996.45</v>
      </c>
      <c r="X140" s="14">
        <f t="shared" si="135"/>
        <v>87996.45</v>
      </c>
      <c r="Y140" s="14">
        <f t="shared" si="135"/>
        <v>87996.45</v>
      </c>
      <c r="Z140" s="14">
        <f t="shared" si="135"/>
        <v>87996.45</v>
      </c>
      <c r="AA140" s="102">
        <f t="shared" si="135"/>
        <v>87996.45</v>
      </c>
      <c r="AB140" s="14">
        <f t="shared" si="135"/>
        <v>87996.45</v>
      </c>
      <c r="AC140" s="14">
        <f t="shared" si="135"/>
        <v>87996.45</v>
      </c>
      <c r="AD140" s="14">
        <f t="shared" si="135"/>
        <v>87996.45</v>
      </c>
      <c r="AE140" s="14">
        <f t="shared" si="135"/>
        <v>87996.45</v>
      </c>
      <c r="AF140" s="14">
        <f t="shared" si="135"/>
        <v>87996.45</v>
      </c>
      <c r="AG140" s="14">
        <f t="shared" si="135"/>
        <v>87996.45</v>
      </c>
      <c r="AH140" s="14">
        <f t="shared" si="135"/>
        <v>87996.45</v>
      </c>
      <c r="AI140" s="14">
        <f t="shared" si="135"/>
        <v>87996.45</v>
      </c>
      <c r="AJ140" s="14">
        <f t="shared" si="135"/>
        <v>87996.45</v>
      </c>
      <c r="AK140" s="14">
        <f t="shared" si="135"/>
        <v>87996.45</v>
      </c>
      <c r="AL140" s="14">
        <f t="shared" si="135"/>
        <v>87996.45</v>
      </c>
      <c r="AM140" s="14">
        <f t="shared" si="135"/>
        <v>87996.45</v>
      </c>
      <c r="AN140" s="14">
        <f t="shared" si="135"/>
        <v>87996.45</v>
      </c>
      <c r="AO140" s="14">
        <f t="shared" si="135"/>
        <v>87996.45</v>
      </c>
      <c r="AP140" s="14">
        <f t="shared" si="135"/>
        <v>87996.45</v>
      </c>
      <c r="AQ140" s="14">
        <f t="shared" si="135"/>
        <v>87996.45</v>
      </c>
      <c r="AR140" s="14">
        <f t="shared" si="135"/>
        <v>87996.45</v>
      </c>
      <c r="AS140" s="14">
        <f t="shared" si="135"/>
        <v>87996.45</v>
      </c>
      <c r="AT140" s="14">
        <f t="shared" si="135"/>
        <v>87996.45</v>
      </c>
      <c r="AU140" s="14">
        <f t="shared" si="135"/>
        <v>87996.45</v>
      </c>
      <c r="AV140" s="14">
        <f t="shared" si="135"/>
        <v>87996.45</v>
      </c>
      <c r="AW140" s="14">
        <f t="shared" si="135"/>
        <v>87996.45</v>
      </c>
      <c r="AX140" s="14"/>
      <c r="AY140" s="102">
        <f t="shared" si="131"/>
        <v>87996.449999999968</v>
      </c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</row>
    <row r="141" spans="1:82" s="12" customFormat="1" x14ac:dyDescent="0.15">
      <c r="A141" s="11" t="s">
        <v>15</v>
      </c>
      <c r="B141" s="76">
        <v>-5061263.76</v>
      </c>
      <c r="C141" s="76">
        <v>-5061263.76</v>
      </c>
      <c r="D141" s="76">
        <v>-6614217.3300000001</v>
      </c>
      <c r="E141" s="76">
        <v>-6614217.3300000001</v>
      </c>
      <c r="F141" s="76">
        <v>-6614217.3300000001</v>
      </c>
      <c r="G141" s="76">
        <v>-8341895.9400000004</v>
      </c>
      <c r="H141" s="76">
        <v>-8341895.9400000004</v>
      </c>
      <c r="I141" s="76">
        <v>-8341895.9400000004</v>
      </c>
      <c r="J141" s="76">
        <v>-9924357.870000001</v>
      </c>
      <c r="K141" s="76">
        <v>-9924357.870000001</v>
      </c>
      <c r="L141" s="76">
        <v>-9924357.870000001</v>
      </c>
      <c r="M141" s="106">
        <v>-5152774.7500000009</v>
      </c>
      <c r="N141" s="76">
        <v>-5152774.7500000009</v>
      </c>
      <c r="O141" s="76">
        <v>-5152774.7500000009</v>
      </c>
      <c r="P141" s="76">
        <v>-5313040.74</v>
      </c>
      <c r="Q141" s="76">
        <v>-5313040.74</v>
      </c>
      <c r="R141" s="76">
        <v>-5313040.74</v>
      </c>
      <c r="S141" s="76">
        <v>-5268294.78</v>
      </c>
      <c r="T141" s="76">
        <v>-5268294.78</v>
      </c>
      <c r="U141" s="14">
        <v>-5268294.78</v>
      </c>
      <c r="V141" s="14">
        <f t="shared" ref="V141:AW141" si="136">+U141+SUMIF($N$394:$N$443,$A141,V$394:V$443)</f>
        <v>-5268294.78</v>
      </c>
      <c r="W141" s="14">
        <f t="shared" si="136"/>
        <v>-5268294.78</v>
      </c>
      <c r="X141" s="14">
        <f t="shared" si="136"/>
        <v>-5268294.78</v>
      </c>
      <c r="Y141" s="14">
        <f t="shared" si="136"/>
        <v>-5268294.78</v>
      </c>
      <c r="Z141" s="14">
        <f t="shared" si="136"/>
        <v>-5268294.78</v>
      </c>
      <c r="AA141" s="102">
        <f t="shared" si="136"/>
        <v>-5268294.78</v>
      </c>
      <c r="AB141" s="14">
        <f t="shared" si="136"/>
        <v>-5268294.78</v>
      </c>
      <c r="AC141" s="14">
        <f t="shared" si="136"/>
        <v>-5268294.78</v>
      </c>
      <c r="AD141" s="14">
        <f t="shared" si="136"/>
        <v>-5268294.78</v>
      </c>
      <c r="AE141" s="14">
        <f t="shared" si="136"/>
        <v>-5268294.78</v>
      </c>
      <c r="AF141" s="14">
        <f t="shared" si="136"/>
        <v>-5268294.78</v>
      </c>
      <c r="AG141" s="14">
        <f t="shared" si="136"/>
        <v>-5268294.78</v>
      </c>
      <c r="AH141" s="14">
        <f t="shared" si="136"/>
        <v>-5268294.78</v>
      </c>
      <c r="AI141" s="14">
        <f t="shared" si="136"/>
        <v>-5268294.78</v>
      </c>
      <c r="AJ141" s="14">
        <f t="shared" si="136"/>
        <v>-5268294.78</v>
      </c>
      <c r="AK141" s="14">
        <f t="shared" si="136"/>
        <v>-5268294.78</v>
      </c>
      <c r="AL141" s="14">
        <f t="shared" si="136"/>
        <v>-5268294.78</v>
      </c>
      <c r="AM141" s="14">
        <f t="shared" si="136"/>
        <v>-5268294.78</v>
      </c>
      <c r="AN141" s="14">
        <f t="shared" si="136"/>
        <v>-5268294.78</v>
      </c>
      <c r="AO141" s="14">
        <f t="shared" si="136"/>
        <v>-5268294.78</v>
      </c>
      <c r="AP141" s="14">
        <f t="shared" si="136"/>
        <v>-5268294.78</v>
      </c>
      <c r="AQ141" s="14">
        <f t="shared" si="136"/>
        <v>-5268294.78</v>
      </c>
      <c r="AR141" s="14">
        <f t="shared" si="136"/>
        <v>-5268294.78</v>
      </c>
      <c r="AS141" s="14">
        <f t="shared" si="136"/>
        <v>-5268294.78</v>
      </c>
      <c r="AT141" s="14">
        <f t="shared" si="136"/>
        <v>-5268294.78</v>
      </c>
      <c r="AU141" s="14">
        <f t="shared" si="136"/>
        <v>-5268294.78</v>
      </c>
      <c r="AV141" s="14">
        <f t="shared" si="136"/>
        <v>-5268294.78</v>
      </c>
      <c r="AW141" s="14">
        <f t="shared" si="136"/>
        <v>-5268294.78</v>
      </c>
      <c r="AX141" s="14"/>
      <c r="AY141" s="102">
        <f t="shared" si="131"/>
        <v>-5268294.78</v>
      </c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</row>
    <row r="142" spans="1:82" s="12" customFormat="1" x14ac:dyDescent="0.15">
      <c r="A142" s="11" t="s">
        <v>16</v>
      </c>
      <c r="B142" s="76">
        <v>4819515.4700000007</v>
      </c>
      <c r="C142" s="76">
        <v>4819515.4700000007</v>
      </c>
      <c r="D142" s="76">
        <v>7706747.4300000006</v>
      </c>
      <c r="E142" s="76">
        <v>7706747.4300000006</v>
      </c>
      <c r="F142" s="76">
        <v>7706747.4300000006</v>
      </c>
      <c r="G142" s="76">
        <v>10585470.950000001</v>
      </c>
      <c r="H142" s="76">
        <v>10585470.950000001</v>
      </c>
      <c r="I142" s="76">
        <v>10585470.950000001</v>
      </c>
      <c r="J142" s="76">
        <v>13540143.260000002</v>
      </c>
      <c r="K142" s="76">
        <v>13540143.260000002</v>
      </c>
      <c r="L142" s="76">
        <v>13540143.260000002</v>
      </c>
      <c r="M142" s="106">
        <v>16308770.160000002</v>
      </c>
      <c r="N142" s="76">
        <v>16308770.160000002</v>
      </c>
      <c r="O142" s="76">
        <v>16308770.160000002</v>
      </c>
      <c r="P142" s="76">
        <v>8073687.3300000001</v>
      </c>
      <c r="Q142" s="76">
        <v>8073687.3300000001</v>
      </c>
      <c r="R142" s="76">
        <v>8073687.3300000001</v>
      </c>
      <c r="S142" s="76">
        <v>11286752.33</v>
      </c>
      <c r="T142" s="76">
        <v>11286752.33</v>
      </c>
      <c r="U142" s="14">
        <v>11286752.33</v>
      </c>
      <c r="V142" s="14">
        <f t="shared" ref="V142:AW142" si="137">+U142+SUMIF($N$394:$N$443,$A142,V$394:V$443)</f>
        <v>13814908.913705729</v>
      </c>
      <c r="W142" s="14">
        <f t="shared" si="137"/>
        <v>13814908.913705729</v>
      </c>
      <c r="X142" s="14">
        <f t="shared" si="137"/>
        <v>13814908.913705729</v>
      </c>
      <c r="Y142" s="14">
        <f t="shared" si="137"/>
        <v>16343065.497411458</v>
      </c>
      <c r="Z142" s="14">
        <f t="shared" si="137"/>
        <v>16343065.497411458</v>
      </c>
      <c r="AA142" s="102">
        <f t="shared" si="137"/>
        <v>16343065.497411458</v>
      </c>
      <c r="AB142" s="14">
        <f t="shared" si="137"/>
        <v>19239022.760486517</v>
      </c>
      <c r="AC142" s="14">
        <f t="shared" si="137"/>
        <v>19239022.760486517</v>
      </c>
      <c r="AD142" s="14">
        <f t="shared" si="137"/>
        <v>19239022.760486517</v>
      </c>
      <c r="AE142" s="14">
        <f t="shared" si="137"/>
        <v>22134980.023561578</v>
      </c>
      <c r="AF142" s="14">
        <f t="shared" si="137"/>
        <v>22134980.023561578</v>
      </c>
      <c r="AG142" s="14">
        <f t="shared" si="137"/>
        <v>22134980.023561578</v>
      </c>
      <c r="AH142" s="14">
        <f t="shared" si="137"/>
        <v>25030937.286636639</v>
      </c>
      <c r="AI142" s="14">
        <f t="shared" si="137"/>
        <v>25030937.286636639</v>
      </c>
      <c r="AJ142" s="14">
        <f t="shared" si="137"/>
        <v>25030937.286636639</v>
      </c>
      <c r="AK142" s="14">
        <f t="shared" si="137"/>
        <v>27926894.549711701</v>
      </c>
      <c r="AL142" s="14">
        <f t="shared" si="137"/>
        <v>27926894.549711701</v>
      </c>
      <c r="AM142" s="14">
        <f t="shared" si="137"/>
        <v>27926894.549711701</v>
      </c>
      <c r="AN142" s="14">
        <f t="shared" si="137"/>
        <v>31050763.275930151</v>
      </c>
      <c r="AO142" s="14">
        <f t="shared" si="137"/>
        <v>31050763.275930151</v>
      </c>
      <c r="AP142" s="14">
        <f t="shared" si="137"/>
        <v>31050763.275930151</v>
      </c>
      <c r="AQ142" s="14">
        <f t="shared" si="137"/>
        <v>34174632.002148598</v>
      </c>
      <c r="AR142" s="14">
        <f t="shared" si="137"/>
        <v>34174632.002148598</v>
      </c>
      <c r="AS142" s="14">
        <f t="shared" si="137"/>
        <v>34174632.002148598</v>
      </c>
      <c r="AT142" s="14">
        <f t="shared" si="137"/>
        <v>37298500.728367046</v>
      </c>
      <c r="AU142" s="14">
        <f t="shared" si="137"/>
        <v>37298500.728367046</v>
      </c>
      <c r="AV142" s="14">
        <f t="shared" si="137"/>
        <v>37298500.728367046</v>
      </c>
      <c r="AW142" s="14">
        <f t="shared" si="137"/>
        <v>40422369.454585493</v>
      </c>
      <c r="AX142" s="14"/>
      <c r="AY142" s="102">
        <f t="shared" si="131"/>
        <v>27123489.031512983</v>
      </c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</row>
    <row r="143" spans="1:82" s="12" customFormat="1" x14ac:dyDescent="0.15">
      <c r="A143" s="11" t="s">
        <v>17</v>
      </c>
      <c r="B143" s="76">
        <v>756899.47</v>
      </c>
      <c r="C143" s="76">
        <v>756899.47</v>
      </c>
      <c r="D143" s="76">
        <v>756899.47</v>
      </c>
      <c r="E143" s="76">
        <v>756899.47</v>
      </c>
      <c r="F143" s="76">
        <v>756899.47</v>
      </c>
      <c r="G143" s="76">
        <v>756899.47</v>
      </c>
      <c r="H143" s="76">
        <v>756899.47</v>
      </c>
      <c r="I143" s="76">
        <v>756899.47</v>
      </c>
      <c r="J143" s="76">
        <v>756899.47</v>
      </c>
      <c r="K143" s="76">
        <v>756899.47</v>
      </c>
      <c r="L143" s="76">
        <v>756899.47</v>
      </c>
      <c r="M143" s="106">
        <v>415131.99</v>
      </c>
      <c r="N143" s="76">
        <v>415131.99</v>
      </c>
      <c r="O143" s="76">
        <v>415131.99</v>
      </c>
      <c r="P143" s="76">
        <v>415131.99</v>
      </c>
      <c r="Q143" s="76">
        <v>415131.99</v>
      </c>
      <c r="R143" s="76">
        <v>415131.99</v>
      </c>
      <c r="S143" s="76">
        <v>415131.99</v>
      </c>
      <c r="T143" s="76">
        <v>415131.99</v>
      </c>
      <c r="U143" s="14">
        <v>415131.99</v>
      </c>
      <c r="V143" s="14">
        <f t="shared" ref="V143:AW143" si="138">+U143+SUMIF($N$394:$N$443,$A143,V$394:V$443)</f>
        <v>415131.99</v>
      </c>
      <c r="W143" s="14">
        <f t="shared" si="138"/>
        <v>415131.99</v>
      </c>
      <c r="X143" s="14">
        <f t="shared" si="138"/>
        <v>415131.99</v>
      </c>
      <c r="Y143" s="14">
        <f t="shared" si="138"/>
        <v>415131.99</v>
      </c>
      <c r="Z143" s="14">
        <f t="shared" si="138"/>
        <v>415131.99</v>
      </c>
      <c r="AA143" s="102">
        <f t="shared" si="138"/>
        <v>415131.99</v>
      </c>
      <c r="AB143" s="14">
        <f t="shared" si="138"/>
        <v>415131.99</v>
      </c>
      <c r="AC143" s="14">
        <f t="shared" si="138"/>
        <v>415131.99</v>
      </c>
      <c r="AD143" s="14">
        <f t="shared" si="138"/>
        <v>415131.99</v>
      </c>
      <c r="AE143" s="14">
        <f t="shared" si="138"/>
        <v>415131.99</v>
      </c>
      <c r="AF143" s="14">
        <f t="shared" si="138"/>
        <v>415131.99</v>
      </c>
      <c r="AG143" s="14">
        <f t="shared" si="138"/>
        <v>415131.99</v>
      </c>
      <c r="AH143" s="14">
        <f t="shared" si="138"/>
        <v>415131.99</v>
      </c>
      <c r="AI143" s="14">
        <f t="shared" si="138"/>
        <v>415131.99</v>
      </c>
      <c r="AJ143" s="14">
        <f t="shared" si="138"/>
        <v>415131.99</v>
      </c>
      <c r="AK143" s="14">
        <f t="shared" si="138"/>
        <v>415131.99</v>
      </c>
      <c r="AL143" s="14">
        <f t="shared" si="138"/>
        <v>415131.99</v>
      </c>
      <c r="AM143" s="14">
        <f t="shared" si="138"/>
        <v>415131.99</v>
      </c>
      <c r="AN143" s="14">
        <f t="shared" si="138"/>
        <v>415131.99</v>
      </c>
      <c r="AO143" s="14">
        <f t="shared" si="138"/>
        <v>415131.99</v>
      </c>
      <c r="AP143" s="14">
        <f t="shared" si="138"/>
        <v>415131.99</v>
      </c>
      <c r="AQ143" s="14">
        <f t="shared" si="138"/>
        <v>415131.99</v>
      </c>
      <c r="AR143" s="14">
        <f t="shared" si="138"/>
        <v>415131.99</v>
      </c>
      <c r="AS143" s="14">
        <f t="shared" si="138"/>
        <v>415131.99</v>
      </c>
      <c r="AT143" s="14">
        <f t="shared" si="138"/>
        <v>415131.99</v>
      </c>
      <c r="AU143" s="14">
        <f t="shared" si="138"/>
        <v>415131.99</v>
      </c>
      <c r="AV143" s="14">
        <f t="shared" si="138"/>
        <v>415131.99</v>
      </c>
      <c r="AW143" s="14">
        <f t="shared" si="138"/>
        <v>415131.99</v>
      </c>
      <c r="AX143" s="14"/>
      <c r="AY143" s="102">
        <f t="shared" si="131"/>
        <v>415131.99000000011</v>
      </c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</row>
    <row r="144" spans="1:82" s="12" customFormat="1" x14ac:dyDescent="0.15">
      <c r="A144" s="11" t="s">
        <v>18</v>
      </c>
      <c r="B144" s="76">
        <v>168095.93</v>
      </c>
      <c r="C144" s="76">
        <v>168095.93</v>
      </c>
      <c r="D144" s="76">
        <v>168095.93</v>
      </c>
      <c r="E144" s="76">
        <v>168095.93</v>
      </c>
      <c r="F144" s="76">
        <v>168095.93</v>
      </c>
      <c r="G144" s="76">
        <v>168095.93</v>
      </c>
      <c r="H144" s="76">
        <v>168095.93</v>
      </c>
      <c r="I144" s="76">
        <v>168095.93</v>
      </c>
      <c r="J144" s="76">
        <v>168095.93</v>
      </c>
      <c r="K144" s="76">
        <v>168095.93</v>
      </c>
      <c r="L144" s="76">
        <v>168095.93</v>
      </c>
      <c r="M144" s="106">
        <v>103811.09999999999</v>
      </c>
      <c r="N144" s="76">
        <v>103811.09999999999</v>
      </c>
      <c r="O144" s="76">
        <v>103811.09999999999</v>
      </c>
      <c r="P144" s="76">
        <v>103811.1</v>
      </c>
      <c r="Q144" s="76">
        <v>103811.1</v>
      </c>
      <c r="R144" s="76">
        <v>103811.1</v>
      </c>
      <c r="S144" s="76">
        <v>103811.1</v>
      </c>
      <c r="T144" s="76">
        <v>103811.1</v>
      </c>
      <c r="U144" s="14">
        <v>103811.1</v>
      </c>
      <c r="V144" s="14">
        <f t="shared" ref="V144:AW144" si="139">+U144+SUMIF($N$394:$N$443,$A144,V$394:V$443)</f>
        <v>103811.1</v>
      </c>
      <c r="W144" s="14">
        <f t="shared" si="139"/>
        <v>103811.1</v>
      </c>
      <c r="X144" s="14">
        <f t="shared" si="139"/>
        <v>103811.1</v>
      </c>
      <c r="Y144" s="14">
        <f t="shared" si="139"/>
        <v>103811.1</v>
      </c>
      <c r="Z144" s="14">
        <f t="shared" si="139"/>
        <v>103811.1</v>
      </c>
      <c r="AA144" s="102">
        <f t="shared" si="139"/>
        <v>103811.1</v>
      </c>
      <c r="AB144" s="14">
        <f t="shared" si="139"/>
        <v>103811.1</v>
      </c>
      <c r="AC144" s="14">
        <f t="shared" si="139"/>
        <v>103811.1</v>
      </c>
      <c r="AD144" s="14">
        <f t="shared" si="139"/>
        <v>103811.1</v>
      </c>
      <c r="AE144" s="14">
        <f t="shared" si="139"/>
        <v>103811.1</v>
      </c>
      <c r="AF144" s="14">
        <f t="shared" si="139"/>
        <v>103811.1</v>
      </c>
      <c r="AG144" s="14">
        <f t="shared" si="139"/>
        <v>103811.1</v>
      </c>
      <c r="AH144" s="14">
        <f t="shared" si="139"/>
        <v>103811.1</v>
      </c>
      <c r="AI144" s="14">
        <f t="shared" si="139"/>
        <v>103811.1</v>
      </c>
      <c r="AJ144" s="14">
        <f t="shared" si="139"/>
        <v>103811.1</v>
      </c>
      <c r="AK144" s="14">
        <f t="shared" si="139"/>
        <v>103811.1</v>
      </c>
      <c r="AL144" s="14">
        <f t="shared" si="139"/>
        <v>103811.1</v>
      </c>
      <c r="AM144" s="14">
        <f t="shared" si="139"/>
        <v>103811.1</v>
      </c>
      <c r="AN144" s="14">
        <f t="shared" si="139"/>
        <v>103811.1</v>
      </c>
      <c r="AO144" s="14">
        <f t="shared" si="139"/>
        <v>103811.1</v>
      </c>
      <c r="AP144" s="14">
        <f t="shared" si="139"/>
        <v>103811.1</v>
      </c>
      <c r="AQ144" s="14">
        <f t="shared" si="139"/>
        <v>103811.1</v>
      </c>
      <c r="AR144" s="14">
        <f t="shared" si="139"/>
        <v>103811.1</v>
      </c>
      <c r="AS144" s="14">
        <f t="shared" si="139"/>
        <v>103811.1</v>
      </c>
      <c r="AT144" s="14">
        <f t="shared" si="139"/>
        <v>103811.1</v>
      </c>
      <c r="AU144" s="14">
        <f t="shared" si="139"/>
        <v>103811.1</v>
      </c>
      <c r="AV144" s="14">
        <f t="shared" si="139"/>
        <v>103811.1</v>
      </c>
      <c r="AW144" s="14">
        <f t="shared" si="139"/>
        <v>103811.1</v>
      </c>
      <c r="AX144" s="14"/>
      <c r="AY144" s="102">
        <f t="shared" si="131"/>
        <v>103811.1</v>
      </c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</row>
    <row r="145" spans="1:82" s="12" customFormat="1" x14ac:dyDescent="0.15">
      <c r="A145" s="11" t="s">
        <v>59</v>
      </c>
      <c r="B145" s="76">
        <v>1199585.02</v>
      </c>
      <c r="C145" s="76">
        <v>1199585.02</v>
      </c>
      <c r="D145" s="76">
        <v>1199585.02</v>
      </c>
      <c r="E145" s="76">
        <v>1199585.02</v>
      </c>
      <c r="F145" s="76">
        <v>1199585.02</v>
      </c>
      <c r="G145" s="76">
        <v>1199585.02</v>
      </c>
      <c r="H145" s="76">
        <v>1199585.02</v>
      </c>
      <c r="I145" s="76">
        <v>1201363.96</v>
      </c>
      <c r="J145" s="76">
        <v>1201363.96</v>
      </c>
      <c r="K145" s="76">
        <v>1201363.96</v>
      </c>
      <c r="L145" s="76">
        <v>1201363.96</v>
      </c>
      <c r="M145" s="106">
        <v>1339278.08</v>
      </c>
      <c r="N145" s="76">
        <v>1339278.08</v>
      </c>
      <c r="O145" s="76">
        <v>1339278.08</v>
      </c>
      <c r="P145" s="76">
        <v>1339278.08</v>
      </c>
      <c r="Q145" s="76">
        <v>1339278.08</v>
      </c>
      <c r="R145" s="76">
        <v>1339278.08</v>
      </c>
      <c r="S145" s="76">
        <v>1339278.08</v>
      </c>
      <c r="T145" s="76">
        <v>1339278.08</v>
      </c>
      <c r="U145" s="14">
        <v>1339278.08</v>
      </c>
      <c r="V145" s="14">
        <f t="shared" ref="V145:AW145" si="140">+U145+SUMIF($N$394:$N$443,$A145,V$394:V$443)</f>
        <v>1339278.08</v>
      </c>
      <c r="W145" s="14">
        <f t="shared" si="140"/>
        <v>1339278.08</v>
      </c>
      <c r="X145" s="14">
        <f t="shared" si="140"/>
        <v>1339278.08</v>
      </c>
      <c r="Y145" s="14">
        <f t="shared" si="140"/>
        <v>1339278.08</v>
      </c>
      <c r="Z145" s="14">
        <f t="shared" si="140"/>
        <v>1339278.08</v>
      </c>
      <c r="AA145" s="102">
        <f t="shared" si="140"/>
        <v>1339278.08</v>
      </c>
      <c r="AB145" s="14">
        <f t="shared" si="140"/>
        <v>1339278.08</v>
      </c>
      <c r="AC145" s="14">
        <f t="shared" si="140"/>
        <v>1339278.08</v>
      </c>
      <c r="AD145" s="14">
        <f t="shared" si="140"/>
        <v>1339278.08</v>
      </c>
      <c r="AE145" s="14">
        <f t="shared" si="140"/>
        <v>1339278.08</v>
      </c>
      <c r="AF145" s="14">
        <f t="shared" si="140"/>
        <v>1339278.08</v>
      </c>
      <c r="AG145" s="14">
        <f t="shared" si="140"/>
        <v>1339278.08</v>
      </c>
      <c r="AH145" s="14">
        <f t="shared" si="140"/>
        <v>1339278.08</v>
      </c>
      <c r="AI145" s="14">
        <f t="shared" si="140"/>
        <v>1339278.08</v>
      </c>
      <c r="AJ145" s="14">
        <f t="shared" si="140"/>
        <v>1339278.08</v>
      </c>
      <c r="AK145" s="14">
        <f t="shared" si="140"/>
        <v>1339278.08</v>
      </c>
      <c r="AL145" s="14">
        <f t="shared" si="140"/>
        <v>1339278.08</v>
      </c>
      <c r="AM145" s="14">
        <f t="shared" si="140"/>
        <v>1339278.08</v>
      </c>
      <c r="AN145" s="14">
        <f t="shared" si="140"/>
        <v>1339278.08</v>
      </c>
      <c r="AO145" s="14">
        <f t="shared" si="140"/>
        <v>1339278.08</v>
      </c>
      <c r="AP145" s="14">
        <f t="shared" si="140"/>
        <v>1339278.08</v>
      </c>
      <c r="AQ145" s="14">
        <f t="shared" si="140"/>
        <v>1339278.08</v>
      </c>
      <c r="AR145" s="14">
        <f t="shared" si="140"/>
        <v>1339278.08</v>
      </c>
      <c r="AS145" s="14">
        <f t="shared" si="140"/>
        <v>1339278.08</v>
      </c>
      <c r="AT145" s="14">
        <f t="shared" si="140"/>
        <v>1339278.08</v>
      </c>
      <c r="AU145" s="14">
        <f t="shared" si="140"/>
        <v>1339278.08</v>
      </c>
      <c r="AV145" s="14">
        <f t="shared" si="140"/>
        <v>1339278.08</v>
      </c>
      <c r="AW145" s="14">
        <f t="shared" si="140"/>
        <v>1339278.08</v>
      </c>
      <c r="AX145" s="14"/>
      <c r="AY145" s="102">
        <f t="shared" si="131"/>
        <v>1339278.0799999998</v>
      </c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</row>
    <row r="146" spans="1:82" s="12" customFormat="1" x14ac:dyDescent="0.15">
      <c r="A146" s="11" t="s">
        <v>464</v>
      </c>
      <c r="B146" s="76">
        <v>-19686.310000000001</v>
      </c>
      <c r="C146" s="76">
        <v>-19686.310000000001</v>
      </c>
      <c r="D146" s="76">
        <v>-19686.310000000001</v>
      </c>
      <c r="E146" s="76">
        <v>-19686.310000000001</v>
      </c>
      <c r="F146" s="76">
        <v>-19686.310000000001</v>
      </c>
      <c r="G146" s="76">
        <v>-19686.310000000001</v>
      </c>
      <c r="H146" s="76">
        <v>-19686.310000000001</v>
      </c>
      <c r="I146" s="76">
        <v>-19686.310000000001</v>
      </c>
      <c r="J146" s="76">
        <v>-19686.310000000001</v>
      </c>
      <c r="K146" s="76">
        <v>-19686.310000000001</v>
      </c>
      <c r="L146" s="76">
        <v>-19686.310000000001</v>
      </c>
      <c r="M146" s="106">
        <v>-82245.94</v>
      </c>
      <c r="N146" s="76">
        <v>-82245.94</v>
      </c>
      <c r="O146" s="76">
        <v>-82245.94</v>
      </c>
      <c r="P146" s="76">
        <v>-19686.310000000001</v>
      </c>
      <c r="Q146" s="76">
        <v>-19686.310000000001</v>
      </c>
      <c r="R146" s="76">
        <v>-19686.310000000001</v>
      </c>
      <c r="S146" s="76">
        <v>-19686.310000000001</v>
      </c>
      <c r="T146" s="76">
        <v>-19686.310000000001</v>
      </c>
      <c r="U146" s="14">
        <v>-19686.310000000001</v>
      </c>
      <c r="V146" s="14">
        <f t="shared" ref="V146:AW146" si="141">+U146+SUMIF($N$394:$N$443,$A146,V$394:V$443)</f>
        <v>-19686.310000000001</v>
      </c>
      <c r="W146" s="14">
        <f t="shared" si="141"/>
        <v>-19686.310000000001</v>
      </c>
      <c r="X146" s="14">
        <f t="shared" si="141"/>
        <v>-19686.310000000001</v>
      </c>
      <c r="Y146" s="14">
        <f t="shared" si="141"/>
        <v>-19686.310000000001</v>
      </c>
      <c r="Z146" s="14">
        <f t="shared" si="141"/>
        <v>-19686.310000000001</v>
      </c>
      <c r="AA146" s="102">
        <f t="shared" si="141"/>
        <v>-19686.310000000001</v>
      </c>
      <c r="AB146" s="14">
        <f t="shared" si="141"/>
        <v>-19686.310000000001</v>
      </c>
      <c r="AC146" s="14">
        <f t="shared" si="141"/>
        <v>-19686.310000000001</v>
      </c>
      <c r="AD146" s="14">
        <f t="shared" si="141"/>
        <v>-19686.310000000001</v>
      </c>
      <c r="AE146" s="14">
        <f t="shared" si="141"/>
        <v>-19686.310000000001</v>
      </c>
      <c r="AF146" s="14">
        <f t="shared" si="141"/>
        <v>-19686.310000000001</v>
      </c>
      <c r="AG146" s="14">
        <f t="shared" si="141"/>
        <v>-19686.310000000001</v>
      </c>
      <c r="AH146" s="14">
        <f t="shared" si="141"/>
        <v>-19686.310000000001</v>
      </c>
      <c r="AI146" s="14">
        <f t="shared" si="141"/>
        <v>-19686.310000000001</v>
      </c>
      <c r="AJ146" s="14">
        <f t="shared" si="141"/>
        <v>-19686.310000000001</v>
      </c>
      <c r="AK146" s="14">
        <f t="shared" si="141"/>
        <v>-19686.310000000001</v>
      </c>
      <c r="AL146" s="14">
        <f t="shared" si="141"/>
        <v>-19686.310000000001</v>
      </c>
      <c r="AM146" s="14">
        <f t="shared" si="141"/>
        <v>-19686.310000000001</v>
      </c>
      <c r="AN146" s="14">
        <f t="shared" si="141"/>
        <v>-19686.310000000001</v>
      </c>
      <c r="AO146" s="14">
        <f t="shared" si="141"/>
        <v>-19686.310000000001</v>
      </c>
      <c r="AP146" s="14">
        <f t="shared" si="141"/>
        <v>-19686.310000000001</v>
      </c>
      <c r="AQ146" s="14">
        <f t="shared" si="141"/>
        <v>-19686.310000000001</v>
      </c>
      <c r="AR146" s="14">
        <f t="shared" si="141"/>
        <v>-19686.310000000001</v>
      </c>
      <c r="AS146" s="14">
        <f t="shared" si="141"/>
        <v>-19686.310000000001</v>
      </c>
      <c r="AT146" s="14">
        <f t="shared" si="141"/>
        <v>-19686.310000000001</v>
      </c>
      <c r="AU146" s="14">
        <f t="shared" si="141"/>
        <v>-19686.310000000001</v>
      </c>
      <c r="AV146" s="14">
        <f t="shared" si="141"/>
        <v>-19686.310000000001</v>
      </c>
      <c r="AW146" s="14">
        <f t="shared" si="141"/>
        <v>-19686.310000000001</v>
      </c>
      <c r="AX146" s="14"/>
      <c r="AY146" s="102">
        <f t="shared" si="131"/>
        <v>-19686.310000000001</v>
      </c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</row>
    <row r="147" spans="1:82" s="12" customFormat="1" x14ac:dyDescent="0.15">
      <c r="A147" s="11" t="s">
        <v>19</v>
      </c>
      <c r="B147" s="76">
        <v>133525.28000000003</v>
      </c>
      <c r="C147" s="76">
        <v>133525.28000000003</v>
      </c>
      <c r="D147" s="76">
        <v>259525.28000000003</v>
      </c>
      <c r="E147" s="76">
        <v>259525.28000000003</v>
      </c>
      <c r="F147" s="76">
        <v>259525.28000000003</v>
      </c>
      <c r="G147" s="76">
        <v>385525.28</v>
      </c>
      <c r="H147" s="76">
        <v>385525.28</v>
      </c>
      <c r="I147" s="76">
        <v>385525.28</v>
      </c>
      <c r="J147" s="76">
        <v>511525.28</v>
      </c>
      <c r="K147" s="76">
        <v>511525.28</v>
      </c>
      <c r="L147" s="76">
        <v>511525.28</v>
      </c>
      <c r="M147" s="106">
        <v>868600.46</v>
      </c>
      <c r="N147" s="76">
        <v>868600.46</v>
      </c>
      <c r="O147" s="76">
        <v>868600.46</v>
      </c>
      <c r="P147" s="76">
        <v>259525.28</v>
      </c>
      <c r="Q147" s="76">
        <v>259525.28</v>
      </c>
      <c r="R147" s="76">
        <v>259525.28</v>
      </c>
      <c r="S147" s="76">
        <v>385525.28</v>
      </c>
      <c r="T147" s="76">
        <v>385525.28</v>
      </c>
      <c r="U147" s="14">
        <v>385525.28</v>
      </c>
      <c r="V147" s="14">
        <f t="shared" ref="V147:AW147" si="142">+U147+SUMIF($N$394:$N$443,$A147,V$394:V$443)</f>
        <v>503036.20435929607</v>
      </c>
      <c r="W147" s="14">
        <f t="shared" si="142"/>
        <v>503036.20435929607</v>
      </c>
      <c r="X147" s="14">
        <f t="shared" si="142"/>
        <v>503036.20435929607</v>
      </c>
      <c r="Y147" s="14">
        <f t="shared" si="142"/>
        <v>620547.12871859211</v>
      </c>
      <c r="Z147" s="14">
        <f t="shared" si="142"/>
        <v>620547.12871859211</v>
      </c>
      <c r="AA147" s="102">
        <f t="shared" si="142"/>
        <v>620547.12871859211</v>
      </c>
      <c r="AB147" s="14">
        <f t="shared" si="142"/>
        <v>653833.70395238081</v>
      </c>
      <c r="AC147" s="14">
        <f t="shared" si="142"/>
        <v>653833.70395238081</v>
      </c>
      <c r="AD147" s="14">
        <f t="shared" si="142"/>
        <v>653833.70395238081</v>
      </c>
      <c r="AE147" s="14">
        <f t="shared" si="142"/>
        <v>687120.2791861695</v>
      </c>
      <c r="AF147" s="14">
        <f t="shared" si="142"/>
        <v>687120.2791861695</v>
      </c>
      <c r="AG147" s="14">
        <f t="shared" si="142"/>
        <v>687120.2791861695</v>
      </c>
      <c r="AH147" s="14">
        <f t="shared" si="142"/>
        <v>720406.8544199582</v>
      </c>
      <c r="AI147" s="14">
        <f t="shared" si="142"/>
        <v>720406.8544199582</v>
      </c>
      <c r="AJ147" s="14">
        <f t="shared" si="142"/>
        <v>720406.8544199582</v>
      </c>
      <c r="AK147" s="14">
        <f t="shared" si="142"/>
        <v>753693.42965374689</v>
      </c>
      <c r="AL147" s="14">
        <f t="shared" si="142"/>
        <v>753693.42965374689</v>
      </c>
      <c r="AM147" s="14">
        <f t="shared" si="142"/>
        <v>753693.42965374689</v>
      </c>
      <c r="AN147" s="14">
        <f t="shared" si="142"/>
        <v>778434.6455424903</v>
      </c>
      <c r="AO147" s="14">
        <f t="shared" si="142"/>
        <v>778434.6455424903</v>
      </c>
      <c r="AP147" s="14">
        <f t="shared" si="142"/>
        <v>778434.6455424903</v>
      </c>
      <c r="AQ147" s="14">
        <f t="shared" si="142"/>
        <v>803175.8614312337</v>
      </c>
      <c r="AR147" s="14">
        <f t="shared" si="142"/>
        <v>803175.8614312337</v>
      </c>
      <c r="AS147" s="14">
        <f t="shared" si="142"/>
        <v>803175.8614312337</v>
      </c>
      <c r="AT147" s="14">
        <f t="shared" si="142"/>
        <v>827917.07731997711</v>
      </c>
      <c r="AU147" s="14">
        <f t="shared" si="142"/>
        <v>827917.07731997711</v>
      </c>
      <c r="AV147" s="14">
        <f t="shared" si="142"/>
        <v>827917.07731997711</v>
      </c>
      <c r="AW147" s="14">
        <f t="shared" si="142"/>
        <v>852658.29320872051</v>
      </c>
      <c r="AX147" s="14"/>
      <c r="AY147" s="102">
        <f t="shared" si="131"/>
        <v>740164.72983371757</v>
      </c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</row>
    <row r="148" spans="1:82" s="12" customFormat="1" x14ac:dyDescent="0.15">
      <c r="A148" s="11" t="s">
        <v>20</v>
      </c>
      <c r="B148" s="76">
        <v>-8011.5099999999948</v>
      </c>
      <c r="C148" s="76">
        <v>-8011.5099999999948</v>
      </c>
      <c r="D148" s="76">
        <v>15688.490000000005</v>
      </c>
      <c r="E148" s="76">
        <v>15688.490000000005</v>
      </c>
      <c r="F148" s="76">
        <v>15688.490000000005</v>
      </c>
      <c r="G148" s="76">
        <v>39388.490000000005</v>
      </c>
      <c r="H148" s="76">
        <v>39388.490000000005</v>
      </c>
      <c r="I148" s="76">
        <v>39388.490000000005</v>
      </c>
      <c r="J148" s="76">
        <v>63088.490000000005</v>
      </c>
      <c r="K148" s="76">
        <v>63088.490000000005</v>
      </c>
      <c r="L148" s="76">
        <v>63088.490000000005</v>
      </c>
      <c r="M148" s="106">
        <v>130252.63</v>
      </c>
      <c r="N148" s="76">
        <v>130252.63</v>
      </c>
      <c r="O148" s="76">
        <v>130252.63</v>
      </c>
      <c r="P148" s="76">
        <v>15688.49</v>
      </c>
      <c r="Q148" s="76">
        <v>15688.49</v>
      </c>
      <c r="R148" s="76">
        <v>15688.49</v>
      </c>
      <c r="S148" s="76">
        <v>39388.49</v>
      </c>
      <c r="T148" s="76">
        <v>39388.49</v>
      </c>
      <c r="U148" s="14">
        <v>39388.49</v>
      </c>
      <c r="V148" s="14">
        <f t="shared" ref="V148:AW148" si="143">+U148+SUMIF($N$394:$N$443,$A148,V$394:V$443)</f>
        <v>39388.49</v>
      </c>
      <c r="W148" s="14">
        <f t="shared" si="143"/>
        <v>39388.49</v>
      </c>
      <c r="X148" s="14">
        <f t="shared" si="143"/>
        <v>39388.49</v>
      </c>
      <c r="Y148" s="14">
        <f t="shared" si="143"/>
        <v>39388.49</v>
      </c>
      <c r="Z148" s="14">
        <f t="shared" si="143"/>
        <v>39388.49</v>
      </c>
      <c r="AA148" s="102">
        <f t="shared" si="143"/>
        <v>39388.49</v>
      </c>
      <c r="AB148" s="14">
        <f t="shared" si="143"/>
        <v>39388.49</v>
      </c>
      <c r="AC148" s="14">
        <f t="shared" si="143"/>
        <v>39388.49</v>
      </c>
      <c r="AD148" s="14">
        <f t="shared" si="143"/>
        <v>39388.49</v>
      </c>
      <c r="AE148" s="14">
        <f t="shared" si="143"/>
        <v>39388.49</v>
      </c>
      <c r="AF148" s="14">
        <f t="shared" si="143"/>
        <v>39388.49</v>
      </c>
      <c r="AG148" s="14">
        <f t="shared" si="143"/>
        <v>39388.49</v>
      </c>
      <c r="AH148" s="14">
        <f t="shared" si="143"/>
        <v>39388.49</v>
      </c>
      <c r="AI148" s="14">
        <f t="shared" si="143"/>
        <v>39388.49</v>
      </c>
      <c r="AJ148" s="14">
        <f t="shared" si="143"/>
        <v>39388.49</v>
      </c>
      <c r="AK148" s="14">
        <f t="shared" si="143"/>
        <v>39388.49</v>
      </c>
      <c r="AL148" s="14">
        <f t="shared" si="143"/>
        <v>39388.49</v>
      </c>
      <c r="AM148" s="14">
        <f t="shared" si="143"/>
        <v>39388.49</v>
      </c>
      <c r="AN148" s="14">
        <f t="shared" si="143"/>
        <v>39388.49</v>
      </c>
      <c r="AO148" s="14">
        <f t="shared" si="143"/>
        <v>39388.49</v>
      </c>
      <c r="AP148" s="14">
        <f t="shared" si="143"/>
        <v>39388.49</v>
      </c>
      <c r="AQ148" s="14">
        <f t="shared" si="143"/>
        <v>39388.49</v>
      </c>
      <c r="AR148" s="14">
        <f t="shared" si="143"/>
        <v>39388.49</v>
      </c>
      <c r="AS148" s="14">
        <f t="shared" si="143"/>
        <v>39388.49</v>
      </c>
      <c r="AT148" s="14">
        <f t="shared" si="143"/>
        <v>39388.49</v>
      </c>
      <c r="AU148" s="14">
        <f t="shared" si="143"/>
        <v>39388.49</v>
      </c>
      <c r="AV148" s="14">
        <f t="shared" si="143"/>
        <v>39388.49</v>
      </c>
      <c r="AW148" s="14">
        <f t="shared" si="143"/>
        <v>39388.49</v>
      </c>
      <c r="AX148" s="14"/>
      <c r="AY148" s="102">
        <f t="shared" si="131"/>
        <v>39388.49</v>
      </c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</row>
    <row r="149" spans="1:82" s="12" customFormat="1" x14ac:dyDescent="0.15">
      <c r="A149" s="11" t="s">
        <v>23</v>
      </c>
      <c r="B149" s="76">
        <v>-671347.64999999991</v>
      </c>
      <c r="C149" s="76">
        <v>-671347.64999999991</v>
      </c>
      <c r="D149" s="76">
        <v>-1153768.3699999999</v>
      </c>
      <c r="E149" s="76">
        <v>-1153768.3699999999</v>
      </c>
      <c r="F149" s="76">
        <v>-1153768.3699999999</v>
      </c>
      <c r="G149" s="76">
        <v>-1631514.2199999997</v>
      </c>
      <c r="H149" s="76">
        <v>-1631514.2199999997</v>
      </c>
      <c r="I149" s="76">
        <v>-1631514.2199999997</v>
      </c>
      <c r="J149" s="76">
        <v>-2119149.7399999998</v>
      </c>
      <c r="K149" s="76">
        <v>-2119149.7399999998</v>
      </c>
      <c r="L149" s="76">
        <v>-2119149.7399999998</v>
      </c>
      <c r="M149" s="106">
        <v>-2606412.25</v>
      </c>
      <c r="N149" s="76">
        <v>-2606412.25</v>
      </c>
      <c r="O149" s="76">
        <v>-2606412.25</v>
      </c>
      <c r="P149" s="76">
        <v>-1007010.48</v>
      </c>
      <c r="Q149" s="76">
        <v>-1007010.48</v>
      </c>
      <c r="R149" s="76">
        <v>-1007010.48</v>
      </c>
      <c r="S149" s="76">
        <v>-1342225.7</v>
      </c>
      <c r="T149" s="76">
        <v>-1342225.7</v>
      </c>
      <c r="U149" s="14">
        <v>-1342225.7</v>
      </c>
      <c r="V149" s="14">
        <f t="shared" ref="V149:AW149" si="144">+U149+SUMIF($N$394:$N$443,$A149,V$394:V$443)</f>
        <v>-1640404.2476284059</v>
      </c>
      <c r="W149" s="14">
        <f t="shared" si="144"/>
        <v>-1640404.2476284059</v>
      </c>
      <c r="X149" s="14">
        <f t="shared" si="144"/>
        <v>-1640404.2476284059</v>
      </c>
      <c r="Y149" s="14">
        <f t="shared" si="144"/>
        <v>-1938582.7952568119</v>
      </c>
      <c r="Z149" s="14">
        <f t="shared" si="144"/>
        <v>-1938582.7952568119</v>
      </c>
      <c r="AA149" s="102">
        <f t="shared" si="144"/>
        <v>-1938582.7952568119</v>
      </c>
      <c r="AB149" s="14">
        <f t="shared" si="144"/>
        <v>-2188044.5966035924</v>
      </c>
      <c r="AC149" s="14">
        <f t="shared" si="144"/>
        <v>-2188044.5966035924</v>
      </c>
      <c r="AD149" s="14">
        <f t="shared" si="144"/>
        <v>-2188044.5966035924</v>
      </c>
      <c r="AE149" s="14">
        <f t="shared" si="144"/>
        <v>-2437506.3979503727</v>
      </c>
      <c r="AF149" s="14">
        <f t="shared" si="144"/>
        <v>-2437506.3979503727</v>
      </c>
      <c r="AG149" s="14">
        <f t="shared" si="144"/>
        <v>-2437506.3979503727</v>
      </c>
      <c r="AH149" s="14">
        <f t="shared" si="144"/>
        <v>-2686968.1992971529</v>
      </c>
      <c r="AI149" s="14">
        <f t="shared" si="144"/>
        <v>-2686968.1992971529</v>
      </c>
      <c r="AJ149" s="14">
        <f t="shared" si="144"/>
        <v>-2686968.1992971529</v>
      </c>
      <c r="AK149" s="14">
        <f t="shared" si="144"/>
        <v>-2936430.0006439332</v>
      </c>
      <c r="AL149" s="14">
        <f t="shared" si="144"/>
        <v>-2936430.0006439332</v>
      </c>
      <c r="AM149" s="14">
        <f t="shared" si="144"/>
        <v>-2936430.0006439332</v>
      </c>
      <c r="AN149" s="14">
        <f t="shared" si="144"/>
        <v>-3063036.2739841095</v>
      </c>
      <c r="AO149" s="14">
        <f t="shared" si="144"/>
        <v>-3063036.2739841095</v>
      </c>
      <c r="AP149" s="14">
        <f t="shared" si="144"/>
        <v>-3063036.2739841095</v>
      </c>
      <c r="AQ149" s="14">
        <f t="shared" si="144"/>
        <v>-3189642.5473242858</v>
      </c>
      <c r="AR149" s="14">
        <f t="shared" si="144"/>
        <v>-3189642.5473242858</v>
      </c>
      <c r="AS149" s="14">
        <f t="shared" si="144"/>
        <v>-3189642.5473242858</v>
      </c>
      <c r="AT149" s="14">
        <f t="shared" si="144"/>
        <v>-3316248.8206644622</v>
      </c>
      <c r="AU149" s="14">
        <f t="shared" si="144"/>
        <v>-3316248.8206644622</v>
      </c>
      <c r="AV149" s="14">
        <f t="shared" si="144"/>
        <v>-3316248.8206644622</v>
      </c>
      <c r="AW149" s="14">
        <f t="shared" si="144"/>
        <v>-3442855.0940046385</v>
      </c>
      <c r="AX149" s="14"/>
      <c r="AY149" s="102">
        <f t="shared" si="131"/>
        <v>-2812420.397150076</v>
      </c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</row>
    <row r="150" spans="1:82" s="12" customFormat="1" x14ac:dyDescent="0.15">
      <c r="A150" s="11" t="s">
        <v>579</v>
      </c>
      <c r="B150" s="76">
        <v>0</v>
      </c>
      <c r="C150" s="76">
        <v>0</v>
      </c>
      <c r="D150" s="76">
        <v>-44372.800000000003</v>
      </c>
      <c r="E150" s="76">
        <v>-44372.800000000003</v>
      </c>
      <c r="F150" s="76">
        <v>-44372.800000000003</v>
      </c>
      <c r="G150" s="76">
        <v>3434771.4000000004</v>
      </c>
      <c r="H150" s="76">
        <v>3434771.4000000004</v>
      </c>
      <c r="I150" s="76">
        <v>3434771.4000000004</v>
      </c>
      <c r="J150" s="76">
        <v>1592936.2500000002</v>
      </c>
      <c r="K150" s="76">
        <v>1592936.2500000002</v>
      </c>
      <c r="L150" s="76">
        <v>1592936.2500000002</v>
      </c>
      <c r="M150" s="106">
        <v>1753210.4100000001</v>
      </c>
      <c r="N150" s="76">
        <v>1753210.4100000001</v>
      </c>
      <c r="O150" s="76">
        <v>1753210.4100000001</v>
      </c>
      <c r="P150" s="76">
        <v>2701814.72</v>
      </c>
      <c r="Q150" s="76">
        <v>2701814.72</v>
      </c>
      <c r="R150" s="76">
        <v>2701814.72</v>
      </c>
      <c r="S150" s="76">
        <v>3122297.6</v>
      </c>
      <c r="T150" s="76">
        <v>3122297.6</v>
      </c>
      <c r="U150" s="14">
        <v>2495255.5</v>
      </c>
      <c r="V150" s="14">
        <f t="shared" ref="V150:AW150" si="145">+U150+SUMIF($N$394:$N$443,$A150,V$394:V$443)</f>
        <v>2495255.5</v>
      </c>
      <c r="W150" s="14">
        <f t="shared" si="145"/>
        <v>2495255.5</v>
      </c>
      <c r="X150" s="14">
        <f t="shared" si="145"/>
        <v>2495255.5</v>
      </c>
      <c r="Y150" s="14">
        <f t="shared" si="145"/>
        <v>2495255.5</v>
      </c>
      <c r="Z150" s="14">
        <f t="shared" si="145"/>
        <v>2495255.5</v>
      </c>
      <c r="AA150" s="102">
        <f t="shared" si="145"/>
        <v>2495255.5</v>
      </c>
      <c r="AB150" s="14">
        <f t="shared" si="145"/>
        <v>2495255.5</v>
      </c>
      <c r="AC150" s="14">
        <f t="shared" si="145"/>
        <v>2495255.5</v>
      </c>
      <c r="AD150" s="14">
        <f t="shared" si="145"/>
        <v>2495255.5</v>
      </c>
      <c r="AE150" s="14">
        <f t="shared" si="145"/>
        <v>2495255.5</v>
      </c>
      <c r="AF150" s="14">
        <f t="shared" si="145"/>
        <v>2495255.5</v>
      </c>
      <c r="AG150" s="14">
        <f t="shared" si="145"/>
        <v>2495255.5</v>
      </c>
      <c r="AH150" s="14">
        <f t="shared" si="145"/>
        <v>2495255.5</v>
      </c>
      <c r="AI150" s="14">
        <f t="shared" si="145"/>
        <v>2495255.5</v>
      </c>
      <c r="AJ150" s="14">
        <f t="shared" si="145"/>
        <v>2495255.5</v>
      </c>
      <c r="AK150" s="14">
        <f t="shared" si="145"/>
        <v>2495255.5</v>
      </c>
      <c r="AL150" s="14">
        <f t="shared" si="145"/>
        <v>2495255.5</v>
      </c>
      <c r="AM150" s="14">
        <f t="shared" si="145"/>
        <v>2495255.5</v>
      </c>
      <c r="AN150" s="14">
        <f t="shared" si="145"/>
        <v>2495255.5</v>
      </c>
      <c r="AO150" s="14">
        <f t="shared" si="145"/>
        <v>2495255.5</v>
      </c>
      <c r="AP150" s="14">
        <f t="shared" si="145"/>
        <v>2495255.5</v>
      </c>
      <c r="AQ150" s="14">
        <f t="shared" si="145"/>
        <v>2495255.5</v>
      </c>
      <c r="AR150" s="14">
        <f t="shared" si="145"/>
        <v>2495255.5</v>
      </c>
      <c r="AS150" s="14">
        <f t="shared" si="145"/>
        <v>2495255.5</v>
      </c>
      <c r="AT150" s="14">
        <f t="shared" si="145"/>
        <v>2495255.5</v>
      </c>
      <c r="AU150" s="14">
        <f t="shared" si="145"/>
        <v>2495255.5</v>
      </c>
      <c r="AV150" s="14">
        <f t="shared" si="145"/>
        <v>2495255.5</v>
      </c>
      <c r="AW150" s="14">
        <f t="shared" si="145"/>
        <v>2495255.5</v>
      </c>
      <c r="AX150" s="14"/>
      <c r="AY150" s="102">
        <f t="shared" si="131"/>
        <v>2495255.5</v>
      </c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</row>
    <row r="151" spans="1:82" s="12" customFormat="1" x14ac:dyDescent="0.15">
      <c r="A151" s="11" t="s">
        <v>580</v>
      </c>
      <c r="B151" s="76">
        <v>0</v>
      </c>
      <c r="C151" s="76">
        <v>0</v>
      </c>
      <c r="D151" s="76">
        <v>167224.94</v>
      </c>
      <c r="E151" s="76">
        <v>167224.94</v>
      </c>
      <c r="F151" s="76">
        <v>167224.94</v>
      </c>
      <c r="G151" s="76">
        <v>618865.12</v>
      </c>
      <c r="H151" s="76">
        <v>618865.12</v>
      </c>
      <c r="I151" s="76">
        <v>618865.12</v>
      </c>
      <c r="J151" s="76">
        <v>828192.83</v>
      </c>
      <c r="K151" s="76">
        <v>828192.83</v>
      </c>
      <c r="L151" s="76">
        <v>828192.83</v>
      </c>
      <c r="M151" s="106">
        <v>1025207.69</v>
      </c>
      <c r="N151" s="76">
        <v>1025207.69</v>
      </c>
      <c r="O151" s="76">
        <v>1025207.69</v>
      </c>
      <c r="P151" s="76">
        <v>1362562.73</v>
      </c>
      <c r="Q151" s="76">
        <v>1362562.73</v>
      </c>
      <c r="R151" s="76">
        <v>1362562.73</v>
      </c>
      <c r="S151" s="76">
        <v>1600593.25</v>
      </c>
      <c r="T151" s="76">
        <v>1600593.25</v>
      </c>
      <c r="U151" s="14">
        <v>1482649.61</v>
      </c>
      <c r="V151" s="14">
        <f t="shared" ref="V151:AW151" si="146">+U151+SUMIF($N$394:$N$443,$A151,V$394:V$443)</f>
        <v>1482649.61</v>
      </c>
      <c r="W151" s="14">
        <f t="shared" si="146"/>
        <v>1482649.61</v>
      </c>
      <c r="X151" s="14">
        <f t="shared" si="146"/>
        <v>1482649.61</v>
      </c>
      <c r="Y151" s="14">
        <f t="shared" si="146"/>
        <v>1482649.61</v>
      </c>
      <c r="Z151" s="14">
        <f t="shared" si="146"/>
        <v>1482649.61</v>
      </c>
      <c r="AA151" s="102">
        <f t="shared" si="146"/>
        <v>1482649.61</v>
      </c>
      <c r="AB151" s="14">
        <f t="shared" si="146"/>
        <v>1482649.61</v>
      </c>
      <c r="AC151" s="14">
        <f t="shared" si="146"/>
        <v>1482649.61</v>
      </c>
      <c r="AD151" s="14">
        <f t="shared" si="146"/>
        <v>1482649.61</v>
      </c>
      <c r="AE151" s="14">
        <f t="shared" si="146"/>
        <v>1482649.61</v>
      </c>
      <c r="AF151" s="14">
        <f t="shared" si="146"/>
        <v>1482649.61</v>
      </c>
      <c r="AG151" s="14">
        <f t="shared" si="146"/>
        <v>1482649.61</v>
      </c>
      <c r="AH151" s="14">
        <f t="shared" si="146"/>
        <v>1482649.61</v>
      </c>
      <c r="AI151" s="14">
        <f t="shared" si="146"/>
        <v>1482649.61</v>
      </c>
      <c r="AJ151" s="14">
        <f t="shared" si="146"/>
        <v>1482649.61</v>
      </c>
      <c r="AK151" s="14">
        <f t="shared" si="146"/>
        <v>1482649.61</v>
      </c>
      <c r="AL151" s="14">
        <f t="shared" si="146"/>
        <v>1482649.61</v>
      </c>
      <c r="AM151" s="14">
        <f t="shared" si="146"/>
        <v>1482649.61</v>
      </c>
      <c r="AN151" s="14">
        <f t="shared" si="146"/>
        <v>1482649.61</v>
      </c>
      <c r="AO151" s="14">
        <f t="shared" si="146"/>
        <v>1482649.61</v>
      </c>
      <c r="AP151" s="14">
        <f t="shared" si="146"/>
        <v>1482649.61</v>
      </c>
      <c r="AQ151" s="14">
        <f t="shared" si="146"/>
        <v>1482649.61</v>
      </c>
      <c r="AR151" s="14">
        <f t="shared" si="146"/>
        <v>1482649.61</v>
      </c>
      <c r="AS151" s="14">
        <f t="shared" si="146"/>
        <v>1482649.61</v>
      </c>
      <c r="AT151" s="14">
        <f t="shared" si="146"/>
        <v>1482649.61</v>
      </c>
      <c r="AU151" s="14">
        <f t="shared" si="146"/>
        <v>1482649.61</v>
      </c>
      <c r="AV151" s="14">
        <f t="shared" si="146"/>
        <v>1482649.61</v>
      </c>
      <c r="AW151" s="14">
        <f t="shared" si="146"/>
        <v>1482649.61</v>
      </c>
      <c r="AX151" s="14"/>
      <c r="AY151" s="102">
        <f t="shared" si="131"/>
        <v>1482649.6099999996</v>
      </c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</row>
    <row r="152" spans="1:82" s="12" customFormat="1" x14ac:dyDescent="0.15">
      <c r="A152" s="11" t="s">
        <v>581</v>
      </c>
      <c r="B152" s="76">
        <v>0</v>
      </c>
      <c r="C152" s="76">
        <v>0</v>
      </c>
      <c r="D152" s="76">
        <v>0</v>
      </c>
      <c r="E152" s="76">
        <v>0</v>
      </c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76">
        <v>0</v>
      </c>
      <c r="L152" s="76">
        <v>0</v>
      </c>
      <c r="M152" s="106">
        <v>0</v>
      </c>
      <c r="N152" s="76">
        <v>0</v>
      </c>
      <c r="O152" s="76">
        <v>0</v>
      </c>
      <c r="P152" s="76">
        <v>0</v>
      </c>
      <c r="Q152" s="76">
        <v>0</v>
      </c>
      <c r="R152" s="76">
        <v>0</v>
      </c>
      <c r="S152" s="76">
        <v>123712.83</v>
      </c>
      <c r="T152" s="76">
        <v>123712.83</v>
      </c>
      <c r="U152" s="14">
        <v>123712.83</v>
      </c>
      <c r="V152" s="14">
        <f t="shared" ref="V152:AW152" si="147">+U152+SUMIF($N$394:$N$443,$A152,V$394:V$443)</f>
        <v>185569.25928561267</v>
      </c>
      <c r="W152" s="14">
        <f t="shared" si="147"/>
        <v>185569.25928561267</v>
      </c>
      <c r="X152" s="14">
        <f t="shared" si="147"/>
        <v>185569.25928561267</v>
      </c>
      <c r="Y152" s="14">
        <f t="shared" si="147"/>
        <v>247425.68857122533</v>
      </c>
      <c r="Z152" s="14">
        <f t="shared" si="147"/>
        <v>247425.68857122533</v>
      </c>
      <c r="AA152" s="102">
        <f t="shared" si="147"/>
        <v>247425.68857122533</v>
      </c>
      <c r="AB152" s="14">
        <f t="shared" si="147"/>
        <v>215410.78774896299</v>
      </c>
      <c r="AC152" s="14">
        <f t="shared" si="147"/>
        <v>215410.78774896299</v>
      </c>
      <c r="AD152" s="14">
        <f t="shared" si="147"/>
        <v>215410.78774896299</v>
      </c>
      <c r="AE152" s="14">
        <f t="shared" si="147"/>
        <v>183395.88692670065</v>
      </c>
      <c r="AF152" s="14">
        <f t="shared" si="147"/>
        <v>183395.88692670065</v>
      </c>
      <c r="AG152" s="14">
        <f t="shared" si="147"/>
        <v>183395.88692670065</v>
      </c>
      <c r="AH152" s="14">
        <f t="shared" si="147"/>
        <v>151380.98610443831</v>
      </c>
      <c r="AI152" s="14">
        <f t="shared" si="147"/>
        <v>151380.98610443831</v>
      </c>
      <c r="AJ152" s="14">
        <f t="shared" si="147"/>
        <v>151380.98610443831</v>
      </c>
      <c r="AK152" s="14">
        <f t="shared" si="147"/>
        <v>119366.08528217598</v>
      </c>
      <c r="AL152" s="14">
        <f t="shared" si="147"/>
        <v>119366.08528217598</v>
      </c>
      <c r="AM152" s="14">
        <f t="shared" si="147"/>
        <v>119366.08528217598</v>
      </c>
      <c r="AN152" s="14">
        <f t="shared" si="147"/>
        <v>87351.184459913638</v>
      </c>
      <c r="AO152" s="14">
        <f t="shared" si="147"/>
        <v>87351.184459913638</v>
      </c>
      <c r="AP152" s="14">
        <f t="shared" si="147"/>
        <v>87351.184459913638</v>
      </c>
      <c r="AQ152" s="14">
        <f t="shared" si="147"/>
        <v>55336.283637651301</v>
      </c>
      <c r="AR152" s="14">
        <f t="shared" si="147"/>
        <v>55336.283637651301</v>
      </c>
      <c r="AS152" s="14">
        <f t="shared" si="147"/>
        <v>55336.283637651301</v>
      </c>
      <c r="AT152" s="14">
        <f t="shared" si="147"/>
        <v>23321.382815388966</v>
      </c>
      <c r="AU152" s="14">
        <f t="shared" si="147"/>
        <v>23321.382815388966</v>
      </c>
      <c r="AV152" s="14">
        <f t="shared" si="147"/>
        <v>23321.382815388966</v>
      </c>
      <c r="AW152" s="14">
        <f t="shared" si="147"/>
        <v>-8693.518006873368</v>
      </c>
      <c r="AX152" s="14"/>
      <c r="AY152" s="102">
        <f t="shared" si="131"/>
        <v>129216.82399671822</v>
      </c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</row>
    <row r="153" spans="1:82" s="12" customFormat="1" x14ac:dyDescent="0.15">
      <c r="A153" s="11" t="s">
        <v>24</v>
      </c>
      <c r="B153" s="76">
        <v>61695.34</v>
      </c>
      <c r="C153" s="76">
        <v>61695.34</v>
      </c>
      <c r="D153" s="76">
        <v>61695.34</v>
      </c>
      <c r="E153" s="76">
        <v>61695.34</v>
      </c>
      <c r="F153" s="76">
        <v>61695.34</v>
      </c>
      <c r="G153" s="76">
        <v>61695.34</v>
      </c>
      <c r="H153" s="76">
        <v>61695.34</v>
      </c>
      <c r="I153" s="76">
        <v>61695.34</v>
      </c>
      <c r="J153" s="76">
        <v>61695.34</v>
      </c>
      <c r="K153" s="76">
        <v>61695.34</v>
      </c>
      <c r="L153" s="76">
        <v>61695.34</v>
      </c>
      <c r="M153" s="106">
        <v>-1.0000000002037268E-2</v>
      </c>
      <c r="N153" s="76">
        <v>-1.0000000002037268E-2</v>
      </c>
      <c r="O153" s="76">
        <v>-1.0000000002037268E-2</v>
      </c>
      <c r="P153" s="76">
        <v>-0.01</v>
      </c>
      <c r="Q153" s="76">
        <v>-0.01</v>
      </c>
      <c r="R153" s="76">
        <v>-0.01</v>
      </c>
      <c r="S153" s="76">
        <v>-0.01</v>
      </c>
      <c r="T153" s="76">
        <v>-0.01</v>
      </c>
      <c r="U153" s="14">
        <v>0</v>
      </c>
      <c r="V153" s="14">
        <f t="shared" ref="V153:AW153" si="148">+U153+SUMIF($N$394:$N$443,$A153,V$394:V$443)</f>
        <v>0</v>
      </c>
      <c r="W153" s="14">
        <f t="shared" si="148"/>
        <v>0</v>
      </c>
      <c r="X153" s="14">
        <f t="shared" si="148"/>
        <v>0</v>
      </c>
      <c r="Y153" s="14">
        <f t="shared" si="148"/>
        <v>0</v>
      </c>
      <c r="Z153" s="14">
        <f t="shared" si="148"/>
        <v>0</v>
      </c>
      <c r="AA153" s="102">
        <f t="shared" si="148"/>
        <v>0</v>
      </c>
      <c r="AB153" s="14">
        <f t="shared" si="148"/>
        <v>0</v>
      </c>
      <c r="AC153" s="14">
        <f t="shared" si="148"/>
        <v>0</v>
      </c>
      <c r="AD153" s="14">
        <f t="shared" si="148"/>
        <v>0</v>
      </c>
      <c r="AE153" s="14">
        <f t="shared" si="148"/>
        <v>0</v>
      </c>
      <c r="AF153" s="14">
        <f t="shared" si="148"/>
        <v>0</v>
      </c>
      <c r="AG153" s="14">
        <f t="shared" si="148"/>
        <v>0</v>
      </c>
      <c r="AH153" s="14">
        <f t="shared" si="148"/>
        <v>0</v>
      </c>
      <c r="AI153" s="14">
        <f t="shared" si="148"/>
        <v>0</v>
      </c>
      <c r="AJ153" s="14">
        <f t="shared" si="148"/>
        <v>0</v>
      </c>
      <c r="AK153" s="14">
        <f t="shared" si="148"/>
        <v>0</v>
      </c>
      <c r="AL153" s="14">
        <f t="shared" si="148"/>
        <v>0</v>
      </c>
      <c r="AM153" s="14">
        <f t="shared" si="148"/>
        <v>0</v>
      </c>
      <c r="AN153" s="14">
        <f t="shared" si="148"/>
        <v>0</v>
      </c>
      <c r="AO153" s="14">
        <f t="shared" si="148"/>
        <v>0</v>
      </c>
      <c r="AP153" s="14">
        <f t="shared" si="148"/>
        <v>0</v>
      </c>
      <c r="AQ153" s="14">
        <f t="shared" si="148"/>
        <v>0</v>
      </c>
      <c r="AR153" s="14">
        <f t="shared" si="148"/>
        <v>0</v>
      </c>
      <c r="AS153" s="14">
        <f t="shared" si="148"/>
        <v>0</v>
      </c>
      <c r="AT153" s="14">
        <f t="shared" si="148"/>
        <v>0</v>
      </c>
      <c r="AU153" s="14">
        <f t="shared" si="148"/>
        <v>0</v>
      </c>
      <c r="AV153" s="14">
        <f t="shared" si="148"/>
        <v>0</v>
      </c>
      <c r="AW153" s="14">
        <f t="shared" si="148"/>
        <v>0</v>
      </c>
      <c r="AX153" s="14"/>
      <c r="AY153" s="102">
        <f t="shared" si="131"/>
        <v>0</v>
      </c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</row>
    <row r="154" spans="1:82" s="12" customFormat="1" x14ac:dyDescent="0.15">
      <c r="A154" s="11" t="s">
        <v>25</v>
      </c>
      <c r="B154" s="76">
        <v>206707.69</v>
      </c>
      <c r="C154" s="76">
        <v>206707.69</v>
      </c>
      <c r="D154" s="76">
        <v>206707.69</v>
      </c>
      <c r="E154" s="76">
        <v>206707.69</v>
      </c>
      <c r="F154" s="76">
        <v>206707.69</v>
      </c>
      <c r="G154" s="76">
        <v>206707.69</v>
      </c>
      <c r="H154" s="76">
        <v>206707.69</v>
      </c>
      <c r="I154" s="76">
        <v>206707.69</v>
      </c>
      <c r="J154" s="76">
        <v>206707.69</v>
      </c>
      <c r="K154" s="76">
        <v>206707.69</v>
      </c>
      <c r="L154" s="76">
        <v>206707.69</v>
      </c>
      <c r="M154" s="106">
        <v>206707.69</v>
      </c>
      <c r="N154" s="76">
        <v>206707.69</v>
      </c>
      <c r="O154" s="76">
        <v>206707.69</v>
      </c>
      <c r="P154" s="76">
        <v>206707.69</v>
      </c>
      <c r="Q154" s="76">
        <v>206707.69</v>
      </c>
      <c r="R154" s="76">
        <v>206707.69</v>
      </c>
      <c r="S154" s="76">
        <v>206707.69</v>
      </c>
      <c r="T154" s="76">
        <v>206707.69</v>
      </c>
      <c r="U154" s="14">
        <v>206707.69</v>
      </c>
      <c r="V154" s="14">
        <f t="shared" ref="V154:AW154" si="149">+U154+SUMIF($N$394:$N$443,$A154,V$394:V$443)</f>
        <v>173107.922865175</v>
      </c>
      <c r="W154" s="14">
        <f t="shared" si="149"/>
        <v>173107.922865175</v>
      </c>
      <c r="X154" s="14">
        <f t="shared" si="149"/>
        <v>173107.922865175</v>
      </c>
      <c r="Y154" s="14">
        <f t="shared" si="149"/>
        <v>139508.15573035</v>
      </c>
      <c r="Z154" s="14">
        <f t="shared" si="149"/>
        <v>139508.15573035</v>
      </c>
      <c r="AA154" s="102">
        <f t="shared" si="149"/>
        <v>139508.15573035</v>
      </c>
      <c r="AB154" s="14">
        <f t="shared" si="149"/>
        <v>139508.15573035</v>
      </c>
      <c r="AC154" s="14">
        <f t="shared" si="149"/>
        <v>139508.15573035</v>
      </c>
      <c r="AD154" s="14">
        <f t="shared" si="149"/>
        <v>139508.15573035</v>
      </c>
      <c r="AE154" s="14">
        <f t="shared" si="149"/>
        <v>139508.15573035</v>
      </c>
      <c r="AF154" s="14">
        <f t="shared" si="149"/>
        <v>139508.15573035</v>
      </c>
      <c r="AG154" s="14">
        <f t="shared" si="149"/>
        <v>139508.15573035</v>
      </c>
      <c r="AH154" s="14">
        <f t="shared" si="149"/>
        <v>139508.15573035</v>
      </c>
      <c r="AI154" s="14">
        <f t="shared" si="149"/>
        <v>139508.15573035</v>
      </c>
      <c r="AJ154" s="14">
        <f t="shared" si="149"/>
        <v>139508.15573035</v>
      </c>
      <c r="AK154" s="14">
        <f t="shared" si="149"/>
        <v>139508.15573035</v>
      </c>
      <c r="AL154" s="14">
        <f t="shared" si="149"/>
        <v>139508.15573035</v>
      </c>
      <c r="AM154" s="14">
        <f t="shared" si="149"/>
        <v>139508.15573035</v>
      </c>
      <c r="AN154" s="14">
        <f t="shared" si="149"/>
        <v>139508.15573035</v>
      </c>
      <c r="AO154" s="14">
        <f t="shared" si="149"/>
        <v>139508.15573035</v>
      </c>
      <c r="AP154" s="14">
        <f t="shared" si="149"/>
        <v>139508.15573035</v>
      </c>
      <c r="AQ154" s="14">
        <f t="shared" si="149"/>
        <v>139508.15573035</v>
      </c>
      <c r="AR154" s="14">
        <f t="shared" si="149"/>
        <v>139508.15573035</v>
      </c>
      <c r="AS154" s="14">
        <f t="shared" si="149"/>
        <v>139508.15573035</v>
      </c>
      <c r="AT154" s="14">
        <f t="shared" si="149"/>
        <v>139508.15573035</v>
      </c>
      <c r="AU154" s="14">
        <f t="shared" si="149"/>
        <v>139508.15573035</v>
      </c>
      <c r="AV154" s="14">
        <f t="shared" si="149"/>
        <v>139508.15573035</v>
      </c>
      <c r="AW154" s="14">
        <f t="shared" si="149"/>
        <v>139508.15573035</v>
      </c>
      <c r="AX154" s="14"/>
      <c r="AY154" s="102">
        <f t="shared" si="131"/>
        <v>139508.15573034997</v>
      </c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</row>
    <row r="155" spans="1:82" s="12" customFormat="1" x14ac:dyDescent="0.15">
      <c r="A155" s="11" t="s">
        <v>26</v>
      </c>
      <c r="B155" s="76">
        <v>150162.28</v>
      </c>
      <c r="C155" s="76">
        <v>150162.28</v>
      </c>
      <c r="D155" s="76">
        <v>60944.819999999992</v>
      </c>
      <c r="E155" s="76">
        <v>60944.819999999992</v>
      </c>
      <c r="F155" s="76">
        <v>60944.819999999992</v>
      </c>
      <c r="G155" s="76">
        <v>2281.8799999999901</v>
      </c>
      <c r="H155" s="76">
        <v>2281.8799999999901</v>
      </c>
      <c r="I155" s="76">
        <v>2281.8799999999901</v>
      </c>
      <c r="J155" s="76">
        <v>-52194.450000000012</v>
      </c>
      <c r="K155" s="76">
        <v>-52194.450000000012</v>
      </c>
      <c r="L155" s="76">
        <v>-52194.450000000012</v>
      </c>
      <c r="M155" s="106">
        <v>5232.4899999999907</v>
      </c>
      <c r="N155" s="76">
        <v>5232.4899999999907</v>
      </c>
      <c r="O155" s="76">
        <v>5232.4899999999907</v>
      </c>
      <c r="P155" s="76">
        <v>-28367.17</v>
      </c>
      <c r="Q155" s="76">
        <v>-28367.17</v>
      </c>
      <c r="R155" s="76">
        <v>-28367.17</v>
      </c>
      <c r="S155" s="76">
        <v>-56942.91</v>
      </c>
      <c r="T155" s="76">
        <v>-56942.91</v>
      </c>
      <c r="U155" s="14">
        <v>-56942.91</v>
      </c>
      <c r="V155" s="14">
        <f t="shared" ref="V155:AW155" si="150">+U155+SUMIF($N$394:$N$443,$A155,V$394:V$443)</f>
        <v>-56942.91</v>
      </c>
      <c r="W155" s="14">
        <f t="shared" si="150"/>
        <v>-56942.91</v>
      </c>
      <c r="X155" s="14">
        <f t="shared" si="150"/>
        <v>-56942.91</v>
      </c>
      <c r="Y155" s="14">
        <f t="shared" si="150"/>
        <v>-56942.91</v>
      </c>
      <c r="Z155" s="14">
        <f t="shared" si="150"/>
        <v>-56942.91</v>
      </c>
      <c r="AA155" s="102">
        <f t="shared" si="150"/>
        <v>-56942.91</v>
      </c>
      <c r="AB155" s="14">
        <f t="shared" si="150"/>
        <v>-56942.91</v>
      </c>
      <c r="AC155" s="14">
        <f t="shared" si="150"/>
        <v>-56942.91</v>
      </c>
      <c r="AD155" s="14">
        <f t="shared" si="150"/>
        <v>-56942.91</v>
      </c>
      <c r="AE155" s="14">
        <f t="shared" si="150"/>
        <v>-56942.91</v>
      </c>
      <c r="AF155" s="14">
        <f t="shared" si="150"/>
        <v>-56942.91</v>
      </c>
      <c r="AG155" s="14">
        <f t="shared" si="150"/>
        <v>-56942.91</v>
      </c>
      <c r="AH155" s="14">
        <f t="shared" si="150"/>
        <v>-56942.91</v>
      </c>
      <c r="AI155" s="14">
        <f t="shared" si="150"/>
        <v>-56942.91</v>
      </c>
      <c r="AJ155" s="14">
        <f t="shared" si="150"/>
        <v>-56942.91</v>
      </c>
      <c r="AK155" s="14">
        <f t="shared" si="150"/>
        <v>-56942.91</v>
      </c>
      <c r="AL155" s="14">
        <f t="shared" si="150"/>
        <v>-56942.91</v>
      </c>
      <c r="AM155" s="14">
        <f t="shared" si="150"/>
        <v>-56942.91</v>
      </c>
      <c r="AN155" s="14">
        <f t="shared" si="150"/>
        <v>-56942.91</v>
      </c>
      <c r="AO155" s="14">
        <f t="shared" si="150"/>
        <v>-56942.91</v>
      </c>
      <c r="AP155" s="14">
        <f t="shared" si="150"/>
        <v>-56942.91</v>
      </c>
      <c r="AQ155" s="14">
        <f t="shared" si="150"/>
        <v>-56942.91</v>
      </c>
      <c r="AR155" s="14">
        <f t="shared" si="150"/>
        <v>-56942.91</v>
      </c>
      <c r="AS155" s="14">
        <f t="shared" si="150"/>
        <v>-56942.91</v>
      </c>
      <c r="AT155" s="14">
        <f t="shared" si="150"/>
        <v>-56942.91</v>
      </c>
      <c r="AU155" s="14">
        <f t="shared" si="150"/>
        <v>-56942.91</v>
      </c>
      <c r="AV155" s="14">
        <f t="shared" si="150"/>
        <v>-56942.91</v>
      </c>
      <c r="AW155" s="14">
        <f t="shared" si="150"/>
        <v>-56942.91</v>
      </c>
      <c r="AX155" s="14"/>
      <c r="AY155" s="102">
        <f t="shared" si="131"/>
        <v>-56942.910000000025</v>
      </c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</row>
    <row r="156" spans="1:82" s="12" customFormat="1" x14ac:dyDescent="0.15">
      <c r="A156" s="11" t="s">
        <v>582</v>
      </c>
      <c r="B156" s="76">
        <v>0</v>
      </c>
      <c r="C156" s="76">
        <v>0</v>
      </c>
      <c r="D156" s="76">
        <v>379963.22</v>
      </c>
      <c r="E156" s="76">
        <v>379963.22</v>
      </c>
      <c r="F156" s="76">
        <v>379963.22</v>
      </c>
      <c r="G156" s="76">
        <v>-126798.13</v>
      </c>
      <c r="H156" s="76">
        <v>-126798.13</v>
      </c>
      <c r="I156" s="76">
        <v>-126798.13</v>
      </c>
      <c r="J156" s="76">
        <v>-346808.66000000003</v>
      </c>
      <c r="K156" s="76">
        <v>-346808.66000000003</v>
      </c>
      <c r="L156" s="76">
        <v>-346808.66000000003</v>
      </c>
      <c r="M156" s="106">
        <v>1673010.19</v>
      </c>
      <c r="N156" s="76">
        <v>1673010.19</v>
      </c>
      <c r="O156" s="76">
        <v>1673010.19</v>
      </c>
      <c r="P156" s="76">
        <v>1632564.53</v>
      </c>
      <c r="Q156" s="76">
        <v>1632564.53</v>
      </c>
      <c r="R156" s="76">
        <v>1632564.53</v>
      </c>
      <c r="S156" s="76">
        <v>1796622.54</v>
      </c>
      <c r="T156" s="76">
        <v>1796622.54</v>
      </c>
      <c r="U156" s="14">
        <v>1096904.8500000001</v>
      </c>
      <c r="V156" s="14">
        <f t="shared" ref="V156:AW156" si="151">+U156+SUMIF($N$394:$N$443,$A156,V$394:V$443)</f>
        <v>1096904.8500000001</v>
      </c>
      <c r="W156" s="14">
        <f t="shared" si="151"/>
        <v>1096904.8500000001</v>
      </c>
      <c r="X156" s="14">
        <f t="shared" si="151"/>
        <v>1096904.8500000001</v>
      </c>
      <c r="Y156" s="14">
        <f t="shared" si="151"/>
        <v>1096904.8500000001</v>
      </c>
      <c r="Z156" s="14">
        <f t="shared" si="151"/>
        <v>1096904.8500000001</v>
      </c>
      <c r="AA156" s="102">
        <f t="shared" si="151"/>
        <v>1096904.8500000001</v>
      </c>
      <c r="AB156" s="14">
        <f t="shared" si="151"/>
        <v>1096904.8500000001</v>
      </c>
      <c r="AC156" s="14">
        <f t="shared" si="151"/>
        <v>1096904.8500000001</v>
      </c>
      <c r="AD156" s="14">
        <f t="shared" si="151"/>
        <v>1096904.8500000001</v>
      </c>
      <c r="AE156" s="14">
        <f t="shared" si="151"/>
        <v>1096904.8500000001</v>
      </c>
      <c r="AF156" s="14">
        <f t="shared" si="151"/>
        <v>1096904.8500000001</v>
      </c>
      <c r="AG156" s="14">
        <f t="shared" si="151"/>
        <v>1096904.8500000001</v>
      </c>
      <c r="AH156" s="14">
        <f t="shared" si="151"/>
        <v>1096904.8500000001</v>
      </c>
      <c r="AI156" s="14">
        <f t="shared" si="151"/>
        <v>1096904.8500000001</v>
      </c>
      <c r="AJ156" s="14">
        <f t="shared" si="151"/>
        <v>1096904.8500000001</v>
      </c>
      <c r="AK156" s="14">
        <f t="shared" si="151"/>
        <v>1096904.8500000001</v>
      </c>
      <c r="AL156" s="14">
        <f t="shared" si="151"/>
        <v>1096904.8500000001</v>
      </c>
      <c r="AM156" s="14">
        <f t="shared" si="151"/>
        <v>1096904.8500000001</v>
      </c>
      <c r="AN156" s="14">
        <f t="shared" si="151"/>
        <v>1096904.8500000001</v>
      </c>
      <c r="AO156" s="14">
        <f t="shared" si="151"/>
        <v>1096904.8500000001</v>
      </c>
      <c r="AP156" s="14">
        <f t="shared" si="151"/>
        <v>1096904.8500000001</v>
      </c>
      <c r="AQ156" s="14">
        <f t="shared" si="151"/>
        <v>1096904.8500000001</v>
      </c>
      <c r="AR156" s="14">
        <f t="shared" si="151"/>
        <v>1096904.8500000001</v>
      </c>
      <c r="AS156" s="14">
        <f t="shared" si="151"/>
        <v>1096904.8500000001</v>
      </c>
      <c r="AT156" s="14">
        <f t="shared" si="151"/>
        <v>1096904.8500000001</v>
      </c>
      <c r="AU156" s="14">
        <f t="shared" si="151"/>
        <v>1096904.8500000001</v>
      </c>
      <c r="AV156" s="14">
        <f t="shared" si="151"/>
        <v>1096904.8500000001</v>
      </c>
      <c r="AW156" s="14">
        <f t="shared" si="151"/>
        <v>1096904.8500000001</v>
      </c>
      <c r="AX156" s="14"/>
      <c r="AY156" s="102">
        <f t="shared" si="131"/>
        <v>1096904.8499999999</v>
      </c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</row>
    <row r="157" spans="1:82" s="12" customFormat="1" x14ac:dyDescent="0.15">
      <c r="A157" s="11" t="s">
        <v>583</v>
      </c>
      <c r="B157" s="76">
        <v>0</v>
      </c>
      <c r="C157" s="76">
        <v>0</v>
      </c>
      <c r="D157" s="76">
        <v>24553.63</v>
      </c>
      <c r="E157" s="76">
        <v>24553.63</v>
      </c>
      <c r="F157" s="76">
        <v>24553.63</v>
      </c>
      <c r="G157" s="76">
        <v>-74115.679999999993</v>
      </c>
      <c r="H157" s="76">
        <v>-74115.679999999993</v>
      </c>
      <c r="I157" s="76">
        <v>-74115.679999999993</v>
      </c>
      <c r="J157" s="76">
        <v>-135695.76999999999</v>
      </c>
      <c r="K157" s="76">
        <v>-135695.76999999999</v>
      </c>
      <c r="L157" s="76">
        <v>-135695.76999999999</v>
      </c>
      <c r="M157" s="106">
        <v>134186.67000000001</v>
      </c>
      <c r="N157" s="76">
        <v>134186.67000000001</v>
      </c>
      <c r="O157" s="76">
        <v>134186.67000000001</v>
      </c>
      <c r="P157" s="76">
        <v>101194.6</v>
      </c>
      <c r="Q157" s="76">
        <v>101194.6</v>
      </c>
      <c r="R157" s="76">
        <v>101194.6</v>
      </c>
      <c r="S157" s="76">
        <v>106755.55</v>
      </c>
      <c r="T157" s="76">
        <v>106755.55</v>
      </c>
      <c r="U157" s="14">
        <v>-24858.02</v>
      </c>
      <c r="V157" s="14">
        <f t="shared" ref="V157:AW157" si="152">+U157+SUMIF($N$394:$N$443,$A157,V$394:V$443)</f>
        <v>-24858.02</v>
      </c>
      <c r="W157" s="14">
        <f t="shared" si="152"/>
        <v>-24858.02</v>
      </c>
      <c r="X157" s="14">
        <f t="shared" si="152"/>
        <v>-24858.02</v>
      </c>
      <c r="Y157" s="14">
        <f t="shared" si="152"/>
        <v>-24858.02</v>
      </c>
      <c r="Z157" s="14">
        <f t="shared" si="152"/>
        <v>-24858.02</v>
      </c>
      <c r="AA157" s="102">
        <f t="shared" si="152"/>
        <v>-24858.02</v>
      </c>
      <c r="AB157" s="14">
        <f t="shared" si="152"/>
        <v>-24858.02</v>
      </c>
      <c r="AC157" s="14">
        <f t="shared" si="152"/>
        <v>-24858.02</v>
      </c>
      <c r="AD157" s="14">
        <f t="shared" si="152"/>
        <v>-24858.02</v>
      </c>
      <c r="AE157" s="14">
        <f t="shared" si="152"/>
        <v>-24858.02</v>
      </c>
      <c r="AF157" s="14">
        <f t="shared" si="152"/>
        <v>-24858.02</v>
      </c>
      <c r="AG157" s="14">
        <f t="shared" si="152"/>
        <v>-24858.02</v>
      </c>
      <c r="AH157" s="14">
        <f t="shared" si="152"/>
        <v>-24858.02</v>
      </c>
      <c r="AI157" s="14">
        <f t="shared" si="152"/>
        <v>-24858.02</v>
      </c>
      <c r="AJ157" s="14">
        <f t="shared" si="152"/>
        <v>-24858.02</v>
      </c>
      <c r="AK157" s="14">
        <f t="shared" si="152"/>
        <v>-24858.02</v>
      </c>
      <c r="AL157" s="14">
        <f t="shared" si="152"/>
        <v>-24858.02</v>
      </c>
      <c r="AM157" s="14">
        <f t="shared" si="152"/>
        <v>-24858.02</v>
      </c>
      <c r="AN157" s="14">
        <f t="shared" si="152"/>
        <v>-24858.02</v>
      </c>
      <c r="AO157" s="14">
        <f t="shared" si="152"/>
        <v>-24858.02</v>
      </c>
      <c r="AP157" s="14">
        <f t="shared" si="152"/>
        <v>-24858.02</v>
      </c>
      <c r="AQ157" s="14">
        <f t="shared" si="152"/>
        <v>-24858.02</v>
      </c>
      <c r="AR157" s="14">
        <f t="shared" si="152"/>
        <v>-24858.02</v>
      </c>
      <c r="AS157" s="14">
        <f t="shared" si="152"/>
        <v>-24858.02</v>
      </c>
      <c r="AT157" s="14">
        <f t="shared" si="152"/>
        <v>-24858.02</v>
      </c>
      <c r="AU157" s="14">
        <f t="shared" si="152"/>
        <v>-24858.02</v>
      </c>
      <c r="AV157" s="14">
        <f t="shared" si="152"/>
        <v>-24858.02</v>
      </c>
      <c r="AW157" s="14">
        <f t="shared" si="152"/>
        <v>-24858.02</v>
      </c>
      <c r="AX157" s="14"/>
      <c r="AY157" s="102">
        <f t="shared" si="131"/>
        <v>-24858.02</v>
      </c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</row>
    <row r="158" spans="1:82" s="12" customFormat="1" x14ac:dyDescent="0.15">
      <c r="A158" s="11" t="s">
        <v>27</v>
      </c>
      <c r="B158" s="76">
        <v>-199635583.59999999</v>
      </c>
      <c r="C158" s="76">
        <v>-199635583.59999999</v>
      </c>
      <c r="D158" s="76">
        <v>-199551478.5</v>
      </c>
      <c r="E158" s="76">
        <v>-199551478.5</v>
      </c>
      <c r="F158" s="76">
        <v>-199551478.5</v>
      </c>
      <c r="G158" s="76">
        <v>-202347890.83000001</v>
      </c>
      <c r="H158" s="76">
        <v>-202347890.83000001</v>
      </c>
      <c r="I158" s="76">
        <v>-206094792.09</v>
      </c>
      <c r="J158" s="76">
        <v>-203754602.18000001</v>
      </c>
      <c r="K158" s="76">
        <v>-203754602.18000001</v>
      </c>
      <c r="L158" s="76">
        <v>-203754602.18000001</v>
      </c>
      <c r="M158" s="106">
        <v>-205495586.78</v>
      </c>
      <c r="N158" s="76">
        <v>-205495586.78</v>
      </c>
      <c r="O158" s="76">
        <v>-205495586.78</v>
      </c>
      <c r="P158" s="76">
        <v>-207178506.75</v>
      </c>
      <c r="Q158" s="76">
        <v>-207178506.75</v>
      </c>
      <c r="R158" s="76">
        <v>-207178506.75</v>
      </c>
      <c r="S158" s="76">
        <v>-207405088.58000001</v>
      </c>
      <c r="T158" s="76">
        <v>-207405088.58000001</v>
      </c>
      <c r="U158" s="14">
        <v>-207399240.38999999</v>
      </c>
      <c r="V158" s="14">
        <f t="shared" ref="V158:AW158" si="153">+U158+SUMIF($N$394:$N$443,$A158,V$394:V$443)</f>
        <v>-207031351.99325499</v>
      </c>
      <c r="W158" s="14">
        <f t="shared" si="153"/>
        <v>-207031351.99325499</v>
      </c>
      <c r="X158" s="14">
        <f t="shared" si="153"/>
        <v>-207031351.99325499</v>
      </c>
      <c r="Y158" s="14">
        <f t="shared" si="153"/>
        <v>-206663463.59650999</v>
      </c>
      <c r="Z158" s="14">
        <f t="shared" si="153"/>
        <v>-206663463.59650999</v>
      </c>
      <c r="AA158" s="102">
        <f t="shared" si="153"/>
        <v>-206663463.59650999</v>
      </c>
      <c r="AB158" s="14">
        <f t="shared" si="153"/>
        <v>-206367636.00339946</v>
      </c>
      <c r="AC158" s="14">
        <f t="shared" si="153"/>
        <v>-206367636.00339946</v>
      </c>
      <c r="AD158" s="14">
        <f t="shared" si="153"/>
        <v>-206367636.00339946</v>
      </c>
      <c r="AE158" s="14">
        <f t="shared" si="153"/>
        <v>-206071808.41028893</v>
      </c>
      <c r="AF158" s="14">
        <f t="shared" si="153"/>
        <v>-206071808.41028893</v>
      </c>
      <c r="AG158" s="14">
        <f t="shared" si="153"/>
        <v>-206071808.41028893</v>
      </c>
      <c r="AH158" s="14">
        <f t="shared" si="153"/>
        <v>-205191300.63691482</v>
      </c>
      <c r="AI158" s="14">
        <f t="shared" si="153"/>
        <v>-205191300.63691482</v>
      </c>
      <c r="AJ158" s="14">
        <f t="shared" si="153"/>
        <v>-205191300.63691482</v>
      </c>
      <c r="AK158" s="14">
        <f t="shared" si="153"/>
        <v>-204310792.86354071</v>
      </c>
      <c r="AL158" s="14">
        <f t="shared" si="153"/>
        <v>-204310792.86354071</v>
      </c>
      <c r="AM158" s="14">
        <f t="shared" si="153"/>
        <v>-204310792.86354071</v>
      </c>
      <c r="AN158" s="14">
        <f t="shared" si="153"/>
        <v>-203563825.22774655</v>
      </c>
      <c r="AO158" s="14">
        <f t="shared" si="153"/>
        <v>-203563825.22774655</v>
      </c>
      <c r="AP158" s="14">
        <f t="shared" si="153"/>
        <v>-203563825.22774655</v>
      </c>
      <c r="AQ158" s="14">
        <f t="shared" si="153"/>
        <v>-202816857.59195238</v>
      </c>
      <c r="AR158" s="14">
        <f t="shared" si="153"/>
        <v>-202816857.59195238</v>
      </c>
      <c r="AS158" s="14">
        <f t="shared" si="153"/>
        <v>-202816857.59195238</v>
      </c>
      <c r="AT158" s="14">
        <f t="shared" si="153"/>
        <v>-202452394.32045284</v>
      </c>
      <c r="AU158" s="14">
        <f t="shared" si="153"/>
        <v>-202452394.32045284</v>
      </c>
      <c r="AV158" s="14">
        <f t="shared" si="153"/>
        <v>-202452394.32045284</v>
      </c>
      <c r="AW158" s="14">
        <f t="shared" si="153"/>
        <v>-202087931.04895329</v>
      </c>
      <c r="AX158" s="14"/>
      <c r="AY158" s="102">
        <f t="shared" si="131"/>
        <v>-204633079.92364809</v>
      </c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</row>
    <row r="159" spans="1:82" s="12" customFormat="1" x14ac:dyDescent="0.15">
      <c r="A159" s="11" t="s">
        <v>28</v>
      </c>
      <c r="B159" s="76">
        <v>-18281039.02</v>
      </c>
      <c r="C159" s="76">
        <v>-18281039.02</v>
      </c>
      <c r="D159" s="76">
        <v>-18461915.629999999</v>
      </c>
      <c r="E159" s="76">
        <v>-18461915.629999999</v>
      </c>
      <c r="F159" s="76">
        <v>-18461915.629999999</v>
      </c>
      <c r="G159" s="76">
        <v>-18804762.34</v>
      </c>
      <c r="H159" s="76">
        <v>-18804762.34</v>
      </c>
      <c r="I159" s="76">
        <v>-18370904.09</v>
      </c>
      <c r="J159" s="76">
        <v>-18506960.669999998</v>
      </c>
      <c r="K159" s="76">
        <v>-18506960.669999998</v>
      </c>
      <c r="L159" s="76">
        <v>-18506960.669999998</v>
      </c>
      <c r="M159" s="106">
        <v>-18981182.639999997</v>
      </c>
      <c r="N159" s="76">
        <v>-18981182.639999997</v>
      </c>
      <c r="O159" s="76">
        <v>-18981182.639999997</v>
      </c>
      <c r="P159" s="76">
        <v>-20182213.780000001</v>
      </c>
      <c r="Q159" s="76">
        <v>-20182213.780000001</v>
      </c>
      <c r="R159" s="76">
        <v>-20182213.780000001</v>
      </c>
      <c r="S159" s="76">
        <v>-20414934.719999999</v>
      </c>
      <c r="T159" s="76">
        <v>-20414934.719999999</v>
      </c>
      <c r="U159" s="14">
        <v>-20412559.309999999</v>
      </c>
      <c r="V159" s="14">
        <f t="shared" ref="V159:AW159" si="154">+U159+SUMIF($N$394:$N$443,$A159,V$394:V$443)</f>
        <v>-20372141.105417777</v>
      </c>
      <c r="W159" s="14">
        <f t="shared" si="154"/>
        <v>-20372141.105417777</v>
      </c>
      <c r="X159" s="14">
        <f t="shared" si="154"/>
        <v>-20372141.105417777</v>
      </c>
      <c r="Y159" s="14">
        <f t="shared" si="154"/>
        <v>-20331722.900835555</v>
      </c>
      <c r="Z159" s="14">
        <f t="shared" si="154"/>
        <v>-20331722.900835555</v>
      </c>
      <c r="AA159" s="102">
        <f t="shared" si="154"/>
        <v>-20331722.900835555</v>
      </c>
      <c r="AB159" s="14">
        <f t="shared" si="154"/>
        <v>-20305848.736999344</v>
      </c>
      <c r="AC159" s="14">
        <f t="shared" si="154"/>
        <v>-20305848.736999344</v>
      </c>
      <c r="AD159" s="14">
        <f t="shared" si="154"/>
        <v>-20305848.736999344</v>
      </c>
      <c r="AE159" s="14">
        <f t="shared" si="154"/>
        <v>-20279974.573163133</v>
      </c>
      <c r="AF159" s="14">
        <f t="shared" si="154"/>
        <v>-20279974.573163133</v>
      </c>
      <c r="AG159" s="14">
        <f t="shared" si="154"/>
        <v>-20279974.573163133</v>
      </c>
      <c r="AH159" s="14">
        <f t="shared" si="154"/>
        <v>-20204418.772892788</v>
      </c>
      <c r="AI159" s="14">
        <f t="shared" si="154"/>
        <v>-20204418.772892788</v>
      </c>
      <c r="AJ159" s="14">
        <f t="shared" si="154"/>
        <v>-20204418.772892788</v>
      </c>
      <c r="AK159" s="14">
        <f t="shared" si="154"/>
        <v>-20128862.972622443</v>
      </c>
      <c r="AL159" s="14">
        <f t="shared" si="154"/>
        <v>-20128862.972622443</v>
      </c>
      <c r="AM159" s="14">
        <f t="shared" si="154"/>
        <v>-20128862.972622443</v>
      </c>
      <c r="AN159" s="14">
        <f t="shared" si="154"/>
        <v>-20071015.569275267</v>
      </c>
      <c r="AO159" s="14">
        <f t="shared" si="154"/>
        <v>-20071015.569275267</v>
      </c>
      <c r="AP159" s="14">
        <f t="shared" si="154"/>
        <v>-20071015.569275267</v>
      </c>
      <c r="AQ159" s="14">
        <f t="shared" si="154"/>
        <v>-20013168.165928092</v>
      </c>
      <c r="AR159" s="14">
        <f t="shared" si="154"/>
        <v>-20013168.165928092</v>
      </c>
      <c r="AS159" s="14">
        <f t="shared" si="154"/>
        <v>-20013168.165928092</v>
      </c>
      <c r="AT159" s="14">
        <f t="shared" si="154"/>
        <v>-19981352.439609803</v>
      </c>
      <c r="AU159" s="14">
        <f t="shared" si="154"/>
        <v>-19981352.439609803</v>
      </c>
      <c r="AV159" s="14">
        <f t="shared" si="154"/>
        <v>-19981352.439609803</v>
      </c>
      <c r="AW159" s="14">
        <f t="shared" si="154"/>
        <v>-19949536.713291515</v>
      </c>
      <c r="AX159" s="14"/>
      <c r="AY159" s="102">
        <f t="shared" si="131"/>
        <v>-20158921.833060689</v>
      </c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</row>
    <row r="160" spans="1:82" s="12" customFormat="1" x14ac:dyDescent="0.15">
      <c r="A160" s="11" t="s">
        <v>32</v>
      </c>
      <c r="B160" s="76">
        <v>2784081.8</v>
      </c>
      <c r="C160" s="76">
        <v>2784081.8</v>
      </c>
      <c r="D160" s="76">
        <v>2733633.7199999997</v>
      </c>
      <c r="E160" s="76">
        <v>2733633.7199999997</v>
      </c>
      <c r="F160" s="76">
        <v>2733633.7199999997</v>
      </c>
      <c r="G160" s="76">
        <v>2557199.2499999995</v>
      </c>
      <c r="H160" s="76">
        <v>2557199.2499999995</v>
      </c>
      <c r="I160" s="76">
        <v>2623454.1999999997</v>
      </c>
      <c r="J160" s="76">
        <v>2573240.7999999998</v>
      </c>
      <c r="K160" s="76">
        <v>2573240.7999999998</v>
      </c>
      <c r="L160" s="76">
        <v>2573240.7999999998</v>
      </c>
      <c r="M160" s="106">
        <v>2751194.8099999996</v>
      </c>
      <c r="N160" s="76">
        <v>2751194.8099999996</v>
      </c>
      <c r="O160" s="76">
        <v>2751194.8099999996</v>
      </c>
      <c r="P160" s="76">
        <v>2701104.48</v>
      </c>
      <c r="Q160" s="76">
        <v>2701104.48</v>
      </c>
      <c r="R160" s="76">
        <v>2701104.48</v>
      </c>
      <c r="S160" s="76">
        <v>2793116.01</v>
      </c>
      <c r="T160" s="76">
        <v>2793116.01</v>
      </c>
      <c r="U160" s="14">
        <v>2793116.01</v>
      </c>
      <c r="V160" s="14">
        <f t="shared" ref="V160:AW160" si="155">+U160+SUMIF($N$394:$N$443,$A160,V$394:V$443)</f>
        <v>2805020.7723734654</v>
      </c>
      <c r="W160" s="14">
        <f t="shared" si="155"/>
        <v>2805020.7723734654</v>
      </c>
      <c r="X160" s="14">
        <f t="shared" si="155"/>
        <v>2805020.7723734654</v>
      </c>
      <c r="Y160" s="14">
        <f t="shared" si="155"/>
        <v>2816925.5347469309</v>
      </c>
      <c r="Z160" s="14">
        <f t="shared" si="155"/>
        <v>2816925.5347469309</v>
      </c>
      <c r="AA160" s="102">
        <f t="shared" si="155"/>
        <v>2816925.5347469309</v>
      </c>
      <c r="AB160" s="14">
        <f t="shared" si="155"/>
        <v>2839617.0093766688</v>
      </c>
      <c r="AC160" s="14">
        <f t="shared" si="155"/>
        <v>2839617.0093766688</v>
      </c>
      <c r="AD160" s="14">
        <f t="shared" si="155"/>
        <v>2839617.0093766688</v>
      </c>
      <c r="AE160" s="14">
        <f t="shared" si="155"/>
        <v>2862308.4840064067</v>
      </c>
      <c r="AF160" s="14">
        <f t="shared" si="155"/>
        <v>2862308.4840064067</v>
      </c>
      <c r="AG160" s="14">
        <f t="shared" si="155"/>
        <v>2862308.4840064067</v>
      </c>
      <c r="AH160" s="14">
        <f t="shared" si="155"/>
        <v>2884999.9586361446</v>
      </c>
      <c r="AI160" s="14">
        <f t="shared" si="155"/>
        <v>2884999.9586361446</v>
      </c>
      <c r="AJ160" s="14">
        <f t="shared" si="155"/>
        <v>2884999.9586361446</v>
      </c>
      <c r="AK160" s="14">
        <f t="shared" si="155"/>
        <v>2907691.4332658825</v>
      </c>
      <c r="AL160" s="14">
        <f t="shared" si="155"/>
        <v>2907691.4332658825</v>
      </c>
      <c r="AM160" s="14">
        <f t="shared" si="155"/>
        <v>2907691.4332658825</v>
      </c>
      <c r="AN160" s="14">
        <f t="shared" si="155"/>
        <v>2931049.4570382382</v>
      </c>
      <c r="AO160" s="14">
        <f t="shared" si="155"/>
        <v>2931049.4570382382</v>
      </c>
      <c r="AP160" s="14">
        <f t="shared" si="155"/>
        <v>2931049.4570382382</v>
      </c>
      <c r="AQ160" s="14">
        <f t="shared" si="155"/>
        <v>2954407.4808105938</v>
      </c>
      <c r="AR160" s="14">
        <f t="shared" si="155"/>
        <v>2954407.4808105938</v>
      </c>
      <c r="AS160" s="14">
        <f t="shared" si="155"/>
        <v>2954407.4808105938</v>
      </c>
      <c r="AT160" s="14">
        <f t="shared" si="155"/>
        <v>2977765.5045829494</v>
      </c>
      <c r="AU160" s="14">
        <f t="shared" si="155"/>
        <v>2977765.5045829494</v>
      </c>
      <c r="AV160" s="14">
        <f t="shared" si="155"/>
        <v>2977765.5045829494</v>
      </c>
      <c r="AW160" s="14">
        <f t="shared" si="155"/>
        <v>3001123.5283553051</v>
      </c>
      <c r="AX160" s="14"/>
      <c r="AY160" s="102">
        <f t="shared" si="131"/>
        <v>2900965.8061269703</v>
      </c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</row>
    <row r="161" spans="1:82" s="12" customFormat="1" x14ac:dyDescent="0.15">
      <c r="A161" s="11" t="s">
        <v>33</v>
      </c>
      <c r="B161" s="76">
        <v>204603.02</v>
      </c>
      <c r="C161" s="76">
        <v>204603.02</v>
      </c>
      <c r="D161" s="76">
        <v>204603.02</v>
      </c>
      <c r="E161" s="76">
        <v>204603.02</v>
      </c>
      <c r="F161" s="76">
        <v>204603.02</v>
      </c>
      <c r="G161" s="76">
        <v>204603.02</v>
      </c>
      <c r="H161" s="76">
        <v>204603.02</v>
      </c>
      <c r="I161" s="76">
        <v>204603.02</v>
      </c>
      <c r="J161" s="76">
        <v>204603.02</v>
      </c>
      <c r="K161" s="76">
        <v>204603.02</v>
      </c>
      <c r="L161" s="76">
        <v>204603.02</v>
      </c>
      <c r="M161" s="106">
        <v>188791.09999999998</v>
      </c>
      <c r="N161" s="76">
        <v>188791.09999999998</v>
      </c>
      <c r="O161" s="76">
        <v>188791.09999999998</v>
      </c>
      <c r="P161" s="76">
        <v>188791.1</v>
      </c>
      <c r="Q161" s="76">
        <v>188791.1</v>
      </c>
      <c r="R161" s="76">
        <v>188791.1</v>
      </c>
      <c r="S161" s="76">
        <v>188791.1</v>
      </c>
      <c r="T161" s="76">
        <v>188791.1</v>
      </c>
      <c r="U161" s="14">
        <v>188791.1</v>
      </c>
      <c r="V161" s="14">
        <f t="shared" ref="V161:AW161" si="156">+U161+SUMIF($N$394:$N$443,$A161,V$394:V$443)</f>
        <v>188791.1</v>
      </c>
      <c r="W161" s="14">
        <f t="shared" si="156"/>
        <v>188791.1</v>
      </c>
      <c r="X161" s="14">
        <f t="shared" si="156"/>
        <v>188791.1</v>
      </c>
      <c r="Y161" s="14">
        <f t="shared" si="156"/>
        <v>188791.1</v>
      </c>
      <c r="Z161" s="14">
        <f t="shared" si="156"/>
        <v>188791.1</v>
      </c>
      <c r="AA161" s="102">
        <f t="shared" si="156"/>
        <v>188791.1</v>
      </c>
      <c r="AB161" s="14">
        <f t="shared" si="156"/>
        <v>188791.1</v>
      </c>
      <c r="AC161" s="14">
        <f t="shared" si="156"/>
        <v>188791.1</v>
      </c>
      <c r="AD161" s="14">
        <f t="shared" si="156"/>
        <v>188791.1</v>
      </c>
      <c r="AE161" s="14">
        <f t="shared" si="156"/>
        <v>188791.1</v>
      </c>
      <c r="AF161" s="14">
        <f t="shared" si="156"/>
        <v>188791.1</v>
      </c>
      <c r="AG161" s="14">
        <f t="shared" si="156"/>
        <v>188791.1</v>
      </c>
      <c r="AH161" s="14">
        <f t="shared" si="156"/>
        <v>188791.1</v>
      </c>
      <c r="AI161" s="14">
        <f t="shared" si="156"/>
        <v>188791.1</v>
      </c>
      <c r="AJ161" s="14">
        <f t="shared" si="156"/>
        <v>188791.1</v>
      </c>
      <c r="AK161" s="14">
        <f t="shared" si="156"/>
        <v>188791.1</v>
      </c>
      <c r="AL161" s="14">
        <f t="shared" si="156"/>
        <v>188791.1</v>
      </c>
      <c r="AM161" s="14">
        <f t="shared" si="156"/>
        <v>188791.1</v>
      </c>
      <c r="AN161" s="14">
        <f t="shared" si="156"/>
        <v>188791.1</v>
      </c>
      <c r="AO161" s="14">
        <f t="shared" si="156"/>
        <v>188791.1</v>
      </c>
      <c r="AP161" s="14">
        <f t="shared" si="156"/>
        <v>188791.1</v>
      </c>
      <c r="AQ161" s="14">
        <f t="shared" si="156"/>
        <v>188791.1</v>
      </c>
      <c r="AR161" s="14">
        <f t="shared" si="156"/>
        <v>188791.1</v>
      </c>
      <c r="AS161" s="14">
        <f t="shared" si="156"/>
        <v>188791.1</v>
      </c>
      <c r="AT161" s="14">
        <f t="shared" si="156"/>
        <v>188791.1</v>
      </c>
      <c r="AU161" s="14">
        <f t="shared" si="156"/>
        <v>188791.1</v>
      </c>
      <c r="AV161" s="14">
        <f t="shared" si="156"/>
        <v>188791.1</v>
      </c>
      <c r="AW161" s="14">
        <f t="shared" si="156"/>
        <v>188791.1</v>
      </c>
      <c r="AX161" s="14"/>
      <c r="AY161" s="102">
        <f t="shared" si="131"/>
        <v>188791.10000000006</v>
      </c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</row>
    <row r="162" spans="1:82" s="12" customFormat="1" x14ac:dyDescent="0.15">
      <c r="A162" s="11" t="s">
        <v>34</v>
      </c>
      <c r="B162" s="76">
        <v>5968040.4500000002</v>
      </c>
      <c r="C162" s="76">
        <v>5968040.4500000002</v>
      </c>
      <c r="D162" s="76">
        <v>6009048.46</v>
      </c>
      <c r="E162" s="76">
        <v>6009048.46</v>
      </c>
      <c r="F162" s="76">
        <v>6009048.46</v>
      </c>
      <c r="G162" s="76">
        <v>5476744.6500000004</v>
      </c>
      <c r="H162" s="76">
        <v>5476744.6500000004</v>
      </c>
      <c r="I162" s="76">
        <v>5476744.6500000004</v>
      </c>
      <c r="J162" s="76">
        <v>5891522.0900000008</v>
      </c>
      <c r="K162" s="76">
        <v>5891522.0900000008</v>
      </c>
      <c r="L162" s="76">
        <v>5891522.0900000008</v>
      </c>
      <c r="M162" s="106">
        <v>5839829.7800000012</v>
      </c>
      <c r="N162" s="76">
        <v>5839829.7800000012</v>
      </c>
      <c r="O162" s="76">
        <v>5839829.7800000012</v>
      </c>
      <c r="P162" s="76">
        <v>5909800.4199999999</v>
      </c>
      <c r="Q162" s="76">
        <v>5909800.4199999999</v>
      </c>
      <c r="R162" s="76">
        <v>5909800.4199999999</v>
      </c>
      <c r="S162" s="76">
        <v>5904187.7300000004</v>
      </c>
      <c r="T162" s="76">
        <v>5904187.7300000004</v>
      </c>
      <c r="U162" s="14">
        <v>5904187.7300000004</v>
      </c>
      <c r="V162" s="14">
        <f t="shared" ref="V162:AW162" si="157">+U162+SUMIF($N$394:$N$443,$A162,V$394:V$443)</f>
        <v>5904187.7300000004</v>
      </c>
      <c r="W162" s="14">
        <f t="shared" si="157"/>
        <v>5904187.7300000004</v>
      </c>
      <c r="X162" s="14">
        <f t="shared" si="157"/>
        <v>5904187.7300000004</v>
      </c>
      <c r="Y162" s="14">
        <f t="shared" si="157"/>
        <v>5904187.7300000004</v>
      </c>
      <c r="Z162" s="14">
        <f t="shared" si="157"/>
        <v>5904187.7300000004</v>
      </c>
      <c r="AA162" s="102">
        <f t="shared" si="157"/>
        <v>5904187.7300000004</v>
      </c>
      <c r="AB162" s="14">
        <f t="shared" si="157"/>
        <v>5904187.7300000004</v>
      </c>
      <c r="AC162" s="14">
        <f t="shared" si="157"/>
        <v>5904187.7300000004</v>
      </c>
      <c r="AD162" s="14">
        <f t="shared" si="157"/>
        <v>5904187.7300000004</v>
      </c>
      <c r="AE162" s="14">
        <f t="shared" si="157"/>
        <v>5904187.7300000004</v>
      </c>
      <c r="AF162" s="14">
        <f t="shared" si="157"/>
        <v>5904187.7300000004</v>
      </c>
      <c r="AG162" s="14">
        <f t="shared" si="157"/>
        <v>5904187.7300000004</v>
      </c>
      <c r="AH162" s="14">
        <f t="shared" si="157"/>
        <v>5904187.7300000004</v>
      </c>
      <c r="AI162" s="14">
        <f t="shared" si="157"/>
        <v>5904187.7300000004</v>
      </c>
      <c r="AJ162" s="14">
        <f t="shared" si="157"/>
        <v>5904187.7300000004</v>
      </c>
      <c r="AK162" s="14">
        <f t="shared" si="157"/>
        <v>5904187.7300000004</v>
      </c>
      <c r="AL162" s="14">
        <f t="shared" si="157"/>
        <v>5904187.7300000004</v>
      </c>
      <c r="AM162" s="14">
        <f t="shared" si="157"/>
        <v>5904187.7300000004</v>
      </c>
      <c r="AN162" s="14">
        <f t="shared" si="157"/>
        <v>5904187.7300000004</v>
      </c>
      <c r="AO162" s="14">
        <f t="shared" si="157"/>
        <v>5904187.7300000004</v>
      </c>
      <c r="AP162" s="14">
        <f t="shared" si="157"/>
        <v>5904187.7300000004</v>
      </c>
      <c r="AQ162" s="14">
        <f t="shared" si="157"/>
        <v>5904187.7300000004</v>
      </c>
      <c r="AR162" s="14">
        <f t="shared" si="157"/>
        <v>5904187.7300000004</v>
      </c>
      <c r="AS162" s="14">
        <f t="shared" si="157"/>
        <v>5904187.7300000004</v>
      </c>
      <c r="AT162" s="14">
        <f t="shared" si="157"/>
        <v>5904187.7300000004</v>
      </c>
      <c r="AU162" s="14">
        <f t="shared" si="157"/>
        <v>5904187.7300000004</v>
      </c>
      <c r="AV162" s="14">
        <f t="shared" si="157"/>
        <v>5904187.7300000004</v>
      </c>
      <c r="AW162" s="14">
        <f t="shared" si="157"/>
        <v>5904187.7300000004</v>
      </c>
      <c r="AX162" s="14"/>
      <c r="AY162" s="102">
        <f t="shared" si="131"/>
        <v>5904187.7300000023</v>
      </c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</row>
    <row r="163" spans="1:82" s="12" customFormat="1" x14ac:dyDescent="0.15">
      <c r="A163" s="11" t="s">
        <v>35</v>
      </c>
      <c r="B163" s="76">
        <v>-592874.63</v>
      </c>
      <c r="C163" s="76">
        <v>-592874.63</v>
      </c>
      <c r="D163" s="76">
        <v>-676474.83</v>
      </c>
      <c r="E163" s="76">
        <v>-676474.83</v>
      </c>
      <c r="F163" s="76">
        <v>-676474.83</v>
      </c>
      <c r="G163" s="76">
        <v>-359816.79</v>
      </c>
      <c r="H163" s="76">
        <v>-359816.79</v>
      </c>
      <c r="I163" s="76">
        <v>-359816.79</v>
      </c>
      <c r="J163" s="76">
        <v>-367359.42</v>
      </c>
      <c r="K163" s="76">
        <v>-367359.42</v>
      </c>
      <c r="L163" s="76">
        <v>-367359.42</v>
      </c>
      <c r="M163" s="106">
        <v>-389591.13</v>
      </c>
      <c r="N163" s="76">
        <v>-389591.13</v>
      </c>
      <c r="O163" s="76">
        <v>-389591.13</v>
      </c>
      <c r="P163" s="76">
        <v>-492121.59</v>
      </c>
      <c r="Q163" s="76">
        <v>-492121.59</v>
      </c>
      <c r="R163" s="76">
        <v>-492121.59</v>
      </c>
      <c r="S163" s="76">
        <v>-526035.93999999994</v>
      </c>
      <c r="T163" s="76">
        <v>-526035.93999999994</v>
      </c>
      <c r="U163" s="14">
        <v>-526035.93999999994</v>
      </c>
      <c r="V163" s="14">
        <f t="shared" ref="V163:AW163" si="158">+U163+SUMIF($N$394:$N$443,$A163,V$394:V$443)</f>
        <v>-526035.93999999994</v>
      </c>
      <c r="W163" s="14">
        <f t="shared" si="158"/>
        <v>-526035.93999999994</v>
      </c>
      <c r="X163" s="14">
        <f t="shared" si="158"/>
        <v>-526035.93999999994</v>
      </c>
      <c r="Y163" s="14">
        <f t="shared" si="158"/>
        <v>-526035.93999999994</v>
      </c>
      <c r="Z163" s="14">
        <f t="shared" si="158"/>
        <v>-526035.93999999994</v>
      </c>
      <c r="AA163" s="102">
        <f t="shared" si="158"/>
        <v>-526035.93999999994</v>
      </c>
      <c r="AB163" s="14">
        <f t="shared" si="158"/>
        <v>-526035.93999999994</v>
      </c>
      <c r="AC163" s="14">
        <f t="shared" si="158"/>
        <v>-526035.93999999994</v>
      </c>
      <c r="AD163" s="14">
        <f t="shared" si="158"/>
        <v>-526035.93999999994</v>
      </c>
      <c r="AE163" s="14">
        <f t="shared" si="158"/>
        <v>-526035.93999999994</v>
      </c>
      <c r="AF163" s="14">
        <f t="shared" si="158"/>
        <v>-526035.93999999994</v>
      </c>
      <c r="AG163" s="14">
        <f t="shared" si="158"/>
        <v>-526035.93999999994</v>
      </c>
      <c r="AH163" s="14">
        <f t="shared" si="158"/>
        <v>-526035.93999999994</v>
      </c>
      <c r="AI163" s="14">
        <f t="shared" si="158"/>
        <v>-526035.93999999994</v>
      </c>
      <c r="AJ163" s="14">
        <f t="shared" si="158"/>
        <v>-526035.93999999994</v>
      </c>
      <c r="AK163" s="14">
        <f t="shared" si="158"/>
        <v>-526035.93999999994</v>
      </c>
      <c r="AL163" s="14">
        <f t="shared" si="158"/>
        <v>-526035.93999999994</v>
      </c>
      <c r="AM163" s="14">
        <f t="shared" si="158"/>
        <v>-526035.93999999994</v>
      </c>
      <c r="AN163" s="14">
        <f t="shared" si="158"/>
        <v>-526035.93999999994</v>
      </c>
      <c r="AO163" s="14">
        <f t="shared" si="158"/>
        <v>-526035.93999999994</v>
      </c>
      <c r="AP163" s="14">
        <f t="shared" si="158"/>
        <v>-526035.93999999994</v>
      </c>
      <c r="AQ163" s="14">
        <f t="shared" si="158"/>
        <v>-526035.93999999994</v>
      </c>
      <c r="AR163" s="14">
        <f t="shared" si="158"/>
        <v>-526035.93999999994</v>
      </c>
      <c r="AS163" s="14">
        <f t="shared" si="158"/>
        <v>-526035.93999999994</v>
      </c>
      <c r="AT163" s="14">
        <f t="shared" si="158"/>
        <v>-526035.93999999994</v>
      </c>
      <c r="AU163" s="14">
        <f t="shared" si="158"/>
        <v>-526035.93999999994</v>
      </c>
      <c r="AV163" s="14">
        <f t="shared" si="158"/>
        <v>-526035.93999999994</v>
      </c>
      <c r="AW163" s="14">
        <f t="shared" si="158"/>
        <v>-526035.93999999994</v>
      </c>
      <c r="AX163" s="14"/>
      <c r="AY163" s="102">
        <f t="shared" si="131"/>
        <v>-526035.93999999971</v>
      </c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</row>
    <row r="164" spans="1:82" s="12" customFormat="1" x14ac:dyDescent="0.15">
      <c r="A164" s="11" t="s">
        <v>36</v>
      </c>
      <c r="B164" s="76">
        <v>-5375165.8700000001</v>
      </c>
      <c r="C164" s="76">
        <v>-5375165.8700000001</v>
      </c>
      <c r="D164" s="76">
        <v>-5332573.67</v>
      </c>
      <c r="E164" s="76">
        <v>-5332573.67</v>
      </c>
      <c r="F164" s="76">
        <v>-5332573.67</v>
      </c>
      <c r="G164" s="76">
        <v>-5116927.8899999997</v>
      </c>
      <c r="H164" s="76">
        <v>-5116927.8899999997</v>
      </c>
      <c r="I164" s="76">
        <v>-5116927.8899999997</v>
      </c>
      <c r="J164" s="76">
        <v>-5524162.6999999993</v>
      </c>
      <c r="K164" s="76">
        <v>-5524162.6999999993</v>
      </c>
      <c r="L164" s="76">
        <v>-5524162.6999999993</v>
      </c>
      <c r="M164" s="106">
        <v>-5450238.6799999997</v>
      </c>
      <c r="N164" s="76">
        <v>-5450238.6799999997</v>
      </c>
      <c r="O164" s="76">
        <v>-5450238.6799999997</v>
      </c>
      <c r="P164" s="76">
        <v>-5417678.8700000001</v>
      </c>
      <c r="Q164" s="76">
        <v>-5417678.8700000001</v>
      </c>
      <c r="R164" s="76">
        <v>-5417678.8700000001</v>
      </c>
      <c r="S164" s="76">
        <v>-5378151.8200000003</v>
      </c>
      <c r="T164" s="76">
        <v>-5378151.8200000003</v>
      </c>
      <c r="U164" s="14">
        <v>-5378151.8200000003</v>
      </c>
      <c r="V164" s="14">
        <f t="shared" ref="V164:AW164" si="159">+U164+SUMIF($N$394:$N$443,$A164,V$394:V$443)</f>
        <v>-5378151.8200000003</v>
      </c>
      <c r="W164" s="14">
        <f t="shared" si="159"/>
        <v>-5378151.8200000003</v>
      </c>
      <c r="X164" s="14">
        <f t="shared" si="159"/>
        <v>-5378151.8200000003</v>
      </c>
      <c r="Y164" s="14">
        <f t="shared" si="159"/>
        <v>-5378151.8200000003</v>
      </c>
      <c r="Z164" s="14">
        <f t="shared" si="159"/>
        <v>-5378151.8200000003</v>
      </c>
      <c r="AA164" s="102">
        <f t="shared" si="159"/>
        <v>-5378151.8200000003</v>
      </c>
      <c r="AB164" s="14">
        <f t="shared" si="159"/>
        <v>-5378151.8200000003</v>
      </c>
      <c r="AC164" s="14">
        <f t="shared" si="159"/>
        <v>-5378151.8200000003</v>
      </c>
      <c r="AD164" s="14">
        <f t="shared" si="159"/>
        <v>-5378151.8200000003</v>
      </c>
      <c r="AE164" s="14">
        <f t="shared" si="159"/>
        <v>-5378151.8200000003</v>
      </c>
      <c r="AF164" s="14">
        <f t="shared" si="159"/>
        <v>-5378151.8200000003</v>
      </c>
      <c r="AG164" s="14">
        <f t="shared" si="159"/>
        <v>-5378151.8200000003</v>
      </c>
      <c r="AH164" s="14">
        <f t="shared" si="159"/>
        <v>-5378151.8200000003</v>
      </c>
      <c r="AI164" s="14">
        <f t="shared" si="159"/>
        <v>-5378151.8200000003</v>
      </c>
      <c r="AJ164" s="14">
        <f t="shared" si="159"/>
        <v>-5378151.8200000003</v>
      </c>
      <c r="AK164" s="14">
        <f t="shared" si="159"/>
        <v>-5378151.8200000003</v>
      </c>
      <c r="AL164" s="14">
        <f t="shared" si="159"/>
        <v>-5378151.8200000003</v>
      </c>
      <c r="AM164" s="14">
        <f t="shared" si="159"/>
        <v>-5378151.8200000003</v>
      </c>
      <c r="AN164" s="14">
        <f t="shared" si="159"/>
        <v>-5378151.8200000003</v>
      </c>
      <c r="AO164" s="14">
        <f t="shared" si="159"/>
        <v>-5378151.8200000003</v>
      </c>
      <c r="AP164" s="14">
        <f t="shared" si="159"/>
        <v>-5378151.8200000003</v>
      </c>
      <c r="AQ164" s="14">
        <f t="shared" si="159"/>
        <v>-5378151.8200000003</v>
      </c>
      <c r="AR164" s="14">
        <f t="shared" si="159"/>
        <v>-5378151.8200000003</v>
      </c>
      <c r="AS164" s="14">
        <f t="shared" si="159"/>
        <v>-5378151.8200000003</v>
      </c>
      <c r="AT164" s="14">
        <f t="shared" si="159"/>
        <v>-5378151.8200000003</v>
      </c>
      <c r="AU164" s="14">
        <f t="shared" si="159"/>
        <v>-5378151.8200000003</v>
      </c>
      <c r="AV164" s="14">
        <f t="shared" si="159"/>
        <v>-5378151.8200000003</v>
      </c>
      <c r="AW164" s="14">
        <f t="shared" si="159"/>
        <v>-5378151.8200000003</v>
      </c>
      <c r="AX164" s="14"/>
      <c r="AY164" s="102">
        <f t="shared" si="131"/>
        <v>-5378151.8199999994</v>
      </c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</row>
    <row r="165" spans="1:82" s="12" customFormat="1" x14ac:dyDescent="0.15">
      <c r="A165" s="11" t="s">
        <v>37</v>
      </c>
      <c r="B165" s="76">
        <v>1027359.35</v>
      </c>
      <c r="C165" s="76">
        <v>1027359.35</v>
      </c>
      <c r="D165" s="76">
        <v>855599.77</v>
      </c>
      <c r="E165" s="76">
        <v>855599.77</v>
      </c>
      <c r="F165" s="76">
        <v>855599.77</v>
      </c>
      <c r="G165" s="76">
        <v>872402.99</v>
      </c>
      <c r="H165" s="76">
        <v>872402.99</v>
      </c>
      <c r="I165" s="76">
        <v>880760.94</v>
      </c>
      <c r="J165" s="76">
        <v>273549.24</v>
      </c>
      <c r="K165" s="76">
        <v>273549.24</v>
      </c>
      <c r="L165" s="76">
        <v>273549.24</v>
      </c>
      <c r="M165" s="106">
        <v>-1055354.7</v>
      </c>
      <c r="N165" s="76">
        <v>-1055354.7</v>
      </c>
      <c r="O165" s="76">
        <v>-1055354.7</v>
      </c>
      <c r="P165" s="76">
        <v>-1261664.8999999999</v>
      </c>
      <c r="Q165" s="76">
        <v>-1261664.8999999999</v>
      </c>
      <c r="R165" s="76">
        <v>-1261664.8999999999</v>
      </c>
      <c r="S165" s="76">
        <v>-1436292.95</v>
      </c>
      <c r="T165" s="76">
        <v>-1436292.95</v>
      </c>
      <c r="U165" s="14">
        <v>-1436609.06</v>
      </c>
      <c r="V165" s="14">
        <f t="shared" ref="V165:AW165" si="160">+U165+SUMIF($N$394:$N$443,$A165,V$394:V$443)</f>
        <v>-1508018.6031899513</v>
      </c>
      <c r="W165" s="14">
        <f t="shared" si="160"/>
        <v>-1508018.6031899513</v>
      </c>
      <c r="X165" s="14">
        <f t="shared" si="160"/>
        <v>-1508018.6031899513</v>
      </c>
      <c r="Y165" s="14">
        <f t="shared" si="160"/>
        <v>-1579428.1463799025</v>
      </c>
      <c r="Z165" s="14">
        <f t="shared" si="160"/>
        <v>-1579428.1463799025</v>
      </c>
      <c r="AA165" s="102">
        <f t="shared" si="160"/>
        <v>-1579428.1463799025</v>
      </c>
      <c r="AB165" s="14">
        <f t="shared" si="160"/>
        <v>-1591522.252771579</v>
      </c>
      <c r="AC165" s="14">
        <f t="shared" si="160"/>
        <v>-1591522.252771579</v>
      </c>
      <c r="AD165" s="14">
        <f t="shared" si="160"/>
        <v>-1591522.252771579</v>
      </c>
      <c r="AE165" s="14">
        <f t="shared" si="160"/>
        <v>-1603616.3591632554</v>
      </c>
      <c r="AF165" s="14">
        <f t="shared" si="160"/>
        <v>-1603616.3591632554</v>
      </c>
      <c r="AG165" s="14">
        <f t="shared" si="160"/>
        <v>-1603616.3591632554</v>
      </c>
      <c r="AH165" s="14">
        <f t="shared" si="160"/>
        <v>-1615710.4655549319</v>
      </c>
      <c r="AI165" s="14">
        <f t="shared" si="160"/>
        <v>-1615710.4655549319</v>
      </c>
      <c r="AJ165" s="14">
        <f t="shared" si="160"/>
        <v>-1615710.4655549319</v>
      </c>
      <c r="AK165" s="14">
        <f t="shared" si="160"/>
        <v>-1627804.5719466084</v>
      </c>
      <c r="AL165" s="14">
        <f t="shared" si="160"/>
        <v>-1627804.5719466084</v>
      </c>
      <c r="AM165" s="14">
        <f t="shared" si="160"/>
        <v>-1627804.5719466084</v>
      </c>
      <c r="AN165" s="14">
        <f t="shared" si="160"/>
        <v>-1628597.0509511014</v>
      </c>
      <c r="AO165" s="14">
        <f t="shared" si="160"/>
        <v>-1628597.0509511014</v>
      </c>
      <c r="AP165" s="14">
        <f t="shared" si="160"/>
        <v>-1628597.0509511014</v>
      </c>
      <c r="AQ165" s="14">
        <f t="shared" si="160"/>
        <v>-1629389.5299555943</v>
      </c>
      <c r="AR165" s="14">
        <f t="shared" si="160"/>
        <v>-1629389.5299555943</v>
      </c>
      <c r="AS165" s="14">
        <f t="shared" si="160"/>
        <v>-1629389.5299555943</v>
      </c>
      <c r="AT165" s="14">
        <f t="shared" si="160"/>
        <v>-1630182.0089600873</v>
      </c>
      <c r="AU165" s="14">
        <f t="shared" si="160"/>
        <v>-1630182.0089600873</v>
      </c>
      <c r="AV165" s="14">
        <f t="shared" si="160"/>
        <v>-1630182.0089600873</v>
      </c>
      <c r="AW165" s="14">
        <f t="shared" si="160"/>
        <v>-1630974.4879645803</v>
      </c>
      <c r="AX165" s="14"/>
      <c r="AY165" s="102">
        <f t="shared" si="131"/>
        <v>-1619736.5286771758</v>
      </c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</row>
    <row r="166" spans="1:82" s="12" customFormat="1" x14ac:dyDescent="0.15">
      <c r="A166" s="11" t="s">
        <v>606</v>
      </c>
      <c r="B166" s="76">
        <v>485299.71</v>
      </c>
      <c r="C166" s="76">
        <v>485299.71</v>
      </c>
      <c r="D166" s="76">
        <v>363974.85000000003</v>
      </c>
      <c r="E166" s="76">
        <v>363974.85000000003</v>
      </c>
      <c r="F166" s="76">
        <v>363974.85000000003</v>
      </c>
      <c r="G166" s="76">
        <v>383378.71</v>
      </c>
      <c r="H166" s="76">
        <v>383378.71</v>
      </c>
      <c r="I166" s="76">
        <v>383378.71</v>
      </c>
      <c r="J166" s="76">
        <v>273482.94</v>
      </c>
      <c r="K166" s="76">
        <v>273482.94</v>
      </c>
      <c r="L166" s="76">
        <v>273482.94</v>
      </c>
      <c r="M166" s="106">
        <v>10568.820000000007</v>
      </c>
      <c r="N166" s="76">
        <v>10568.820000000007</v>
      </c>
      <c r="O166" s="76">
        <v>10568.820000000007</v>
      </c>
      <c r="P166" s="76">
        <v>7926.61</v>
      </c>
      <c r="Q166" s="76">
        <v>7926.61</v>
      </c>
      <c r="R166" s="76">
        <v>7926.61</v>
      </c>
      <c r="S166" s="76">
        <v>5284.41</v>
      </c>
      <c r="T166" s="76">
        <v>5284.41</v>
      </c>
      <c r="U166" s="14">
        <v>5284.41</v>
      </c>
      <c r="V166" s="14">
        <f t="shared" ref="V166:AW166" si="161">+U166+SUMIF($N$394:$N$443,$A166,V$394:V$443)</f>
        <v>2642.2049999999999</v>
      </c>
      <c r="W166" s="14">
        <f t="shared" si="161"/>
        <v>2642.2049999999999</v>
      </c>
      <c r="X166" s="14">
        <f t="shared" si="161"/>
        <v>2642.2049999999999</v>
      </c>
      <c r="Y166" s="14">
        <f t="shared" si="161"/>
        <v>0</v>
      </c>
      <c r="Z166" s="14">
        <f t="shared" si="161"/>
        <v>0</v>
      </c>
      <c r="AA166" s="102">
        <f t="shared" si="161"/>
        <v>0</v>
      </c>
      <c r="AB166" s="14">
        <f t="shared" si="161"/>
        <v>0</v>
      </c>
      <c r="AC166" s="14">
        <f t="shared" si="161"/>
        <v>0</v>
      </c>
      <c r="AD166" s="14">
        <f t="shared" si="161"/>
        <v>0</v>
      </c>
      <c r="AE166" s="14">
        <f t="shared" si="161"/>
        <v>0</v>
      </c>
      <c r="AF166" s="14">
        <f t="shared" si="161"/>
        <v>0</v>
      </c>
      <c r="AG166" s="14">
        <f t="shared" si="161"/>
        <v>0</v>
      </c>
      <c r="AH166" s="14">
        <f t="shared" si="161"/>
        <v>0</v>
      </c>
      <c r="AI166" s="14">
        <f t="shared" si="161"/>
        <v>0</v>
      </c>
      <c r="AJ166" s="14">
        <f t="shared" si="161"/>
        <v>0</v>
      </c>
      <c r="AK166" s="14">
        <f t="shared" si="161"/>
        <v>0</v>
      </c>
      <c r="AL166" s="14">
        <f t="shared" si="161"/>
        <v>0</v>
      </c>
      <c r="AM166" s="14">
        <f t="shared" si="161"/>
        <v>0</v>
      </c>
      <c r="AN166" s="14">
        <f t="shared" si="161"/>
        <v>0</v>
      </c>
      <c r="AO166" s="14">
        <f t="shared" si="161"/>
        <v>0</v>
      </c>
      <c r="AP166" s="14">
        <f t="shared" si="161"/>
        <v>0</v>
      </c>
      <c r="AQ166" s="14">
        <f t="shared" si="161"/>
        <v>0</v>
      </c>
      <c r="AR166" s="14">
        <f t="shared" si="161"/>
        <v>0</v>
      </c>
      <c r="AS166" s="14">
        <f t="shared" si="161"/>
        <v>0</v>
      </c>
      <c r="AT166" s="14">
        <f t="shared" si="161"/>
        <v>0</v>
      </c>
      <c r="AU166" s="14">
        <f t="shared" si="161"/>
        <v>0</v>
      </c>
      <c r="AV166" s="14">
        <f t="shared" si="161"/>
        <v>0</v>
      </c>
      <c r="AW166" s="14">
        <f t="shared" si="161"/>
        <v>0</v>
      </c>
      <c r="AX166" s="14"/>
      <c r="AY166" s="102">
        <f t="shared" si="131"/>
        <v>0</v>
      </c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</row>
    <row r="167" spans="1:82" s="12" customFormat="1" x14ac:dyDescent="0.15">
      <c r="A167" s="11" t="s">
        <v>38</v>
      </c>
      <c r="B167" s="76">
        <v>76899.479999999981</v>
      </c>
      <c r="C167" s="76">
        <v>76899.479999999981</v>
      </c>
      <c r="D167" s="76">
        <v>167927.33999999997</v>
      </c>
      <c r="E167" s="76">
        <v>167927.33999999997</v>
      </c>
      <c r="F167" s="76">
        <v>167927.33999999997</v>
      </c>
      <c r="G167" s="76">
        <v>384522.17999999993</v>
      </c>
      <c r="H167" s="76">
        <v>384522.17999999993</v>
      </c>
      <c r="I167" s="76">
        <v>384522.17999999993</v>
      </c>
      <c r="J167" s="76">
        <v>414321.38999999996</v>
      </c>
      <c r="K167" s="76">
        <v>414321.38999999996</v>
      </c>
      <c r="L167" s="76">
        <v>414321.38999999996</v>
      </c>
      <c r="M167" s="106">
        <v>573025.53</v>
      </c>
      <c r="N167" s="76">
        <v>573025.53</v>
      </c>
      <c r="O167" s="76">
        <v>573025.53</v>
      </c>
      <c r="P167" s="76">
        <v>211704.57</v>
      </c>
      <c r="Q167" s="76">
        <v>211704.57</v>
      </c>
      <c r="R167" s="76">
        <v>211704.57</v>
      </c>
      <c r="S167" s="76">
        <v>262356.36</v>
      </c>
      <c r="T167" s="76">
        <v>262356.36</v>
      </c>
      <c r="U167" s="14">
        <v>262356.36</v>
      </c>
      <c r="V167" s="14">
        <f t="shared" ref="V167:AW167" si="162">+U167+SUMIF($N$394:$N$443,$A167,V$394:V$443)</f>
        <v>336353.34031191678</v>
      </c>
      <c r="W167" s="14">
        <f t="shared" si="162"/>
        <v>336353.34031191678</v>
      </c>
      <c r="X167" s="14">
        <f t="shared" si="162"/>
        <v>336353.34031191678</v>
      </c>
      <c r="Y167" s="14">
        <f t="shared" si="162"/>
        <v>410350.32062383357</v>
      </c>
      <c r="Z167" s="14">
        <f t="shared" si="162"/>
        <v>410350.32062383357</v>
      </c>
      <c r="AA167" s="102">
        <f t="shared" si="162"/>
        <v>410350.32062383357</v>
      </c>
      <c r="AB167" s="14">
        <f t="shared" si="162"/>
        <v>495689.65885516105</v>
      </c>
      <c r="AC167" s="14">
        <f t="shared" si="162"/>
        <v>495689.65885516105</v>
      </c>
      <c r="AD167" s="14">
        <f t="shared" si="162"/>
        <v>495689.65885516105</v>
      </c>
      <c r="AE167" s="14">
        <f t="shared" si="162"/>
        <v>581028.99708648853</v>
      </c>
      <c r="AF167" s="14">
        <f t="shared" si="162"/>
        <v>581028.99708648853</v>
      </c>
      <c r="AG167" s="14">
        <f t="shared" si="162"/>
        <v>581028.99708648853</v>
      </c>
      <c r="AH167" s="14">
        <f t="shared" si="162"/>
        <v>666368.335317816</v>
      </c>
      <c r="AI167" s="14">
        <f t="shared" si="162"/>
        <v>666368.335317816</v>
      </c>
      <c r="AJ167" s="14">
        <f t="shared" si="162"/>
        <v>666368.335317816</v>
      </c>
      <c r="AK167" s="14">
        <f t="shared" si="162"/>
        <v>751707.67354914348</v>
      </c>
      <c r="AL167" s="14">
        <f t="shared" si="162"/>
        <v>751707.67354914348</v>
      </c>
      <c r="AM167" s="14">
        <f t="shared" si="162"/>
        <v>751707.67354914348</v>
      </c>
      <c r="AN167" s="14">
        <f t="shared" si="162"/>
        <v>810675.34696787002</v>
      </c>
      <c r="AO167" s="14">
        <f t="shared" si="162"/>
        <v>810675.34696787002</v>
      </c>
      <c r="AP167" s="14">
        <f t="shared" si="162"/>
        <v>810675.34696787002</v>
      </c>
      <c r="AQ167" s="14">
        <f t="shared" si="162"/>
        <v>869643.02038659656</v>
      </c>
      <c r="AR167" s="14">
        <f t="shared" si="162"/>
        <v>869643.02038659656</v>
      </c>
      <c r="AS167" s="14">
        <f t="shared" si="162"/>
        <v>869643.02038659656</v>
      </c>
      <c r="AT167" s="14">
        <f t="shared" si="162"/>
        <v>928610.6938053231</v>
      </c>
      <c r="AU167" s="14">
        <f t="shared" si="162"/>
        <v>928610.6938053231</v>
      </c>
      <c r="AV167" s="14">
        <f t="shared" si="162"/>
        <v>928610.6938053231</v>
      </c>
      <c r="AW167" s="14">
        <f t="shared" si="162"/>
        <v>987578.36722404964</v>
      </c>
      <c r="AX167" s="14"/>
      <c r="AY167" s="102">
        <f t="shared" si="131"/>
        <v>715306.46762696549</v>
      </c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</row>
    <row r="168" spans="1:82" s="12" customFormat="1" x14ac:dyDescent="0.15">
      <c r="A168" s="11" t="s">
        <v>39</v>
      </c>
      <c r="B168" s="76">
        <v>-4613.9700000000012</v>
      </c>
      <c r="C168" s="76">
        <v>-4613.9700000000012</v>
      </c>
      <c r="D168" s="76">
        <v>-4613.9700000000012</v>
      </c>
      <c r="E168" s="76">
        <v>-4613.9700000000012</v>
      </c>
      <c r="F168" s="76">
        <v>-4613.9700000000012</v>
      </c>
      <c r="G168" s="76">
        <v>53248.36</v>
      </c>
      <c r="H168" s="76">
        <v>53248.36</v>
      </c>
      <c r="I168" s="76">
        <v>53248.36</v>
      </c>
      <c r="J168" s="76">
        <v>58853.440000000002</v>
      </c>
      <c r="K168" s="76">
        <v>58853.440000000002</v>
      </c>
      <c r="L168" s="76">
        <v>58853.440000000002</v>
      </c>
      <c r="M168" s="106">
        <v>88704.98000000001</v>
      </c>
      <c r="N168" s="76">
        <v>88704.98000000001</v>
      </c>
      <c r="O168" s="76">
        <v>88704.98000000001</v>
      </c>
      <c r="P168" s="76">
        <v>20742.23</v>
      </c>
      <c r="Q168" s="76">
        <v>20742.23</v>
      </c>
      <c r="R168" s="76">
        <v>20742.23</v>
      </c>
      <c r="S168" s="76">
        <v>30269.59</v>
      </c>
      <c r="T168" s="76">
        <v>30269.59</v>
      </c>
      <c r="U168" s="14">
        <v>30269.59</v>
      </c>
      <c r="V168" s="14">
        <f t="shared" ref="V168:AW168" si="163">+U168+SUMIF($N$394:$N$443,$A168,V$394:V$443)</f>
        <v>30269.59</v>
      </c>
      <c r="W168" s="14">
        <f t="shared" si="163"/>
        <v>30269.59</v>
      </c>
      <c r="X168" s="14">
        <f t="shared" si="163"/>
        <v>30269.59</v>
      </c>
      <c r="Y168" s="14">
        <f t="shared" si="163"/>
        <v>30269.59</v>
      </c>
      <c r="Z168" s="14">
        <f t="shared" si="163"/>
        <v>30269.59</v>
      </c>
      <c r="AA168" s="102">
        <f t="shared" si="163"/>
        <v>30269.59</v>
      </c>
      <c r="AB168" s="14">
        <f t="shared" si="163"/>
        <v>30269.59</v>
      </c>
      <c r="AC168" s="14">
        <f t="shared" si="163"/>
        <v>30269.59</v>
      </c>
      <c r="AD168" s="14">
        <f t="shared" si="163"/>
        <v>30269.59</v>
      </c>
      <c r="AE168" s="14">
        <f t="shared" si="163"/>
        <v>30269.59</v>
      </c>
      <c r="AF168" s="14">
        <f t="shared" si="163"/>
        <v>30269.59</v>
      </c>
      <c r="AG168" s="14">
        <f t="shared" si="163"/>
        <v>30269.59</v>
      </c>
      <c r="AH168" s="14">
        <f t="shared" si="163"/>
        <v>30269.59</v>
      </c>
      <c r="AI168" s="14">
        <f t="shared" si="163"/>
        <v>30269.59</v>
      </c>
      <c r="AJ168" s="14">
        <f t="shared" si="163"/>
        <v>30269.59</v>
      </c>
      <c r="AK168" s="14">
        <f t="shared" si="163"/>
        <v>30269.59</v>
      </c>
      <c r="AL168" s="14">
        <f t="shared" si="163"/>
        <v>30269.59</v>
      </c>
      <c r="AM168" s="14">
        <f t="shared" si="163"/>
        <v>30269.59</v>
      </c>
      <c r="AN168" s="14">
        <f t="shared" si="163"/>
        <v>30269.59</v>
      </c>
      <c r="AO168" s="14">
        <f t="shared" si="163"/>
        <v>30269.59</v>
      </c>
      <c r="AP168" s="14">
        <f t="shared" si="163"/>
        <v>30269.59</v>
      </c>
      <c r="AQ168" s="14">
        <f t="shared" si="163"/>
        <v>30269.59</v>
      </c>
      <c r="AR168" s="14">
        <f t="shared" si="163"/>
        <v>30269.59</v>
      </c>
      <c r="AS168" s="14">
        <f t="shared" si="163"/>
        <v>30269.59</v>
      </c>
      <c r="AT168" s="14">
        <f t="shared" si="163"/>
        <v>30269.59</v>
      </c>
      <c r="AU168" s="14">
        <f t="shared" si="163"/>
        <v>30269.59</v>
      </c>
      <c r="AV168" s="14">
        <f t="shared" si="163"/>
        <v>30269.59</v>
      </c>
      <c r="AW168" s="14">
        <f t="shared" si="163"/>
        <v>30269.59</v>
      </c>
      <c r="AX168" s="14"/>
      <c r="AY168" s="102">
        <f t="shared" si="131"/>
        <v>30269.590000000007</v>
      </c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</row>
    <row r="169" spans="1:82" s="12" customFormat="1" x14ac:dyDescent="0.15">
      <c r="A169" s="11" t="s">
        <v>40</v>
      </c>
      <c r="B169" s="76">
        <v>2773017.81</v>
      </c>
      <c r="C169" s="76">
        <v>2773017.81</v>
      </c>
      <c r="D169" s="76">
        <v>2755136.4</v>
      </c>
      <c r="E169" s="76">
        <v>2755136.4</v>
      </c>
      <c r="F169" s="76">
        <v>2755136.4</v>
      </c>
      <c r="G169" s="76">
        <v>2737386.9699999997</v>
      </c>
      <c r="H169" s="76">
        <v>2737386.9699999997</v>
      </c>
      <c r="I169" s="76">
        <v>2737386.9699999997</v>
      </c>
      <c r="J169" s="76">
        <v>2719568.42</v>
      </c>
      <c r="K169" s="76">
        <v>2719568.42</v>
      </c>
      <c r="L169" s="76">
        <v>2719568.42</v>
      </c>
      <c r="M169" s="106">
        <v>2791174.9499999997</v>
      </c>
      <c r="N169" s="76">
        <v>2791174.9499999997</v>
      </c>
      <c r="O169" s="76">
        <v>2791174.9499999997</v>
      </c>
      <c r="P169" s="76">
        <v>2773244.64</v>
      </c>
      <c r="Q169" s="76">
        <v>2773244.64</v>
      </c>
      <c r="R169" s="76">
        <v>2773244.64</v>
      </c>
      <c r="S169" s="76">
        <v>2755312.32</v>
      </c>
      <c r="T169" s="76">
        <v>2755312.32</v>
      </c>
      <c r="U169" s="14">
        <v>2755312.32</v>
      </c>
      <c r="V169" s="14">
        <f t="shared" ref="V169:AW169" si="164">+U169+SUMIF($N$394:$N$443,$A169,V$394:V$443)</f>
        <v>2737361.2989425045</v>
      </c>
      <c r="W169" s="14">
        <f t="shared" si="164"/>
        <v>2737361.2989425045</v>
      </c>
      <c r="X169" s="14">
        <f t="shared" si="164"/>
        <v>2737361.2989425045</v>
      </c>
      <c r="Y169" s="14">
        <f t="shared" si="164"/>
        <v>2719410.2778850091</v>
      </c>
      <c r="Z169" s="14">
        <f t="shared" si="164"/>
        <v>2719410.2778850091</v>
      </c>
      <c r="AA169" s="102">
        <f t="shared" si="164"/>
        <v>2719410.2778850091</v>
      </c>
      <c r="AB169" s="14">
        <f t="shared" si="164"/>
        <v>2701511.0379226496</v>
      </c>
      <c r="AC169" s="14">
        <f t="shared" si="164"/>
        <v>2701511.0379226496</v>
      </c>
      <c r="AD169" s="14">
        <f t="shared" si="164"/>
        <v>2701511.0379226496</v>
      </c>
      <c r="AE169" s="14">
        <f t="shared" si="164"/>
        <v>2683611.7979602902</v>
      </c>
      <c r="AF169" s="14">
        <f t="shared" si="164"/>
        <v>2683611.7979602902</v>
      </c>
      <c r="AG169" s="14">
        <f t="shared" si="164"/>
        <v>2683611.7979602902</v>
      </c>
      <c r="AH169" s="14">
        <f t="shared" si="164"/>
        <v>2665712.5579979308</v>
      </c>
      <c r="AI169" s="14">
        <f t="shared" si="164"/>
        <v>2665712.5579979308</v>
      </c>
      <c r="AJ169" s="14">
        <f t="shared" si="164"/>
        <v>2665712.5579979308</v>
      </c>
      <c r="AK169" s="14">
        <f t="shared" si="164"/>
        <v>2647813.3180355714</v>
      </c>
      <c r="AL169" s="14">
        <f t="shared" si="164"/>
        <v>2647813.3180355714</v>
      </c>
      <c r="AM169" s="14">
        <f t="shared" si="164"/>
        <v>2647813.3180355714</v>
      </c>
      <c r="AN169" s="14">
        <f t="shared" si="164"/>
        <v>2629914.0780732124</v>
      </c>
      <c r="AO169" s="14">
        <f t="shared" si="164"/>
        <v>2629914.0780732124</v>
      </c>
      <c r="AP169" s="14">
        <f t="shared" si="164"/>
        <v>2629914.0780732124</v>
      </c>
      <c r="AQ169" s="14">
        <f t="shared" si="164"/>
        <v>2612014.8381108535</v>
      </c>
      <c r="AR169" s="14">
        <f t="shared" si="164"/>
        <v>2612014.8381108535</v>
      </c>
      <c r="AS169" s="14">
        <f t="shared" si="164"/>
        <v>2612014.8381108535</v>
      </c>
      <c r="AT169" s="14">
        <f t="shared" si="164"/>
        <v>2594115.5981484945</v>
      </c>
      <c r="AU169" s="14">
        <f t="shared" si="164"/>
        <v>2594115.5981484945</v>
      </c>
      <c r="AV169" s="14">
        <f t="shared" si="164"/>
        <v>2594115.5981484945</v>
      </c>
      <c r="AW169" s="14">
        <f t="shared" si="164"/>
        <v>2576216.3581861355</v>
      </c>
      <c r="AX169" s="14"/>
      <c r="AY169" s="102">
        <f t="shared" si="131"/>
        <v>2653320.7764855283</v>
      </c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</row>
    <row r="170" spans="1:82" s="12" customFormat="1" x14ac:dyDescent="0.15">
      <c r="A170" s="11" t="s">
        <v>41</v>
      </c>
      <c r="B170" s="76">
        <v>-2783438.81</v>
      </c>
      <c r="C170" s="76">
        <v>-2783438.81</v>
      </c>
      <c r="D170" s="76">
        <v>-2753605.6</v>
      </c>
      <c r="E170" s="76">
        <v>-2753605.6</v>
      </c>
      <c r="F170" s="76">
        <v>-2753605.6</v>
      </c>
      <c r="G170" s="76">
        <v>-2723772.39</v>
      </c>
      <c r="H170" s="76">
        <v>-2723772.39</v>
      </c>
      <c r="I170" s="76">
        <v>-2723772.39</v>
      </c>
      <c r="J170" s="76">
        <v>-2693939.17</v>
      </c>
      <c r="K170" s="76">
        <v>-2693939.17</v>
      </c>
      <c r="L170" s="76">
        <v>-2693939.17</v>
      </c>
      <c r="M170" s="106">
        <v>-2753537.09</v>
      </c>
      <c r="N170" s="76">
        <v>-2753537.09</v>
      </c>
      <c r="O170" s="76">
        <v>-2753537.09</v>
      </c>
      <c r="P170" s="76">
        <v>-2723622.29</v>
      </c>
      <c r="Q170" s="76">
        <v>-2723622.29</v>
      </c>
      <c r="R170" s="76">
        <v>-2723622.29</v>
      </c>
      <c r="S170" s="76">
        <v>-2693707.49</v>
      </c>
      <c r="T170" s="76">
        <v>-2693707.49</v>
      </c>
      <c r="U170" s="14">
        <v>-2693707.49</v>
      </c>
      <c r="V170" s="14">
        <f t="shared" ref="V170:AW170" si="165">+U170+SUMIF($N$394:$N$443,$A170,V$394:V$443)</f>
        <v>-2663762.6772810821</v>
      </c>
      <c r="W170" s="14">
        <f t="shared" si="165"/>
        <v>-2663762.6772810821</v>
      </c>
      <c r="X170" s="14">
        <f t="shared" si="165"/>
        <v>-2663762.6772810821</v>
      </c>
      <c r="Y170" s="14">
        <f t="shared" si="165"/>
        <v>-2633817.8645621641</v>
      </c>
      <c r="Z170" s="14">
        <f t="shared" si="165"/>
        <v>-2633817.8645621641</v>
      </c>
      <c r="AA170" s="102">
        <f t="shared" si="165"/>
        <v>-2633817.8645621641</v>
      </c>
      <c r="AB170" s="14">
        <f t="shared" si="165"/>
        <v>-2603954.867741168</v>
      </c>
      <c r="AC170" s="14">
        <f t="shared" si="165"/>
        <v>-2603954.867741168</v>
      </c>
      <c r="AD170" s="14">
        <f t="shared" si="165"/>
        <v>-2603954.867741168</v>
      </c>
      <c r="AE170" s="14">
        <f t="shared" si="165"/>
        <v>-2574091.870920172</v>
      </c>
      <c r="AF170" s="14">
        <f t="shared" si="165"/>
        <v>-2574091.870920172</v>
      </c>
      <c r="AG170" s="14">
        <f t="shared" si="165"/>
        <v>-2574091.870920172</v>
      </c>
      <c r="AH170" s="14">
        <f t="shared" si="165"/>
        <v>-2544228.8740991759</v>
      </c>
      <c r="AI170" s="14">
        <f t="shared" si="165"/>
        <v>-2544228.8740991759</v>
      </c>
      <c r="AJ170" s="14">
        <f t="shared" si="165"/>
        <v>-2544228.8740991759</v>
      </c>
      <c r="AK170" s="14">
        <f t="shared" si="165"/>
        <v>-2514365.8772781799</v>
      </c>
      <c r="AL170" s="14">
        <f t="shared" si="165"/>
        <v>-2514365.8772781799</v>
      </c>
      <c r="AM170" s="14">
        <f t="shared" si="165"/>
        <v>-2514365.8772781799</v>
      </c>
      <c r="AN170" s="14">
        <f t="shared" si="165"/>
        <v>-2484502.8804571838</v>
      </c>
      <c r="AO170" s="14">
        <f t="shared" si="165"/>
        <v>-2484502.8804571838</v>
      </c>
      <c r="AP170" s="14">
        <f t="shared" si="165"/>
        <v>-2484502.8804571838</v>
      </c>
      <c r="AQ170" s="14">
        <f t="shared" si="165"/>
        <v>-2454639.8836361878</v>
      </c>
      <c r="AR170" s="14">
        <f t="shared" si="165"/>
        <v>-2454639.8836361878</v>
      </c>
      <c r="AS170" s="14">
        <f t="shared" si="165"/>
        <v>-2454639.8836361878</v>
      </c>
      <c r="AT170" s="14">
        <f t="shared" si="165"/>
        <v>-2424776.8868151917</v>
      </c>
      <c r="AU170" s="14">
        <f t="shared" si="165"/>
        <v>-2424776.8868151917</v>
      </c>
      <c r="AV170" s="14">
        <f t="shared" si="165"/>
        <v>-2424776.8868151917</v>
      </c>
      <c r="AW170" s="14">
        <f t="shared" si="165"/>
        <v>-2394913.8899941957</v>
      </c>
      <c r="AX170" s="14"/>
      <c r="AY170" s="102">
        <f t="shared" si="131"/>
        <v>-2523554.4916846408</v>
      </c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</row>
    <row r="171" spans="1:82" s="12" customFormat="1" x14ac:dyDescent="0.15">
      <c r="A171" s="11" t="s">
        <v>534</v>
      </c>
      <c r="B171" s="76">
        <v>0</v>
      </c>
      <c r="C171" s="76">
        <v>0</v>
      </c>
      <c r="D171" s="76">
        <v>0</v>
      </c>
      <c r="E171" s="76">
        <v>0</v>
      </c>
      <c r="F171" s="76">
        <v>0</v>
      </c>
      <c r="G171" s="76">
        <v>0</v>
      </c>
      <c r="H171" s="76">
        <v>0</v>
      </c>
      <c r="I171" s="76">
        <v>0</v>
      </c>
      <c r="J171" s="76">
        <v>0</v>
      </c>
      <c r="K171" s="76">
        <v>0</v>
      </c>
      <c r="L171" s="76">
        <v>0</v>
      </c>
      <c r="M171" s="106">
        <v>0</v>
      </c>
      <c r="N171" s="76">
        <v>0</v>
      </c>
      <c r="O171" s="76">
        <v>0</v>
      </c>
      <c r="P171" s="76">
        <v>0</v>
      </c>
      <c r="Q171" s="76">
        <v>0</v>
      </c>
      <c r="R171" s="76">
        <v>0</v>
      </c>
      <c r="S171" s="76">
        <v>0</v>
      </c>
      <c r="T171" s="76">
        <v>0</v>
      </c>
      <c r="U171" s="14">
        <v>0</v>
      </c>
      <c r="V171" s="14">
        <f t="shared" ref="V171:AW171" si="166">+U171+SUMIF($N$394:$N$443,$A171,V$394:V$443)</f>
        <v>-10.078141573500002</v>
      </c>
      <c r="W171" s="14">
        <f t="shared" si="166"/>
        <v>-10.078141573500002</v>
      </c>
      <c r="X171" s="14">
        <f t="shared" si="166"/>
        <v>-10.078141573500002</v>
      </c>
      <c r="Y171" s="14">
        <f t="shared" si="166"/>
        <v>-20.156283147000003</v>
      </c>
      <c r="Z171" s="14">
        <f t="shared" si="166"/>
        <v>-20.156283147000003</v>
      </c>
      <c r="AA171" s="102">
        <f t="shared" si="166"/>
        <v>-20.156283147000003</v>
      </c>
      <c r="AB171" s="14">
        <f t="shared" si="166"/>
        <v>11.125590976500003</v>
      </c>
      <c r="AC171" s="14">
        <f t="shared" si="166"/>
        <v>11.125590976500003</v>
      </c>
      <c r="AD171" s="14">
        <f t="shared" si="166"/>
        <v>11.125590976500003</v>
      </c>
      <c r="AE171" s="14">
        <f t="shared" si="166"/>
        <v>42.40746510000001</v>
      </c>
      <c r="AF171" s="14">
        <f t="shared" si="166"/>
        <v>42.40746510000001</v>
      </c>
      <c r="AG171" s="14">
        <f t="shared" si="166"/>
        <v>42.40746510000001</v>
      </c>
      <c r="AH171" s="14">
        <f t="shared" si="166"/>
        <v>73.689339223500014</v>
      </c>
      <c r="AI171" s="14">
        <f t="shared" si="166"/>
        <v>73.689339223500014</v>
      </c>
      <c r="AJ171" s="14">
        <f t="shared" si="166"/>
        <v>73.689339223500014</v>
      </c>
      <c r="AK171" s="14">
        <f t="shared" si="166"/>
        <v>104.97121334700002</v>
      </c>
      <c r="AL171" s="14">
        <f t="shared" si="166"/>
        <v>104.97121334700002</v>
      </c>
      <c r="AM171" s="14">
        <f t="shared" si="166"/>
        <v>104.97121334700002</v>
      </c>
      <c r="AN171" s="14">
        <f t="shared" si="166"/>
        <v>104.97121334700002</v>
      </c>
      <c r="AO171" s="14">
        <f t="shared" si="166"/>
        <v>104.97121334700002</v>
      </c>
      <c r="AP171" s="14">
        <f t="shared" si="166"/>
        <v>104.97121334700002</v>
      </c>
      <c r="AQ171" s="14">
        <f t="shared" si="166"/>
        <v>104.97121334700002</v>
      </c>
      <c r="AR171" s="14">
        <f t="shared" si="166"/>
        <v>104.97121334700002</v>
      </c>
      <c r="AS171" s="14">
        <f t="shared" si="166"/>
        <v>104.97121334700002</v>
      </c>
      <c r="AT171" s="14">
        <f t="shared" si="166"/>
        <v>104.97121334700002</v>
      </c>
      <c r="AU171" s="14">
        <f t="shared" si="166"/>
        <v>104.97121334700002</v>
      </c>
      <c r="AV171" s="14">
        <f t="shared" si="166"/>
        <v>104.97121334700002</v>
      </c>
      <c r="AW171" s="14">
        <f t="shared" si="166"/>
        <v>104.97121334700002</v>
      </c>
      <c r="AX171" s="14"/>
      <c r="AY171" s="102">
        <f t="shared" si="131"/>
        <v>83.314531261500022</v>
      </c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</row>
    <row r="172" spans="1:82" s="12" customFormat="1" x14ac:dyDescent="0.15">
      <c r="A172" s="11" t="s">
        <v>586</v>
      </c>
      <c r="B172" s="76">
        <v>0</v>
      </c>
      <c r="C172" s="76">
        <v>0</v>
      </c>
      <c r="D172" s="76">
        <v>-3650.68</v>
      </c>
      <c r="E172" s="76">
        <v>-3650.68</v>
      </c>
      <c r="F172" s="76">
        <v>-3650.68</v>
      </c>
      <c r="G172" s="76">
        <v>-2738.0099999999998</v>
      </c>
      <c r="H172" s="76">
        <v>-2738.0099999999998</v>
      </c>
      <c r="I172" s="76">
        <v>-2738.0099999999998</v>
      </c>
      <c r="J172" s="76">
        <v>-4563.3499999999995</v>
      </c>
      <c r="K172" s="76">
        <v>-4563.3499999999995</v>
      </c>
      <c r="L172" s="76">
        <v>-4563.3499999999995</v>
      </c>
      <c r="M172" s="106">
        <v>-912.67999999999938</v>
      </c>
      <c r="N172" s="76">
        <v>-912.67999999999938</v>
      </c>
      <c r="O172" s="76">
        <v>-912.67999999999938</v>
      </c>
      <c r="P172" s="76">
        <v>-11780.95</v>
      </c>
      <c r="Q172" s="76">
        <v>-11780.95</v>
      </c>
      <c r="R172" s="76">
        <v>-11780.95</v>
      </c>
      <c r="S172" s="76">
        <v>-8835.7099999999991</v>
      </c>
      <c r="T172" s="76">
        <v>-8835.7099999999991</v>
      </c>
      <c r="U172" s="14">
        <v>-8835.7099999999991</v>
      </c>
      <c r="V172" s="14">
        <f t="shared" ref="V172:AW172" si="167">+U172+SUMIF($N$394:$N$443,$A172,V$394:V$443)</f>
        <v>-8835.7099999999991</v>
      </c>
      <c r="W172" s="14">
        <f t="shared" si="167"/>
        <v>-8835.7099999999991</v>
      </c>
      <c r="X172" s="14">
        <f t="shared" si="167"/>
        <v>-8835.7099999999991</v>
      </c>
      <c r="Y172" s="14">
        <f t="shared" si="167"/>
        <v>-8835.7099999999991</v>
      </c>
      <c r="Z172" s="14">
        <f t="shared" si="167"/>
        <v>-8835.7099999999991</v>
      </c>
      <c r="AA172" s="102">
        <f t="shared" si="167"/>
        <v>-8835.7099999999991</v>
      </c>
      <c r="AB172" s="14">
        <f t="shared" si="167"/>
        <v>-8835.7099999999991</v>
      </c>
      <c r="AC172" s="14">
        <f t="shared" si="167"/>
        <v>-8835.7099999999991</v>
      </c>
      <c r="AD172" s="14">
        <f t="shared" si="167"/>
        <v>-8835.7099999999991</v>
      </c>
      <c r="AE172" s="14">
        <f t="shared" si="167"/>
        <v>-8835.7099999999991</v>
      </c>
      <c r="AF172" s="14">
        <f t="shared" si="167"/>
        <v>-8835.7099999999991</v>
      </c>
      <c r="AG172" s="14">
        <f t="shared" si="167"/>
        <v>-8835.7099999999991</v>
      </c>
      <c r="AH172" s="14">
        <f t="shared" si="167"/>
        <v>-8835.7099999999991</v>
      </c>
      <c r="AI172" s="14">
        <f t="shared" si="167"/>
        <v>-8835.7099999999991</v>
      </c>
      <c r="AJ172" s="14">
        <f t="shared" si="167"/>
        <v>-8835.7099999999991</v>
      </c>
      <c r="AK172" s="14">
        <f t="shared" si="167"/>
        <v>-8835.7099999999991</v>
      </c>
      <c r="AL172" s="14">
        <f t="shared" si="167"/>
        <v>-8835.7099999999991</v>
      </c>
      <c r="AM172" s="14">
        <f t="shared" si="167"/>
        <v>-8835.7099999999991</v>
      </c>
      <c r="AN172" s="14">
        <f t="shared" si="167"/>
        <v>-8835.7099999999991</v>
      </c>
      <c r="AO172" s="14">
        <f t="shared" si="167"/>
        <v>-8835.7099999999991</v>
      </c>
      <c r="AP172" s="14">
        <f t="shared" si="167"/>
        <v>-8835.7099999999991</v>
      </c>
      <c r="AQ172" s="14">
        <f t="shared" si="167"/>
        <v>-8835.7099999999991</v>
      </c>
      <c r="AR172" s="14">
        <f t="shared" si="167"/>
        <v>-8835.7099999999991</v>
      </c>
      <c r="AS172" s="14">
        <f t="shared" si="167"/>
        <v>-8835.7099999999991</v>
      </c>
      <c r="AT172" s="14">
        <f t="shared" si="167"/>
        <v>-8835.7099999999991</v>
      </c>
      <c r="AU172" s="14">
        <f t="shared" si="167"/>
        <v>-8835.7099999999991</v>
      </c>
      <c r="AV172" s="14">
        <f t="shared" si="167"/>
        <v>-8835.7099999999991</v>
      </c>
      <c r="AW172" s="14">
        <f t="shared" si="167"/>
        <v>-8835.7099999999991</v>
      </c>
      <c r="AX172" s="14"/>
      <c r="AY172" s="102">
        <f t="shared" si="131"/>
        <v>-8835.7099999999955</v>
      </c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</row>
    <row r="173" spans="1:82" s="12" customFormat="1" x14ac:dyDescent="0.15">
      <c r="A173" s="11" t="s">
        <v>61</v>
      </c>
      <c r="B173" s="76">
        <v>48662.73</v>
      </c>
      <c r="C173" s="76">
        <v>48662.73</v>
      </c>
      <c r="D173" s="76">
        <v>48662.73</v>
      </c>
      <c r="E173" s="76">
        <v>48662.73</v>
      </c>
      <c r="F173" s="76">
        <v>48662.73</v>
      </c>
      <c r="G173" s="76">
        <v>48662.73</v>
      </c>
      <c r="H173" s="76">
        <v>48662.73</v>
      </c>
      <c r="I173" s="76">
        <v>42381.820000000007</v>
      </c>
      <c r="J173" s="76">
        <v>42381.820000000007</v>
      </c>
      <c r="K173" s="76">
        <v>42381.820000000007</v>
      </c>
      <c r="L173" s="76">
        <v>42381.820000000007</v>
      </c>
      <c r="M173" s="106">
        <v>42381.820000000007</v>
      </c>
      <c r="N173" s="76">
        <v>42381.820000000007</v>
      </c>
      <c r="O173" s="76">
        <v>42381.820000000007</v>
      </c>
      <c r="P173" s="76">
        <v>42381.82</v>
      </c>
      <c r="Q173" s="76">
        <v>42381.82</v>
      </c>
      <c r="R173" s="76">
        <v>42381.82</v>
      </c>
      <c r="S173" s="76">
        <v>42381.82</v>
      </c>
      <c r="T173" s="76">
        <v>42381.82</v>
      </c>
      <c r="U173" s="14">
        <v>34135.089999999997</v>
      </c>
      <c r="V173" s="14">
        <f t="shared" ref="V173:AW173" si="168">+U173+SUMIF($N$394:$N$443,$A173,V$394:V$443)</f>
        <v>34135.089999999997</v>
      </c>
      <c r="W173" s="14">
        <f t="shared" si="168"/>
        <v>34135.089999999997</v>
      </c>
      <c r="X173" s="14">
        <f t="shared" si="168"/>
        <v>34135.089999999997</v>
      </c>
      <c r="Y173" s="14">
        <f t="shared" si="168"/>
        <v>34135.089999999997</v>
      </c>
      <c r="Z173" s="14">
        <f t="shared" si="168"/>
        <v>34135.089999999997</v>
      </c>
      <c r="AA173" s="102">
        <f t="shared" si="168"/>
        <v>34135.089999999997</v>
      </c>
      <c r="AB173" s="14">
        <f t="shared" si="168"/>
        <v>34135.089999999997</v>
      </c>
      <c r="AC173" s="14">
        <f t="shared" si="168"/>
        <v>34135.089999999997</v>
      </c>
      <c r="AD173" s="14">
        <f t="shared" si="168"/>
        <v>34135.089999999997</v>
      </c>
      <c r="AE173" s="14">
        <f t="shared" si="168"/>
        <v>34135.089999999997</v>
      </c>
      <c r="AF173" s="14">
        <f t="shared" si="168"/>
        <v>34135.089999999997</v>
      </c>
      <c r="AG173" s="14">
        <f t="shared" si="168"/>
        <v>34135.089999999997</v>
      </c>
      <c r="AH173" s="14">
        <f t="shared" si="168"/>
        <v>34135.089999999997</v>
      </c>
      <c r="AI173" s="14">
        <f t="shared" si="168"/>
        <v>34135.089999999997</v>
      </c>
      <c r="AJ173" s="14">
        <f t="shared" si="168"/>
        <v>34135.089999999997</v>
      </c>
      <c r="AK173" s="14">
        <f t="shared" si="168"/>
        <v>34135.089999999997</v>
      </c>
      <c r="AL173" s="14">
        <f t="shared" si="168"/>
        <v>34135.089999999997</v>
      </c>
      <c r="AM173" s="14">
        <f t="shared" si="168"/>
        <v>34135.089999999997</v>
      </c>
      <c r="AN173" s="14">
        <f t="shared" si="168"/>
        <v>34135.089999999997</v>
      </c>
      <c r="AO173" s="14">
        <f t="shared" si="168"/>
        <v>34135.089999999997</v>
      </c>
      <c r="AP173" s="14">
        <f t="shared" si="168"/>
        <v>34135.089999999997</v>
      </c>
      <c r="AQ173" s="14">
        <f t="shared" si="168"/>
        <v>34135.089999999997</v>
      </c>
      <c r="AR173" s="14">
        <f t="shared" si="168"/>
        <v>34135.089999999997</v>
      </c>
      <c r="AS173" s="14">
        <f t="shared" si="168"/>
        <v>34135.089999999997</v>
      </c>
      <c r="AT173" s="14">
        <f t="shared" si="168"/>
        <v>34135.089999999997</v>
      </c>
      <c r="AU173" s="14">
        <f t="shared" si="168"/>
        <v>34135.089999999997</v>
      </c>
      <c r="AV173" s="14">
        <f t="shared" si="168"/>
        <v>34135.089999999997</v>
      </c>
      <c r="AW173" s="14">
        <f t="shared" si="168"/>
        <v>34135.089999999997</v>
      </c>
      <c r="AX173" s="14"/>
      <c r="AY173" s="102">
        <f t="shared" si="131"/>
        <v>34135.089999999982</v>
      </c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</row>
    <row r="174" spans="1:82" s="12" customFormat="1" x14ac:dyDescent="0.15">
      <c r="A174" s="11" t="s">
        <v>43</v>
      </c>
      <c r="B174" s="76">
        <v>-11240207.300000001</v>
      </c>
      <c r="C174" s="76">
        <v>-11240207.300000001</v>
      </c>
      <c r="D174" s="76">
        <v>-11079530.270000001</v>
      </c>
      <c r="E174" s="76">
        <v>-11079530.270000001</v>
      </c>
      <c r="F174" s="76">
        <v>-11079530.270000001</v>
      </c>
      <c r="G174" s="76">
        <v>-11107416.020000001</v>
      </c>
      <c r="H174" s="76">
        <v>-11107416.020000001</v>
      </c>
      <c r="I174" s="76">
        <v>-11107416.020000001</v>
      </c>
      <c r="J174" s="76">
        <v>-10615412.700000001</v>
      </c>
      <c r="K174" s="76">
        <v>-10615412.700000001</v>
      </c>
      <c r="L174" s="76">
        <v>-10615412.700000001</v>
      </c>
      <c r="M174" s="106">
        <v>-9263229.2100000009</v>
      </c>
      <c r="N174" s="76">
        <v>-9263229.2100000009</v>
      </c>
      <c r="O174" s="76">
        <v>-9263229.2100000009</v>
      </c>
      <c r="P174" s="76">
        <v>-9071718.3300000001</v>
      </c>
      <c r="Q174" s="76">
        <v>-9071718.3300000001</v>
      </c>
      <c r="R174" s="76">
        <v>-9071718.3300000001</v>
      </c>
      <c r="S174" s="76">
        <v>-8911889.6300000008</v>
      </c>
      <c r="T174" s="76">
        <v>-8911889.6300000008</v>
      </c>
      <c r="U174" s="14">
        <v>-8911889.6300000008</v>
      </c>
      <c r="V174" s="14">
        <f t="shared" ref="V174:AW174" si="169">+U174+SUMIF($N$394:$N$443,$A174,V$394:V$443)</f>
        <v>-8911889.6300000008</v>
      </c>
      <c r="W174" s="14">
        <f t="shared" si="169"/>
        <v>-8911889.6300000008</v>
      </c>
      <c r="X174" s="14">
        <f t="shared" si="169"/>
        <v>-8911889.6300000008</v>
      </c>
      <c r="Y174" s="14">
        <f t="shared" si="169"/>
        <v>-8911889.6300000008</v>
      </c>
      <c r="Z174" s="14">
        <f t="shared" si="169"/>
        <v>-8911889.6300000008</v>
      </c>
      <c r="AA174" s="102">
        <f t="shared" si="169"/>
        <v>-8911889.6300000008</v>
      </c>
      <c r="AB174" s="14">
        <f t="shared" si="169"/>
        <v>-8911889.6300000008</v>
      </c>
      <c r="AC174" s="14">
        <f t="shared" si="169"/>
        <v>-8911889.6300000008</v>
      </c>
      <c r="AD174" s="14">
        <f t="shared" si="169"/>
        <v>-8911889.6300000008</v>
      </c>
      <c r="AE174" s="14">
        <f t="shared" si="169"/>
        <v>-8911889.6300000008</v>
      </c>
      <c r="AF174" s="14">
        <f t="shared" si="169"/>
        <v>-8911889.6300000008</v>
      </c>
      <c r="AG174" s="14">
        <f t="shared" si="169"/>
        <v>-8911889.6300000008</v>
      </c>
      <c r="AH174" s="14">
        <f t="shared" si="169"/>
        <v>-8911889.6300000008</v>
      </c>
      <c r="AI174" s="14">
        <f t="shared" si="169"/>
        <v>-8911889.6300000008</v>
      </c>
      <c r="AJ174" s="14">
        <f t="shared" si="169"/>
        <v>-8911889.6300000008</v>
      </c>
      <c r="AK174" s="14">
        <f t="shared" si="169"/>
        <v>-8911889.6300000008</v>
      </c>
      <c r="AL174" s="14">
        <f t="shared" si="169"/>
        <v>-8911889.6300000008</v>
      </c>
      <c r="AM174" s="14">
        <f t="shared" si="169"/>
        <v>-8911889.6300000008</v>
      </c>
      <c r="AN174" s="14">
        <f t="shared" si="169"/>
        <v>-8911889.6300000008</v>
      </c>
      <c r="AO174" s="14">
        <f t="shared" si="169"/>
        <v>-8911889.6300000008</v>
      </c>
      <c r="AP174" s="14">
        <f t="shared" si="169"/>
        <v>-8911889.6300000008</v>
      </c>
      <c r="AQ174" s="14">
        <f t="shared" si="169"/>
        <v>-8911889.6300000008</v>
      </c>
      <c r="AR174" s="14">
        <f t="shared" si="169"/>
        <v>-8911889.6300000008</v>
      </c>
      <c r="AS174" s="14">
        <f t="shared" si="169"/>
        <v>-8911889.6300000008</v>
      </c>
      <c r="AT174" s="14">
        <f t="shared" si="169"/>
        <v>-8911889.6300000008</v>
      </c>
      <c r="AU174" s="14">
        <f t="shared" si="169"/>
        <v>-8911889.6300000008</v>
      </c>
      <c r="AV174" s="14">
        <f t="shared" si="169"/>
        <v>-8911889.6300000008</v>
      </c>
      <c r="AW174" s="14">
        <f t="shared" si="169"/>
        <v>-8911889.6300000008</v>
      </c>
      <c r="AX174" s="14"/>
      <c r="AY174" s="102">
        <f t="shared" si="131"/>
        <v>-8911889.629999999</v>
      </c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</row>
    <row r="175" spans="1:82" s="12" customFormat="1" x14ac:dyDescent="0.15">
      <c r="A175" s="11" t="s">
        <v>44</v>
      </c>
      <c r="B175" s="76">
        <v>-23876.5</v>
      </c>
      <c r="C175" s="76">
        <v>-23876.5</v>
      </c>
      <c r="D175" s="76">
        <v>-23876.5</v>
      </c>
      <c r="E175" s="76">
        <v>-23876.5</v>
      </c>
      <c r="F175" s="76">
        <v>-23876.5</v>
      </c>
      <c r="G175" s="76">
        <v>-23876.5</v>
      </c>
      <c r="H175" s="76">
        <v>-23876.5</v>
      </c>
      <c r="I175" s="76">
        <v>13643.11</v>
      </c>
      <c r="J175" s="76">
        <v>13643.11</v>
      </c>
      <c r="K175" s="76">
        <v>13643.11</v>
      </c>
      <c r="L175" s="76">
        <v>13643.11</v>
      </c>
      <c r="M175" s="106">
        <v>22553.510000000002</v>
      </c>
      <c r="N175" s="76">
        <v>22553.510000000002</v>
      </c>
      <c r="O175" s="76">
        <v>22553.510000000002</v>
      </c>
      <c r="P175" s="76">
        <v>22553.51</v>
      </c>
      <c r="Q175" s="76">
        <v>22553.51</v>
      </c>
      <c r="R175" s="76">
        <v>22553.51</v>
      </c>
      <c r="S175" s="76">
        <v>22553.51</v>
      </c>
      <c r="T175" s="76">
        <v>22553.51</v>
      </c>
      <c r="U175" s="14">
        <v>21637.599999999999</v>
      </c>
      <c r="V175" s="14">
        <f t="shared" ref="V175:AW175" si="170">+U175+SUMIF($N$394:$N$443,$A175,V$394:V$443)</f>
        <v>21637.599999999999</v>
      </c>
      <c r="W175" s="14">
        <f t="shared" si="170"/>
        <v>21637.599999999999</v>
      </c>
      <c r="X175" s="14">
        <f t="shared" si="170"/>
        <v>21637.599999999999</v>
      </c>
      <c r="Y175" s="14">
        <f t="shared" si="170"/>
        <v>21637.599999999999</v>
      </c>
      <c r="Z175" s="14">
        <f t="shared" si="170"/>
        <v>21637.599999999999</v>
      </c>
      <c r="AA175" s="102">
        <f t="shared" si="170"/>
        <v>21637.599999999999</v>
      </c>
      <c r="AB175" s="14">
        <f t="shared" si="170"/>
        <v>21637.599999999999</v>
      </c>
      <c r="AC175" s="14">
        <f t="shared" si="170"/>
        <v>21637.599999999999</v>
      </c>
      <c r="AD175" s="14">
        <f t="shared" si="170"/>
        <v>21637.599999999999</v>
      </c>
      <c r="AE175" s="14">
        <f t="shared" si="170"/>
        <v>21637.599999999999</v>
      </c>
      <c r="AF175" s="14">
        <f t="shared" si="170"/>
        <v>21637.599999999999</v>
      </c>
      <c r="AG175" s="14">
        <f t="shared" si="170"/>
        <v>21637.599999999999</v>
      </c>
      <c r="AH175" s="14">
        <f t="shared" si="170"/>
        <v>21637.599999999999</v>
      </c>
      <c r="AI175" s="14">
        <f t="shared" si="170"/>
        <v>21637.599999999999</v>
      </c>
      <c r="AJ175" s="14">
        <f t="shared" si="170"/>
        <v>21637.599999999999</v>
      </c>
      <c r="AK175" s="14">
        <f t="shared" si="170"/>
        <v>21637.599999999999</v>
      </c>
      <c r="AL175" s="14">
        <f t="shared" si="170"/>
        <v>21637.599999999999</v>
      </c>
      <c r="AM175" s="14">
        <f t="shared" si="170"/>
        <v>21637.599999999999</v>
      </c>
      <c r="AN175" s="14">
        <f t="shared" si="170"/>
        <v>21637.599999999999</v>
      </c>
      <c r="AO175" s="14">
        <f t="shared" si="170"/>
        <v>21637.599999999999</v>
      </c>
      <c r="AP175" s="14">
        <f t="shared" si="170"/>
        <v>21637.599999999999</v>
      </c>
      <c r="AQ175" s="14">
        <f t="shared" si="170"/>
        <v>21637.599999999999</v>
      </c>
      <c r="AR175" s="14">
        <f t="shared" si="170"/>
        <v>21637.599999999999</v>
      </c>
      <c r="AS175" s="14">
        <f t="shared" si="170"/>
        <v>21637.599999999999</v>
      </c>
      <c r="AT175" s="14">
        <f t="shared" si="170"/>
        <v>21637.599999999999</v>
      </c>
      <c r="AU175" s="14">
        <f t="shared" si="170"/>
        <v>21637.599999999999</v>
      </c>
      <c r="AV175" s="14">
        <f t="shared" si="170"/>
        <v>21637.599999999999</v>
      </c>
      <c r="AW175" s="14">
        <f t="shared" si="170"/>
        <v>21637.599999999999</v>
      </c>
      <c r="AX175" s="14"/>
      <c r="AY175" s="102">
        <f t="shared" si="131"/>
        <v>21637.600000000002</v>
      </c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</row>
    <row r="176" spans="1:82" s="12" customFormat="1" x14ac:dyDescent="0.15">
      <c r="A176" s="11" t="s">
        <v>45</v>
      </c>
      <c r="B176" s="76">
        <v>-127444.01</v>
      </c>
      <c r="C176" s="76">
        <v>-127444.01</v>
      </c>
      <c r="D176" s="76">
        <v>-127209.04999999999</v>
      </c>
      <c r="E176" s="76">
        <v>-127209.04999999999</v>
      </c>
      <c r="F176" s="76">
        <v>-127209.04999999999</v>
      </c>
      <c r="G176" s="76">
        <v>-987.70999999999185</v>
      </c>
      <c r="H176" s="76">
        <v>-987.70999999999185</v>
      </c>
      <c r="I176" s="76">
        <v>-987.70999999999185</v>
      </c>
      <c r="J176" s="76">
        <v>-1072.2599999999918</v>
      </c>
      <c r="K176" s="76">
        <v>-1072.2599999999918</v>
      </c>
      <c r="L176" s="76">
        <v>-1072.2599999999918</v>
      </c>
      <c r="M176" s="106">
        <v>-151067.93999999997</v>
      </c>
      <c r="N176" s="76">
        <v>-151067.93999999997</v>
      </c>
      <c r="O176" s="76">
        <v>-151067.93999999997</v>
      </c>
      <c r="P176" s="76">
        <v>-148903.56</v>
      </c>
      <c r="Q176" s="76">
        <v>-148903.56</v>
      </c>
      <c r="R176" s="76">
        <v>-148903.56</v>
      </c>
      <c r="S176" s="76">
        <v>-194243.13</v>
      </c>
      <c r="T176" s="76">
        <v>-194243.13</v>
      </c>
      <c r="U176" s="14">
        <v>-194243.13</v>
      </c>
      <c r="V176" s="14">
        <f t="shared" ref="V176:AW176" si="171">+U176+SUMIF($N$394:$N$443,$A176,V$394:V$443)</f>
        <v>-194243.13</v>
      </c>
      <c r="W176" s="14">
        <f t="shared" si="171"/>
        <v>-194243.13</v>
      </c>
      <c r="X176" s="14">
        <f t="shared" si="171"/>
        <v>-194243.13</v>
      </c>
      <c r="Y176" s="14">
        <f t="shared" si="171"/>
        <v>-194243.13</v>
      </c>
      <c r="Z176" s="14">
        <f t="shared" si="171"/>
        <v>-194243.13</v>
      </c>
      <c r="AA176" s="102">
        <f t="shared" si="171"/>
        <v>-194243.13</v>
      </c>
      <c r="AB176" s="14">
        <f t="shared" si="171"/>
        <v>-194243.13</v>
      </c>
      <c r="AC176" s="14">
        <f t="shared" si="171"/>
        <v>-194243.13</v>
      </c>
      <c r="AD176" s="14">
        <f t="shared" si="171"/>
        <v>-194243.13</v>
      </c>
      <c r="AE176" s="14">
        <f t="shared" si="171"/>
        <v>-194243.13</v>
      </c>
      <c r="AF176" s="14">
        <f t="shared" si="171"/>
        <v>-194243.13</v>
      </c>
      <c r="AG176" s="14">
        <f t="shared" si="171"/>
        <v>-194243.13</v>
      </c>
      <c r="AH176" s="14">
        <f t="shared" si="171"/>
        <v>-194243.13</v>
      </c>
      <c r="AI176" s="14">
        <f t="shared" si="171"/>
        <v>-194243.13</v>
      </c>
      <c r="AJ176" s="14">
        <f t="shared" si="171"/>
        <v>-194243.13</v>
      </c>
      <c r="AK176" s="14">
        <f t="shared" si="171"/>
        <v>-194243.13</v>
      </c>
      <c r="AL176" s="14">
        <f t="shared" si="171"/>
        <v>-194243.13</v>
      </c>
      <c r="AM176" s="14">
        <f t="shared" si="171"/>
        <v>-194243.13</v>
      </c>
      <c r="AN176" s="14">
        <f t="shared" si="171"/>
        <v>-194243.13</v>
      </c>
      <c r="AO176" s="14">
        <f t="shared" si="171"/>
        <v>-194243.13</v>
      </c>
      <c r="AP176" s="14">
        <f t="shared" si="171"/>
        <v>-194243.13</v>
      </c>
      <c r="AQ176" s="14">
        <f t="shared" si="171"/>
        <v>-194243.13</v>
      </c>
      <c r="AR176" s="14">
        <f t="shared" si="171"/>
        <v>-194243.13</v>
      </c>
      <c r="AS176" s="14">
        <f t="shared" si="171"/>
        <v>-194243.13</v>
      </c>
      <c r="AT176" s="14">
        <f t="shared" si="171"/>
        <v>-194243.13</v>
      </c>
      <c r="AU176" s="14">
        <f t="shared" si="171"/>
        <v>-194243.13</v>
      </c>
      <c r="AV176" s="14">
        <f t="shared" si="171"/>
        <v>-194243.13</v>
      </c>
      <c r="AW176" s="14">
        <f t="shared" si="171"/>
        <v>-194243.13</v>
      </c>
      <c r="AX176" s="14"/>
      <c r="AY176" s="102">
        <f t="shared" si="131"/>
        <v>-194243.12999999995</v>
      </c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</row>
    <row r="177" spans="1:82" s="12" customFormat="1" x14ac:dyDescent="0.15">
      <c r="A177" s="11" t="s">
        <v>46</v>
      </c>
      <c r="B177" s="76">
        <v>-121702.82</v>
      </c>
      <c r="C177" s="76">
        <v>-121702.82</v>
      </c>
      <c r="D177" s="76">
        <v>-121702.82</v>
      </c>
      <c r="E177" s="76">
        <v>-121702.82</v>
      </c>
      <c r="F177" s="76">
        <v>-121702.82</v>
      </c>
      <c r="G177" s="76">
        <v>-121702.82</v>
      </c>
      <c r="H177" s="76">
        <v>-121702.82</v>
      </c>
      <c r="I177" s="76">
        <v>-121702.82</v>
      </c>
      <c r="J177" s="76">
        <v>-121702.82</v>
      </c>
      <c r="K177" s="76">
        <v>-121702.82</v>
      </c>
      <c r="L177" s="76">
        <v>-121702.82</v>
      </c>
      <c r="M177" s="106">
        <v>-107109.04000000001</v>
      </c>
      <c r="N177" s="76">
        <v>-107109.04000000001</v>
      </c>
      <c r="O177" s="76">
        <v>-107109.04000000001</v>
      </c>
      <c r="P177" s="76">
        <v>-107109.04</v>
      </c>
      <c r="Q177" s="76">
        <v>-107109.04</v>
      </c>
      <c r="R177" s="76">
        <v>-107109.04</v>
      </c>
      <c r="S177" s="76">
        <v>-107109.04</v>
      </c>
      <c r="T177" s="76">
        <v>-107109.04</v>
      </c>
      <c r="U177" s="14">
        <v>-107109.04</v>
      </c>
      <c r="V177" s="14">
        <f t="shared" ref="V177:AW177" si="172">+U177+SUMIF($N$394:$N$443,$A177,V$394:V$443)</f>
        <v>-107109.04</v>
      </c>
      <c r="W177" s="14">
        <f t="shared" si="172"/>
        <v>-107109.04</v>
      </c>
      <c r="X177" s="14">
        <f t="shared" si="172"/>
        <v>-107109.04</v>
      </c>
      <c r="Y177" s="14">
        <f t="shared" si="172"/>
        <v>-107109.04</v>
      </c>
      <c r="Z177" s="14">
        <f t="shared" si="172"/>
        <v>-107109.04</v>
      </c>
      <c r="AA177" s="102">
        <f t="shared" si="172"/>
        <v>-107109.04</v>
      </c>
      <c r="AB177" s="14">
        <f t="shared" si="172"/>
        <v>-107109.04</v>
      </c>
      <c r="AC177" s="14">
        <f t="shared" si="172"/>
        <v>-107109.04</v>
      </c>
      <c r="AD177" s="14">
        <f t="shared" si="172"/>
        <v>-107109.04</v>
      </c>
      <c r="AE177" s="14">
        <f t="shared" si="172"/>
        <v>-107109.04</v>
      </c>
      <c r="AF177" s="14">
        <f t="shared" si="172"/>
        <v>-107109.04</v>
      </c>
      <c r="AG177" s="14">
        <f t="shared" si="172"/>
        <v>-107109.04</v>
      </c>
      <c r="AH177" s="14">
        <f t="shared" si="172"/>
        <v>-107109.04</v>
      </c>
      <c r="AI177" s="14">
        <f t="shared" si="172"/>
        <v>-107109.04</v>
      </c>
      <c r="AJ177" s="14">
        <f t="shared" si="172"/>
        <v>-107109.04</v>
      </c>
      <c r="AK177" s="14">
        <f t="shared" si="172"/>
        <v>-107109.04</v>
      </c>
      <c r="AL177" s="14">
        <f t="shared" si="172"/>
        <v>-107109.04</v>
      </c>
      <c r="AM177" s="14">
        <f t="shared" si="172"/>
        <v>-107109.04</v>
      </c>
      <c r="AN177" s="14">
        <f t="shared" si="172"/>
        <v>-107109.04</v>
      </c>
      <c r="AO177" s="14">
        <f t="shared" si="172"/>
        <v>-107109.04</v>
      </c>
      <c r="AP177" s="14">
        <f t="shared" si="172"/>
        <v>-107109.04</v>
      </c>
      <c r="AQ177" s="14">
        <f t="shared" si="172"/>
        <v>-107109.04</v>
      </c>
      <c r="AR177" s="14">
        <f t="shared" si="172"/>
        <v>-107109.04</v>
      </c>
      <c r="AS177" s="14">
        <f t="shared" si="172"/>
        <v>-107109.04</v>
      </c>
      <c r="AT177" s="14">
        <f t="shared" si="172"/>
        <v>-107109.04</v>
      </c>
      <c r="AU177" s="14">
        <f t="shared" si="172"/>
        <v>-107109.04</v>
      </c>
      <c r="AV177" s="14">
        <f t="shared" si="172"/>
        <v>-107109.04</v>
      </c>
      <c r="AW177" s="14">
        <f t="shared" si="172"/>
        <v>-107109.04</v>
      </c>
      <c r="AX177" s="14"/>
      <c r="AY177" s="102">
        <f t="shared" si="131"/>
        <v>-107109.04000000002</v>
      </c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</row>
    <row r="178" spans="1:82" s="12" customFormat="1" x14ac:dyDescent="0.15">
      <c r="A178" s="11" t="s">
        <v>62</v>
      </c>
      <c r="B178" s="76">
        <v>-2981989.52</v>
      </c>
      <c r="C178" s="76">
        <v>-2981989.52</v>
      </c>
      <c r="D178" s="76">
        <v>-2484991.2599999998</v>
      </c>
      <c r="E178" s="76">
        <v>-2484991.2599999998</v>
      </c>
      <c r="F178" s="76">
        <v>-2484991.2599999998</v>
      </c>
      <c r="G178" s="76">
        <v>-2273262.0699999998</v>
      </c>
      <c r="H178" s="76">
        <v>-2273262.0699999998</v>
      </c>
      <c r="I178" s="76">
        <v>-2273262.0699999998</v>
      </c>
      <c r="J178" s="76">
        <v>-2329087.44</v>
      </c>
      <c r="K178" s="76">
        <v>-2329087.44</v>
      </c>
      <c r="L178" s="76">
        <v>-2329087.44</v>
      </c>
      <c r="M178" s="106">
        <v>-1978895.68</v>
      </c>
      <c r="N178" s="76">
        <v>-1978895.68</v>
      </c>
      <c r="O178" s="76">
        <v>-1978895.68</v>
      </c>
      <c r="P178" s="76">
        <v>-1671726.25</v>
      </c>
      <c r="Q178" s="76">
        <v>-1671726.25</v>
      </c>
      <c r="R178" s="76">
        <v>-1671726.25</v>
      </c>
      <c r="S178" s="76">
        <v>-1377089.95</v>
      </c>
      <c r="T178" s="76">
        <v>-1377089.95</v>
      </c>
      <c r="U178" s="14">
        <v>-1377089.95</v>
      </c>
      <c r="V178" s="14">
        <f t="shared" ref="V178:AW178" si="173">+U178+SUMIF($N$394:$N$443,$A178,V$394:V$443)</f>
        <v>-1075778.0812578751</v>
      </c>
      <c r="W178" s="14">
        <f t="shared" si="173"/>
        <v>-1075778.0812578751</v>
      </c>
      <c r="X178" s="14">
        <f t="shared" si="173"/>
        <v>-1075778.0812578751</v>
      </c>
      <c r="Y178" s="14">
        <f t="shared" si="173"/>
        <v>-774466.2125157502</v>
      </c>
      <c r="Z178" s="14">
        <f t="shared" si="173"/>
        <v>-774466.2125157502</v>
      </c>
      <c r="AA178" s="102">
        <f t="shared" si="173"/>
        <v>-774466.2125157502</v>
      </c>
      <c r="AB178" s="14">
        <f t="shared" si="173"/>
        <v>-581186.54397527245</v>
      </c>
      <c r="AC178" s="14">
        <f t="shared" si="173"/>
        <v>-581186.54397527245</v>
      </c>
      <c r="AD178" s="14">
        <f t="shared" si="173"/>
        <v>-581186.54397527245</v>
      </c>
      <c r="AE178" s="14">
        <f t="shared" si="173"/>
        <v>-387906.8754347947</v>
      </c>
      <c r="AF178" s="14">
        <f t="shared" si="173"/>
        <v>-387906.8754347947</v>
      </c>
      <c r="AG178" s="14">
        <f t="shared" si="173"/>
        <v>-387906.8754347947</v>
      </c>
      <c r="AH178" s="14">
        <f t="shared" si="173"/>
        <v>-194627.20689431691</v>
      </c>
      <c r="AI178" s="14">
        <f t="shared" si="173"/>
        <v>-194627.20689431691</v>
      </c>
      <c r="AJ178" s="14">
        <f t="shared" si="173"/>
        <v>-194627.20689431691</v>
      </c>
      <c r="AK178" s="14">
        <f t="shared" si="173"/>
        <v>-1347.5383538391325</v>
      </c>
      <c r="AL178" s="14">
        <f t="shared" si="173"/>
        <v>-1347.5383538391325</v>
      </c>
      <c r="AM178" s="14">
        <f t="shared" si="173"/>
        <v>-1347.5383538391325</v>
      </c>
      <c r="AN178" s="14">
        <f t="shared" si="173"/>
        <v>-1347.5383538391325</v>
      </c>
      <c r="AO178" s="14">
        <f t="shared" si="173"/>
        <v>-1347.5383538391325</v>
      </c>
      <c r="AP178" s="14">
        <f t="shared" si="173"/>
        <v>-1347.5383538391325</v>
      </c>
      <c r="AQ178" s="14">
        <f t="shared" si="173"/>
        <v>-1347.5383538391325</v>
      </c>
      <c r="AR178" s="14">
        <f t="shared" si="173"/>
        <v>-1347.5383538391325</v>
      </c>
      <c r="AS178" s="14">
        <f t="shared" si="173"/>
        <v>-1347.5383538391325</v>
      </c>
      <c r="AT178" s="14">
        <f t="shared" si="173"/>
        <v>-1347.5383538391325</v>
      </c>
      <c r="AU178" s="14">
        <f t="shared" si="173"/>
        <v>-1347.5383538391325</v>
      </c>
      <c r="AV178" s="14">
        <f t="shared" si="173"/>
        <v>-1347.5383538391325</v>
      </c>
      <c r="AW178" s="14">
        <f t="shared" si="173"/>
        <v>-1347.5383538391325</v>
      </c>
      <c r="AX178" s="14"/>
      <c r="AY178" s="102">
        <f t="shared" si="131"/>
        <v>-135156.53965109301</v>
      </c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</row>
    <row r="179" spans="1:82" s="12" customFormat="1" x14ac:dyDescent="0.15">
      <c r="A179" s="11" t="s">
        <v>47</v>
      </c>
      <c r="B179" s="76">
        <v>-109165.69</v>
      </c>
      <c r="C179" s="76">
        <v>-109165.69</v>
      </c>
      <c r="D179" s="76">
        <v>-109165.69</v>
      </c>
      <c r="E179" s="76">
        <v>-109165.69</v>
      </c>
      <c r="F179" s="76">
        <v>-109165.69</v>
      </c>
      <c r="G179" s="76">
        <v>-109165.69</v>
      </c>
      <c r="H179" s="76">
        <v>-109165.69</v>
      </c>
      <c r="I179" s="76">
        <v>-109165.69</v>
      </c>
      <c r="J179" s="76">
        <v>-109165.69</v>
      </c>
      <c r="K179" s="76">
        <v>-109165.69</v>
      </c>
      <c r="L179" s="76">
        <v>-109165.69</v>
      </c>
      <c r="M179" s="106">
        <v>-69543.09</v>
      </c>
      <c r="N179" s="76">
        <v>-69543.09</v>
      </c>
      <c r="O179" s="76">
        <v>-69543.09</v>
      </c>
      <c r="P179" s="76">
        <v>-69543.09</v>
      </c>
      <c r="Q179" s="76">
        <v>-69543.09</v>
      </c>
      <c r="R179" s="76">
        <v>-69543.09</v>
      </c>
      <c r="S179" s="76">
        <v>-69543.09</v>
      </c>
      <c r="T179" s="76">
        <v>-69543.09</v>
      </c>
      <c r="U179" s="14">
        <v>-69543.09</v>
      </c>
      <c r="V179" s="14">
        <f t="shared" ref="V179:AW179" si="174">+U179+SUMIF($N$394:$N$443,$A179,V$394:V$443)</f>
        <v>-63897.311284516065</v>
      </c>
      <c r="W179" s="14">
        <f t="shared" si="174"/>
        <v>-63897.311284516065</v>
      </c>
      <c r="X179" s="14">
        <f t="shared" si="174"/>
        <v>-63897.311284516065</v>
      </c>
      <c r="Y179" s="14">
        <f t="shared" si="174"/>
        <v>-58251.532569032133</v>
      </c>
      <c r="Z179" s="14">
        <f t="shared" si="174"/>
        <v>-58251.532569032133</v>
      </c>
      <c r="AA179" s="102">
        <f t="shared" si="174"/>
        <v>-58251.532569032133</v>
      </c>
      <c r="AB179" s="14">
        <f t="shared" si="174"/>
        <v>-56395.132697831417</v>
      </c>
      <c r="AC179" s="14">
        <f t="shared" si="174"/>
        <v>-56395.132697831417</v>
      </c>
      <c r="AD179" s="14">
        <f t="shared" si="174"/>
        <v>-56395.132697831417</v>
      </c>
      <c r="AE179" s="14">
        <f t="shared" si="174"/>
        <v>-54538.732826630701</v>
      </c>
      <c r="AF179" s="14">
        <f t="shared" si="174"/>
        <v>-54538.732826630701</v>
      </c>
      <c r="AG179" s="14">
        <f t="shared" si="174"/>
        <v>-54538.732826630701</v>
      </c>
      <c r="AH179" s="14">
        <f t="shared" si="174"/>
        <v>-52682.332955429985</v>
      </c>
      <c r="AI179" s="14">
        <f t="shared" si="174"/>
        <v>-52682.332955429985</v>
      </c>
      <c r="AJ179" s="14">
        <f t="shared" si="174"/>
        <v>-52682.332955429985</v>
      </c>
      <c r="AK179" s="14">
        <f t="shared" si="174"/>
        <v>-50825.933084229269</v>
      </c>
      <c r="AL179" s="14">
        <f t="shared" si="174"/>
        <v>-50825.933084229269</v>
      </c>
      <c r="AM179" s="14">
        <f t="shared" si="174"/>
        <v>-50825.933084229269</v>
      </c>
      <c r="AN179" s="14">
        <f t="shared" si="174"/>
        <v>-47343.234248613269</v>
      </c>
      <c r="AO179" s="14">
        <f t="shared" si="174"/>
        <v>-47343.234248613269</v>
      </c>
      <c r="AP179" s="14">
        <f t="shared" si="174"/>
        <v>-47343.234248613269</v>
      </c>
      <c r="AQ179" s="14">
        <f t="shared" si="174"/>
        <v>-43860.535412997269</v>
      </c>
      <c r="AR179" s="14">
        <f t="shared" si="174"/>
        <v>-43860.535412997269</v>
      </c>
      <c r="AS179" s="14">
        <f t="shared" si="174"/>
        <v>-43860.535412997269</v>
      </c>
      <c r="AT179" s="14">
        <f t="shared" si="174"/>
        <v>-40377.836577381269</v>
      </c>
      <c r="AU179" s="14">
        <f t="shared" si="174"/>
        <v>-40377.836577381269</v>
      </c>
      <c r="AV179" s="14">
        <f t="shared" si="174"/>
        <v>-40377.836577381269</v>
      </c>
      <c r="AW179" s="14">
        <f t="shared" si="174"/>
        <v>-36895.137741765269</v>
      </c>
      <c r="AX179" s="14"/>
      <c r="AY179" s="102">
        <f t="shared" si="131"/>
        <v>-50771.633442900522</v>
      </c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</row>
    <row r="180" spans="1:82" s="12" customFormat="1" x14ac:dyDescent="0.15">
      <c r="A180" s="11" t="s">
        <v>48</v>
      </c>
      <c r="B180" s="76">
        <v>-221019.99</v>
      </c>
      <c r="C180" s="76">
        <v>-221019.99</v>
      </c>
      <c r="D180" s="76">
        <v>-221019.99</v>
      </c>
      <c r="E180" s="76">
        <v>-221019.99</v>
      </c>
      <c r="F180" s="76">
        <v>-221019.99</v>
      </c>
      <c r="G180" s="76">
        <v>-221019.99</v>
      </c>
      <c r="H180" s="76">
        <v>-221019.99</v>
      </c>
      <c r="I180" s="76">
        <v>-221019.99</v>
      </c>
      <c r="J180" s="76">
        <v>-221019.99</v>
      </c>
      <c r="K180" s="76">
        <v>-221019.99</v>
      </c>
      <c r="L180" s="76">
        <v>-221019.99</v>
      </c>
      <c r="M180" s="106">
        <v>-125710.23</v>
      </c>
      <c r="N180" s="76">
        <v>-125710.23</v>
      </c>
      <c r="O180" s="76">
        <v>-125710.23</v>
      </c>
      <c r="P180" s="76">
        <v>-125710.23</v>
      </c>
      <c r="Q180" s="76">
        <v>-125710.23</v>
      </c>
      <c r="R180" s="76">
        <v>-125710.23</v>
      </c>
      <c r="S180" s="76">
        <v>-125710.23</v>
      </c>
      <c r="T180" s="76">
        <v>-125710.23</v>
      </c>
      <c r="U180" s="14">
        <v>-125710.23</v>
      </c>
      <c r="V180" s="14">
        <f t="shared" ref="V180:AW180" si="175">+U180+SUMIF($N$394:$N$443,$A180,V$394:V$443)</f>
        <v>-125710.23</v>
      </c>
      <c r="W180" s="14">
        <f t="shared" si="175"/>
        <v>-125710.23</v>
      </c>
      <c r="X180" s="14">
        <f t="shared" si="175"/>
        <v>-125710.23</v>
      </c>
      <c r="Y180" s="14">
        <f t="shared" si="175"/>
        <v>-125710.23</v>
      </c>
      <c r="Z180" s="14">
        <f t="shared" si="175"/>
        <v>-125710.23</v>
      </c>
      <c r="AA180" s="102">
        <f t="shared" si="175"/>
        <v>-125710.23</v>
      </c>
      <c r="AB180" s="14">
        <f t="shared" si="175"/>
        <v>-125710.23</v>
      </c>
      <c r="AC180" s="14">
        <f t="shared" si="175"/>
        <v>-125710.23</v>
      </c>
      <c r="AD180" s="14">
        <f t="shared" si="175"/>
        <v>-125710.23</v>
      </c>
      <c r="AE180" s="14">
        <f t="shared" si="175"/>
        <v>-125710.23</v>
      </c>
      <c r="AF180" s="14">
        <f t="shared" si="175"/>
        <v>-125710.23</v>
      </c>
      <c r="AG180" s="14">
        <f t="shared" si="175"/>
        <v>-125710.23</v>
      </c>
      <c r="AH180" s="14">
        <f t="shared" si="175"/>
        <v>-125710.23</v>
      </c>
      <c r="AI180" s="14">
        <f t="shared" si="175"/>
        <v>-125710.23</v>
      </c>
      <c r="AJ180" s="14">
        <f t="shared" si="175"/>
        <v>-125710.23</v>
      </c>
      <c r="AK180" s="14">
        <f t="shared" si="175"/>
        <v>-125710.23</v>
      </c>
      <c r="AL180" s="14">
        <f t="shared" si="175"/>
        <v>-125710.23</v>
      </c>
      <c r="AM180" s="14">
        <f t="shared" si="175"/>
        <v>-125710.23</v>
      </c>
      <c r="AN180" s="14">
        <f t="shared" si="175"/>
        <v>-125710.23</v>
      </c>
      <c r="AO180" s="14">
        <f t="shared" si="175"/>
        <v>-125710.23</v>
      </c>
      <c r="AP180" s="14">
        <f t="shared" si="175"/>
        <v>-125710.23</v>
      </c>
      <c r="AQ180" s="14">
        <f t="shared" si="175"/>
        <v>-125710.23</v>
      </c>
      <c r="AR180" s="14">
        <f t="shared" si="175"/>
        <v>-125710.23</v>
      </c>
      <c r="AS180" s="14">
        <f t="shared" si="175"/>
        <v>-125710.23</v>
      </c>
      <c r="AT180" s="14">
        <f t="shared" si="175"/>
        <v>-125710.23</v>
      </c>
      <c r="AU180" s="14">
        <f t="shared" si="175"/>
        <v>-125710.23</v>
      </c>
      <c r="AV180" s="14">
        <f t="shared" si="175"/>
        <v>-125710.23</v>
      </c>
      <c r="AW180" s="14">
        <f t="shared" si="175"/>
        <v>-125710.23</v>
      </c>
      <c r="AX180" s="14"/>
      <c r="AY180" s="102">
        <f t="shared" si="131"/>
        <v>-125710.23</v>
      </c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</row>
    <row r="181" spans="1:82" s="12" customFormat="1" x14ac:dyDescent="0.15">
      <c r="A181" s="11" t="s">
        <v>50</v>
      </c>
      <c r="B181" s="76">
        <v>-4985759.0999999996</v>
      </c>
      <c r="C181" s="76">
        <v>-4985759.0999999996</v>
      </c>
      <c r="D181" s="76">
        <v>-7653130.7999999998</v>
      </c>
      <c r="E181" s="76">
        <v>-7653130.7999999998</v>
      </c>
      <c r="F181" s="76">
        <v>-7653130.7999999998</v>
      </c>
      <c r="G181" s="76">
        <v>-10366862.309999999</v>
      </c>
      <c r="H181" s="76">
        <v>-10366862.309999999</v>
      </c>
      <c r="I181" s="76">
        <v>-10366862.309999999</v>
      </c>
      <c r="J181" s="76">
        <v>-12915477.539999999</v>
      </c>
      <c r="K181" s="76">
        <v>-12915477.539999999</v>
      </c>
      <c r="L181" s="76">
        <v>-12915477.539999999</v>
      </c>
      <c r="M181" s="106">
        <v>-13649210.939999999</v>
      </c>
      <c r="N181" s="76">
        <v>-13649210.939999999</v>
      </c>
      <c r="O181" s="76">
        <v>-13649210.939999999</v>
      </c>
      <c r="P181" s="76">
        <v>-7731307.29</v>
      </c>
      <c r="Q181" s="76">
        <v>-7731307.29</v>
      </c>
      <c r="R181" s="76">
        <v>-7731307.29</v>
      </c>
      <c r="S181" s="76">
        <v>-10571081.01</v>
      </c>
      <c r="T181" s="76">
        <v>-10571081.01</v>
      </c>
      <c r="U181" s="14">
        <v>-10571081.01</v>
      </c>
      <c r="V181" s="14">
        <f t="shared" ref="V181:AW181" si="176">+U181+SUMIF($N$394:$N$443,$A181,V$394:V$443)</f>
        <v>-13493404.70844976</v>
      </c>
      <c r="W181" s="14">
        <f t="shared" si="176"/>
        <v>-13493404.70844976</v>
      </c>
      <c r="X181" s="14">
        <f t="shared" si="176"/>
        <v>-13493404.70844976</v>
      </c>
      <c r="Y181" s="14">
        <f t="shared" si="176"/>
        <v>-16578928.37870403</v>
      </c>
      <c r="Z181" s="14">
        <f t="shared" si="176"/>
        <v>-16578928.37870403</v>
      </c>
      <c r="AA181" s="102">
        <f t="shared" si="176"/>
        <v>-16578928.37870403</v>
      </c>
      <c r="AB181" s="14">
        <f t="shared" si="176"/>
        <v>-19967932.120013792</v>
      </c>
      <c r="AC181" s="14">
        <f t="shared" si="176"/>
        <v>-19967932.120013792</v>
      </c>
      <c r="AD181" s="14">
        <f t="shared" si="176"/>
        <v>-19967932.120013792</v>
      </c>
      <c r="AE181" s="14">
        <f t="shared" si="176"/>
        <v>-23356935.861323554</v>
      </c>
      <c r="AF181" s="14">
        <f t="shared" si="176"/>
        <v>-23356935.861323554</v>
      </c>
      <c r="AG181" s="14">
        <f t="shared" si="176"/>
        <v>-23356935.861323554</v>
      </c>
      <c r="AH181" s="14">
        <f t="shared" si="176"/>
        <v>-26745939.602633316</v>
      </c>
      <c r="AI181" s="14">
        <f t="shared" si="176"/>
        <v>-26745939.602633316</v>
      </c>
      <c r="AJ181" s="14">
        <f t="shared" si="176"/>
        <v>-26745939.602633316</v>
      </c>
      <c r="AK181" s="14">
        <f t="shared" si="176"/>
        <v>-30134943.343943078</v>
      </c>
      <c r="AL181" s="14">
        <f t="shared" si="176"/>
        <v>-30134943.343943078</v>
      </c>
      <c r="AM181" s="14">
        <f t="shared" si="176"/>
        <v>-30134943.343943078</v>
      </c>
      <c r="AN181" s="14">
        <f t="shared" si="176"/>
        <v>-33456108.374637857</v>
      </c>
      <c r="AO181" s="14">
        <f t="shared" si="176"/>
        <v>-33456108.374637857</v>
      </c>
      <c r="AP181" s="14">
        <f t="shared" si="176"/>
        <v>-33456108.374637857</v>
      </c>
      <c r="AQ181" s="14">
        <f t="shared" si="176"/>
        <v>-36777273.40533264</v>
      </c>
      <c r="AR181" s="14">
        <f t="shared" si="176"/>
        <v>-36777273.40533264</v>
      </c>
      <c r="AS181" s="14">
        <f t="shared" si="176"/>
        <v>-36777273.40533264</v>
      </c>
      <c r="AT181" s="14">
        <f t="shared" si="176"/>
        <v>-40098438.436027423</v>
      </c>
      <c r="AU181" s="14">
        <f t="shared" si="176"/>
        <v>-40098438.436027423</v>
      </c>
      <c r="AV181" s="14">
        <f t="shared" si="176"/>
        <v>-40098438.436027423</v>
      </c>
      <c r="AW181" s="14">
        <f t="shared" si="176"/>
        <v>-43419603.466722205</v>
      </c>
      <c r="AX181" s="14"/>
      <c r="AY181" s="102">
        <f t="shared" si="131"/>
        <v>-29066081.150226619</v>
      </c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</row>
    <row r="182" spans="1:82" s="12" customFormat="1" x14ac:dyDescent="0.15">
      <c r="A182" s="11" t="s">
        <v>51</v>
      </c>
      <c r="B182" s="76">
        <v>460431.80000000028</v>
      </c>
      <c r="C182" s="76">
        <v>460431.80000000028</v>
      </c>
      <c r="D182" s="76">
        <v>-306022.95999999973</v>
      </c>
      <c r="E182" s="76">
        <v>-306022.95999999973</v>
      </c>
      <c r="F182" s="76">
        <v>-306022.95999999973</v>
      </c>
      <c r="G182" s="76">
        <v>-1081774.7599999998</v>
      </c>
      <c r="H182" s="76">
        <v>-1081774.7599999998</v>
      </c>
      <c r="I182" s="76">
        <v>-1081774.7599999998</v>
      </c>
      <c r="J182" s="76">
        <v>-1818267.0299999998</v>
      </c>
      <c r="K182" s="76">
        <v>-1818267.0299999998</v>
      </c>
      <c r="L182" s="76">
        <v>-1818267.0299999998</v>
      </c>
      <c r="M182" s="106">
        <v>-1871199.4599999997</v>
      </c>
      <c r="N182" s="76">
        <v>-1871199.4599999997</v>
      </c>
      <c r="O182" s="76">
        <v>-1871199.4599999997</v>
      </c>
      <c r="P182" s="76">
        <v>-289795.53000000003</v>
      </c>
      <c r="Q182" s="76">
        <v>-289795.53000000003</v>
      </c>
      <c r="R182" s="76">
        <v>-289795.53000000003</v>
      </c>
      <c r="S182" s="76">
        <v>-1055654.67</v>
      </c>
      <c r="T182" s="76">
        <v>-1055654.67</v>
      </c>
      <c r="U182" s="14">
        <v>-1055654.67</v>
      </c>
      <c r="V182" s="14">
        <f t="shared" ref="V182:AW182" si="177">+U182+SUMIF($N$394:$N$443,$A182,V$394:V$443)</f>
        <v>-1789721.3463900196</v>
      </c>
      <c r="W182" s="14">
        <f t="shared" si="177"/>
        <v>-1789721.3463900196</v>
      </c>
      <c r="X182" s="14">
        <f t="shared" si="177"/>
        <v>-1789721.3463900196</v>
      </c>
      <c r="Y182" s="14">
        <f t="shared" si="177"/>
        <v>-2523788.0227800393</v>
      </c>
      <c r="Z182" s="14">
        <f t="shared" si="177"/>
        <v>-2523788.0227800393</v>
      </c>
      <c r="AA182" s="102">
        <f t="shared" si="177"/>
        <v>-2523788.0227800393</v>
      </c>
      <c r="AB182" s="14">
        <f t="shared" si="177"/>
        <v>-3306574.0334279635</v>
      </c>
      <c r="AC182" s="14">
        <f t="shared" si="177"/>
        <v>-3306574.0334279635</v>
      </c>
      <c r="AD182" s="14">
        <f t="shared" si="177"/>
        <v>-3306574.0334279635</v>
      </c>
      <c r="AE182" s="14">
        <f t="shared" si="177"/>
        <v>-4089360.0440758877</v>
      </c>
      <c r="AF182" s="14">
        <f t="shared" si="177"/>
        <v>-4089360.0440758877</v>
      </c>
      <c r="AG182" s="14">
        <f t="shared" si="177"/>
        <v>-4089360.0440758877</v>
      </c>
      <c r="AH182" s="14">
        <f t="shared" si="177"/>
        <v>-4872146.0547238123</v>
      </c>
      <c r="AI182" s="14">
        <f t="shared" si="177"/>
        <v>-4872146.0547238123</v>
      </c>
      <c r="AJ182" s="14">
        <f t="shared" si="177"/>
        <v>-4872146.0547238123</v>
      </c>
      <c r="AK182" s="14">
        <f t="shared" si="177"/>
        <v>-5654932.0653717369</v>
      </c>
      <c r="AL182" s="14">
        <f t="shared" si="177"/>
        <v>-5654932.0653717369</v>
      </c>
      <c r="AM182" s="14">
        <f t="shared" si="177"/>
        <v>-5654932.0653717369</v>
      </c>
      <c r="AN182" s="14">
        <f t="shared" si="177"/>
        <v>-6415584.8495991593</v>
      </c>
      <c r="AO182" s="14">
        <f t="shared" si="177"/>
        <v>-6415584.8495991593</v>
      </c>
      <c r="AP182" s="14">
        <f t="shared" si="177"/>
        <v>-6415584.8495991593</v>
      </c>
      <c r="AQ182" s="14">
        <f t="shared" si="177"/>
        <v>-7176237.6338265818</v>
      </c>
      <c r="AR182" s="14">
        <f t="shared" si="177"/>
        <v>-7176237.6338265818</v>
      </c>
      <c r="AS182" s="14">
        <f t="shared" si="177"/>
        <v>-7176237.6338265818</v>
      </c>
      <c r="AT182" s="14">
        <f t="shared" si="177"/>
        <v>-7936890.4180540042</v>
      </c>
      <c r="AU182" s="14">
        <f t="shared" si="177"/>
        <v>-7936890.4180540042</v>
      </c>
      <c r="AV182" s="14">
        <f t="shared" si="177"/>
        <v>-7936890.4180540042</v>
      </c>
      <c r="AW182" s="14">
        <f t="shared" si="177"/>
        <v>-8697543.2022814266</v>
      </c>
      <c r="AX182" s="14"/>
      <c r="AY182" s="102">
        <f t="shared" si="131"/>
        <v>-5405562.0519337207</v>
      </c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</row>
    <row r="183" spans="1:82" s="12" customFormat="1" x14ac:dyDescent="0.15">
      <c r="A183" s="11" t="s">
        <v>589</v>
      </c>
      <c r="B183" s="76">
        <v>-14010.920000000006</v>
      </c>
      <c r="C183" s="76">
        <v>-14010.920000000006</v>
      </c>
      <c r="D183" s="76">
        <v>-26494.580000000005</v>
      </c>
      <c r="E183" s="76">
        <v>-26494.580000000005</v>
      </c>
      <c r="F183" s="76">
        <v>-26494.580000000005</v>
      </c>
      <c r="G183" s="76">
        <v>-38978.240000000005</v>
      </c>
      <c r="H183" s="76">
        <v>-38978.240000000005</v>
      </c>
      <c r="I183" s="76">
        <v>-38978.240000000005</v>
      </c>
      <c r="J183" s="76">
        <v>-51461.900000000009</v>
      </c>
      <c r="K183" s="76">
        <v>-51461.900000000009</v>
      </c>
      <c r="L183" s="76">
        <v>-51461.900000000009</v>
      </c>
      <c r="M183" s="106">
        <v>-92480.46</v>
      </c>
      <c r="N183" s="76">
        <v>-92480.46</v>
      </c>
      <c r="O183" s="76">
        <v>-92480.46</v>
      </c>
      <c r="P183" s="76">
        <v>-14010.92</v>
      </c>
      <c r="Q183" s="76">
        <v>-14010.92</v>
      </c>
      <c r="R183" s="76">
        <v>-14010.92</v>
      </c>
      <c r="S183" s="76">
        <v>-14010.92</v>
      </c>
      <c r="T183" s="76">
        <v>-14010.92</v>
      </c>
      <c r="U183" s="14">
        <v>-14010.92</v>
      </c>
      <c r="V183" s="14">
        <f t="shared" ref="V183:AW183" si="178">+U183+SUMIF($N$394:$N$443,$A183,V$394:V$443)</f>
        <v>-215570.33833670986</v>
      </c>
      <c r="W183" s="14">
        <f t="shared" si="178"/>
        <v>-215570.33833670986</v>
      </c>
      <c r="X183" s="14">
        <f t="shared" si="178"/>
        <v>-215570.33833670986</v>
      </c>
      <c r="Y183" s="14">
        <f t="shared" si="178"/>
        <v>-417129.75667341973</v>
      </c>
      <c r="Z183" s="14">
        <f t="shared" si="178"/>
        <v>-417129.75667341973</v>
      </c>
      <c r="AA183" s="102">
        <f t="shared" si="178"/>
        <v>-417129.75667341973</v>
      </c>
      <c r="AB183" s="14">
        <f t="shared" si="178"/>
        <v>-471730.99249912519</v>
      </c>
      <c r="AC183" s="14">
        <f t="shared" si="178"/>
        <v>-471730.99249912519</v>
      </c>
      <c r="AD183" s="14">
        <f t="shared" si="178"/>
        <v>-471730.99249912519</v>
      </c>
      <c r="AE183" s="14">
        <f t="shared" si="178"/>
        <v>-526332.22832483065</v>
      </c>
      <c r="AF183" s="14">
        <f t="shared" si="178"/>
        <v>-526332.22832483065</v>
      </c>
      <c r="AG183" s="14">
        <f t="shared" si="178"/>
        <v>-526332.22832483065</v>
      </c>
      <c r="AH183" s="14">
        <f t="shared" si="178"/>
        <v>-580933.46415053611</v>
      </c>
      <c r="AI183" s="14">
        <f t="shared" si="178"/>
        <v>-580933.46415053611</v>
      </c>
      <c r="AJ183" s="14">
        <f t="shared" si="178"/>
        <v>-580933.46415053611</v>
      </c>
      <c r="AK183" s="14">
        <f t="shared" si="178"/>
        <v>-635534.69997624157</v>
      </c>
      <c r="AL183" s="14">
        <f t="shared" si="178"/>
        <v>-635534.69997624157</v>
      </c>
      <c r="AM183" s="14">
        <f t="shared" si="178"/>
        <v>-635534.69997624157</v>
      </c>
      <c r="AN183" s="14">
        <f t="shared" si="178"/>
        <v>-650817.67896077118</v>
      </c>
      <c r="AO183" s="14">
        <f t="shared" si="178"/>
        <v>-650817.67896077118</v>
      </c>
      <c r="AP183" s="14">
        <f t="shared" si="178"/>
        <v>-650817.67896077118</v>
      </c>
      <c r="AQ183" s="14">
        <f t="shared" si="178"/>
        <v>-666100.6579453008</v>
      </c>
      <c r="AR183" s="14">
        <f t="shared" si="178"/>
        <v>-666100.6579453008</v>
      </c>
      <c r="AS183" s="14">
        <f t="shared" si="178"/>
        <v>-666100.6579453008</v>
      </c>
      <c r="AT183" s="14">
        <f t="shared" si="178"/>
        <v>-681383.63692983042</v>
      </c>
      <c r="AU183" s="14">
        <f t="shared" si="178"/>
        <v>-681383.63692983042</v>
      </c>
      <c r="AV183" s="14">
        <f t="shared" si="178"/>
        <v>-681383.63692983042</v>
      </c>
      <c r="AW183" s="14">
        <f t="shared" si="178"/>
        <v>-696666.61591436004</v>
      </c>
      <c r="AX183" s="14"/>
      <c r="AY183" s="102">
        <f t="shared" si="131"/>
        <v>-603611.91324480297</v>
      </c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</row>
    <row r="184" spans="1:82" s="12" customFormat="1" x14ac:dyDescent="0.15">
      <c r="A184" s="11" t="s">
        <v>590</v>
      </c>
      <c r="B184" s="76">
        <v>2543.25</v>
      </c>
      <c r="C184" s="76">
        <v>2543.25</v>
      </c>
      <c r="D184" s="76">
        <v>195.13000000000011</v>
      </c>
      <c r="E184" s="76">
        <v>195.13000000000011</v>
      </c>
      <c r="F184" s="76">
        <v>195.13000000000011</v>
      </c>
      <c r="G184" s="76">
        <v>-2152.98</v>
      </c>
      <c r="H184" s="76">
        <v>-2152.98</v>
      </c>
      <c r="I184" s="76">
        <v>-2152.98</v>
      </c>
      <c r="J184" s="76">
        <v>-4501.1000000000004</v>
      </c>
      <c r="K184" s="76">
        <v>-4501.1000000000004</v>
      </c>
      <c r="L184" s="76">
        <v>-4501.1000000000004</v>
      </c>
      <c r="M184" s="106">
        <v>-22789.260000000002</v>
      </c>
      <c r="N184" s="76">
        <v>-22789.260000000002</v>
      </c>
      <c r="O184" s="76">
        <v>-22789.260000000002</v>
      </c>
      <c r="P184" s="76">
        <v>2543.25</v>
      </c>
      <c r="Q184" s="76">
        <v>2543.25</v>
      </c>
      <c r="R184" s="76">
        <v>2543.25</v>
      </c>
      <c r="S184" s="76">
        <v>2543.25</v>
      </c>
      <c r="T184" s="76">
        <v>2543.25</v>
      </c>
      <c r="U184" s="14">
        <v>2543.25</v>
      </c>
      <c r="V184" s="14">
        <f t="shared" ref="V184:AW184" si="179">+U184+SUMIF($N$394:$N$443,$A184,V$394:V$443)</f>
        <v>-35155.280200224006</v>
      </c>
      <c r="W184" s="14">
        <f t="shared" si="179"/>
        <v>-35155.280200224006</v>
      </c>
      <c r="X184" s="14">
        <f t="shared" si="179"/>
        <v>-35155.280200224006</v>
      </c>
      <c r="Y184" s="14">
        <f t="shared" si="179"/>
        <v>-72853.810400448012</v>
      </c>
      <c r="Z184" s="14">
        <f t="shared" si="179"/>
        <v>-72853.810400448012</v>
      </c>
      <c r="AA184" s="102">
        <f t="shared" si="179"/>
        <v>-72853.810400448012</v>
      </c>
      <c r="AB184" s="14">
        <f t="shared" si="179"/>
        <v>-83341.19818110895</v>
      </c>
      <c r="AC184" s="14">
        <f t="shared" si="179"/>
        <v>-83341.19818110895</v>
      </c>
      <c r="AD184" s="14">
        <f t="shared" si="179"/>
        <v>-83341.19818110895</v>
      </c>
      <c r="AE184" s="14">
        <f t="shared" si="179"/>
        <v>-93828.585961769888</v>
      </c>
      <c r="AF184" s="14">
        <f t="shared" si="179"/>
        <v>-93828.585961769888</v>
      </c>
      <c r="AG184" s="14">
        <f t="shared" si="179"/>
        <v>-93828.585961769888</v>
      </c>
      <c r="AH184" s="14">
        <f t="shared" si="179"/>
        <v>-104315.97374243083</v>
      </c>
      <c r="AI184" s="14">
        <f t="shared" si="179"/>
        <v>-104315.97374243083</v>
      </c>
      <c r="AJ184" s="14">
        <f t="shared" si="179"/>
        <v>-104315.97374243083</v>
      </c>
      <c r="AK184" s="14">
        <f t="shared" si="179"/>
        <v>-114803.36152309176</v>
      </c>
      <c r="AL184" s="14">
        <f t="shared" si="179"/>
        <v>-114803.36152309176</v>
      </c>
      <c r="AM184" s="14">
        <f t="shared" si="179"/>
        <v>-114803.36152309176</v>
      </c>
      <c r="AN184" s="14">
        <f t="shared" si="179"/>
        <v>-118072.82240999069</v>
      </c>
      <c r="AO184" s="14">
        <f t="shared" si="179"/>
        <v>-118072.82240999069</v>
      </c>
      <c r="AP184" s="14">
        <f t="shared" si="179"/>
        <v>-118072.82240999069</v>
      </c>
      <c r="AQ184" s="14">
        <f t="shared" si="179"/>
        <v>-121342.28329688963</v>
      </c>
      <c r="AR184" s="14">
        <f t="shared" si="179"/>
        <v>-121342.28329688963</v>
      </c>
      <c r="AS184" s="14">
        <f t="shared" si="179"/>
        <v>-121342.28329688963</v>
      </c>
      <c r="AT184" s="14">
        <f t="shared" si="179"/>
        <v>-124611.74418378856</v>
      </c>
      <c r="AU184" s="14">
        <f t="shared" si="179"/>
        <v>-124611.74418378856</v>
      </c>
      <c r="AV184" s="14">
        <f t="shared" si="179"/>
        <v>-124611.74418378856</v>
      </c>
      <c r="AW184" s="14">
        <f t="shared" si="179"/>
        <v>-127881.20507068749</v>
      </c>
      <c r="AX184" s="14"/>
      <c r="AY184" s="102">
        <f t="shared" si="131"/>
        <v>-108800.34724682609</v>
      </c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</row>
    <row r="185" spans="1:82" s="12" customFormat="1" x14ac:dyDescent="0.15">
      <c r="A185" s="11" t="s">
        <v>591</v>
      </c>
      <c r="B185" s="76">
        <v>7688918.7599999998</v>
      </c>
      <c r="C185" s="76">
        <v>7688918.7599999998</v>
      </c>
      <c r="D185" s="76">
        <v>7559958.7599999998</v>
      </c>
      <c r="E185" s="76">
        <v>7559958.7599999998</v>
      </c>
      <c r="F185" s="76">
        <v>7559958.7599999998</v>
      </c>
      <c r="G185" s="76">
        <v>7425807.7599999998</v>
      </c>
      <c r="H185" s="76">
        <v>7425807.7599999998</v>
      </c>
      <c r="I185" s="76">
        <v>7425807.7599999998</v>
      </c>
      <c r="J185" s="76">
        <v>7289061.7599999998</v>
      </c>
      <c r="K185" s="76">
        <v>7289064.7599999998</v>
      </c>
      <c r="L185" s="76">
        <v>7289064.7599999998</v>
      </c>
      <c r="M185" s="106">
        <v>7152318.7599999998</v>
      </c>
      <c r="N185" s="76">
        <v>7152318.7599999998</v>
      </c>
      <c r="O185" s="76">
        <v>7152318.7599999998</v>
      </c>
      <c r="P185" s="76">
        <v>7015572.7599999998</v>
      </c>
      <c r="Q185" s="76">
        <v>7015572.7599999998</v>
      </c>
      <c r="R185" s="76">
        <v>7015572.7599999998</v>
      </c>
      <c r="S185" s="76">
        <v>6878826.7599999998</v>
      </c>
      <c r="T185" s="76">
        <v>6878826.7599999998</v>
      </c>
      <c r="U185" s="14">
        <v>6878826.7599999998</v>
      </c>
      <c r="V185" s="14">
        <f t="shared" ref="V185:AW185" si="180">+U185+SUMIF($N$394:$N$443,$A185,V$394:V$443)</f>
        <v>6878826.7599999998</v>
      </c>
      <c r="W185" s="14">
        <f t="shared" si="180"/>
        <v>6878826.7599999998</v>
      </c>
      <c r="X185" s="14">
        <f t="shared" si="180"/>
        <v>6878826.7599999998</v>
      </c>
      <c r="Y185" s="14">
        <f t="shared" si="180"/>
        <v>6878826.7599999998</v>
      </c>
      <c r="Z185" s="14">
        <f t="shared" si="180"/>
        <v>6878826.7599999998</v>
      </c>
      <c r="AA185" s="102">
        <f t="shared" si="180"/>
        <v>6878826.7599999998</v>
      </c>
      <c r="AB185" s="14">
        <f t="shared" si="180"/>
        <v>6878826.7599999998</v>
      </c>
      <c r="AC185" s="14">
        <f t="shared" si="180"/>
        <v>6878826.7599999998</v>
      </c>
      <c r="AD185" s="14">
        <f t="shared" si="180"/>
        <v>6878826.7599999998</v>
      </c>
      <c r="AE185" s="14">
        <f t="shared" si="180"/>
        <v>6878826.7599999998</v>
      </c>
      <c r="AF185" s="14">
        <f t="shared" si="180"/>
        <v>6878826.7599999998</v>
      </c>
      <c r="AG185" s="14">
        <f t="shared" si="180"/>
        <v>6878826.7599999998</v>
      </c>
      <c r="AH185" s="14">
        <f t="shared" si="180"/>
        <v>6878826.7599999998</v>
      </c>
      <c r="AI185" s="14">
        <f t="shared" si="180"/>
        <v>6878826.7599999998</v>
      </c>
      <c r="AJ185" s="14">
        <f t="shared" si="180"/>
        <v>6878826.7599999998</v>
      </c>
      <c r="AK185" s="14">
        <f t="shared" si="180"/>
        <v>6878826.7599999998</v>
      </c>
      <c r="AL185" s="14">
        <f t="shared" si="180"/>
        <v>6878826.7599999998</v>
      </c>
      <c r="AM185" s="14">
        <f t="shared" si="180"/>
        <v>6878826.7599999998</v>
      </c>
      <c r="AN185" s="14">
        <f t="shared" si="180"/>
        <v>6878826.7599999998</v>
      </c>
      <c r="AO185" s="14">
        <f t="shared" si="180"/>
        <v>6878826.7599999998</v>
      </c>
      <c r="AP185" s="14">
        <f t="shared" si="180"/>
        <v>6878826.7599999998</v>
      </c>
      <c r="AQ185" s="14">
        <f t="shared" si="180"/>
        <v>6878826.7599999998</v>
      </c>
      <c r="AR185" s="14">
        <f t="shared" si="180"/>
        <v>6878826.7599999998</v>
      </c>
      <c r="AS185" s="14">
        <f t="shared" si="180"/>
        <v>6878826.7599999998</v>
      </c>
      <c r="AT185" s="14">
        <f t="shared" si="180"/>
        <v>6878826.7599999998</v>
      </c>
      <c r="AU185" s="14">
        <f t="shared" si="180"/>
        <v>6878826.7599999998</v>
      </c>
      <c r="AV185" s="14">
        <f t="shared" si="180"/>
        <v>6878826.7599999998</v>
      </c>
      <c r="AW185" s="14">
        <f t="shared" si="180"/>
        <v>6878826.7599999998</v>
      </c>
      <c r="AX185" s="14"/>
      <c r="AY185" s="102">
        <f t="shared" si="131"/>
        <v>6878826.7600000007</v>
      </c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</row>
    <row r="186" spans="1:82" s="12" customFormat="1" x14ac:dyDescent="0.15">
      <c r="A186" s="11" t="s">
        <v>592</v>
      </c>
      <c r="B186" s="76">
        <v>-1536181.24</v>
      </c>
      <c r="C186" s="76">
        <v>-1536181.24</v>
      </c>
      <c r="D186" s="76">
        <v>-1510315.24</v>
      </c>
      <c r="E186" s="76">
        <v>-1510315.24</v>
      </c>
      <c r="F186" s="76">
        <v>-1510315.24</v>
      </c>
      <c r="G186" s="76">
        <v>-1483475.24</v>
      </c>
      <c r="H186" s="76">
        <v>-1483475.24</v>
      </c>
      <c r="I186" s="76">
        <v>-1483475.24</v>
      </c>
      <c r="J186" s="76">
        <v>-1456148.24</v>
      </c>
      <c r="K186" s="76">
        <v>-1456148.24</v>
      </c>
      <c r="L186" s="76">
        <v>-1456148.24</v>
      </c>
      <c r="M186" s="106">
        <v>-1428821.24</v>
      </c>
      <c r="N186" s="76">
        <v>-1428821.24</v>
      </c>
      <c r="O186" s="76">
        <v>-1428821.24</v>
      </c>
      <c r="P186" s="76">
        <v>-1401494.24</v>
      </c>
      <c r="Q186" s="76">
        <v>-1401494.24</v>
      </c>
      <c r="R186" s="76">
        <v>-1401494.24</v>
      </c>
      <c r="S186" s="76">
        <v>-1374167.24</v>
      </c>
      <c r="T186" s="76">
        <v>-1374167.24</v>
      </c>
      <c r="U186" s="14">
        <v>-1374167.24</v>
      </c>
      <c r="V186" s="14">
        <f t="shared" ref="V186:AW186" si="181">+U186+SUMIF($N$394:$N$443,$A186,V$394:V$443)</f>
        <v>-1374167.24</v>
      </c>
      <c r="W186" s="14">
        <f t="shared" si="181"/>
        <v>-1374167.24</v>
      </c>
      <c r="X186" s="14">
        <f t="shared" si="181"/>
        <v>-1374167.24</v>
      </c>
      <c r="Y186" s="14">
        <f t="shared" si="181"/>
        <v>-1374167.24</v>
      </c>
      <c r="Z186" s="14">
        <f t="shared" si="181"/>
        <v>-1374167.24</v>
      </c>
      <c r="AA186" s="102">
        <f t="shared" si="181"/>
        <v>-1374167.24</v>
      </c>
      <c r="AB186" s="14">
        <f t="shared" si="181"/>
        <v>-1374167.24</v>
      </c>
      <c r="AC186" s="14">
        <f t="shared" si="181"/>
        <v>-1374167.24</v>
      </c>
      <c r="AD186" s="14">
        <f t="shared" si="181"/>
        <v>-1374167.24</v>
      </c>
      <c r="AE186" s="14">
        <f t="shared" si="181"/>
        <v>-1374167.24</v>
      </c>
      <c r="AF186" s="14">
        <f t="shared" si="181"/>
        <v>-1374167.24</v>
      </c>
      <c r="AG186" s="14">
        <f t="shared" si="181"/>
        <v>-1374167.24</v>
      </c>
      <c r="AH186" s="14">
        <f t="shared" si="181"/>
        <v>-1374167.24</v>
      </c>
      <c r="AI186" s="14">
        <f t="shared" si="181"/>
        <v>-1374167.24</v>
      </c>
      <c r="AJ186" s="14">
        <f t="shared" si="181"/>
        <v>-1374167.24</v>
      </c>
      <c r="AK186" s="14">
        <f t="shared" si="181"/>
        <v>-1374167.24</v>
      </c>
      <c r="AL186" s="14">
        <f t="shared" si="181"/>
        <v>-1374167.24</v>
      </c>
      <c r="AM186" s="14">
        <f t="shared" si="181"/>
        <v>-1374167.24</v>
      </c>
      <c r="AN186" s="14">
        <f t="shared" si="181"/>
        <v>-1374167.24</v>
      </c>
      <c r="AO186" s="14">
        <f t="shared" si="181"/>
        <v>-1374167.24</v>
      </c>
      <c r="AP186" s="14">
        <f t="shared" si="181"/>
        <v>-1374167.24</v>
      </c>
      <c r="AQ186" s="14">
        <f t="shared" si="181"/>
        <v>-1374167.24</v>
      </c>
      <c r="AR186" s="14">
        <f t="shared" si="181"/>
        <v>-1374167.24</v>
      </c>
      <c r="AS186" s="14">
        <f t="shared" si="181"/>
        <v>-1374167.24</v>
      </c>
      <c r="AT186" s="14">
        <f t="shared" si="181"/>
        <v>-1374167.24</v>
      </c>
      <c r="AU186" s="14">
        <f t="shared" si="181"/>
        <v>-1374167.24</v>
      </c>
      <c r="AV186" s="14">
        <f t="shared" si="181"/>
        <v>-1374167.24</v>
      </c>
      <c r="AW186" s="14">
        <f t="shared" si="181"/>
        <v>-1374167.24</v>
      </c>
      <c r="AX186" s="14"/>
      <c r="AY186" s="102">
        <f t="shared" si="131"/>
        <v>-1374167.24</v>
      </c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</row>
    <row r="187" spans="1:82" s="12" customFormat="1" x14ac:dyDescent="0.15">
      <c r="A187" s="11" t="s">
        <v>593</v>
      </c>
      <c r="B187" s="76">
        <v>-8616962.8900000006</v>
      </c>
      <c r="C187" s="76">
        <v>-8616962.8900000006</v>
      </c>
      <c r="D187" s="76">
        <v>-8472386.8900000006</v>
      </c>
      <c r="E187" s="76">
        <v>-8472386.8900000006</v>
      </c>
      <c r="F187" s="76">
        <v>-8472386.8900000006</v>
      </c>
      <c r="G187" s="76">
        <v>-8322024.8900000006</v>
      </c>
      <c r="H187" s="76">
        <v>-8322024.8900000006</v>
      </c>
      <c r="I187" s="76">
        <v>-8322024.8900000006</v>
      </c>
      <c r="J187" s="76">
        <v>-8168769.8900000006</v>
      </c>
      <c r="K187" s="76">
        <v>-8168769.8900000006</v>
      </c>
      <c r="L187" s="76">
        <v>-8168769.8900000006</v>
      </c>
      <c r="M187" s="106">
        <v>-8015514.8900000006</v>
      </c>
      <c r="N187" s="76">
        <v>-8015514.8900000006</v>
      </c>
      <c r="O187" s="76">
        <v>-8015514.8900000006</v>
      </c>
      <c r="P187" s="76">
        <v>-7862259.8899999997</v>
      </c>
      <c r="Q187" s="76">
        <v>-7862259.8899999997</v>
      </c>
      <c r="R187" s="76">
        <v>-7862259.8899999997</v>
      </c>
      <c r="S187" s="76">
        <v>-7709004.8899999997</v>
      </c>
      <c r="T187" s="76">
        <v>-7709004.8899999997</v>
      </c>
      <c r="U187" s="14">
        <v>-7709004.8899999997</v>
      </c>
      <c r="V187" s="14">
        <f t="shared" ref="V187:AW187" si="182">+U187+SUMIF($N$394:$N$443,$A187,V$394:V$443)</f>
        <v>-7709004.8899999997</v>
      </c>
      <c r="W187" s="14">
        <f t="shared" si="182"/>
        <v>-7709004.8899999997</v>
      </c>
      <c r="X187" s="14">
        <f t="shared" si="182"/>
        <v>-7709004.8899999997</v>
      </c>
      <c r="Y187" s="14">
        <f t="shared" si="182"/>
        <v>-7709004.8899999997</v>
      </c>
      <c r="Z187" s="14">
        <f t="shared" si="182"/>
        <v>-7709004.8899999997</v>
      </c>
      <c r="AA187" s="102">
        <f t="shared" si="182"/>
        <v>-7709004.8899999997</v>
      </c>
      <c r="AB187" s="14">
        <f t="shared" si="182"/>
        <v>-7709004.8899999997</v>
      </c>
      <c r="AC187" s="14">
        <f t="shared" si="182"/>
        <v>-7709004.8899999997</v>
      </c>
      <c r="AD187" s="14">
        <f t="shared" si="182"/>
        <v>-7709004.8899999997</v>
      </c>
      <c r="AE187" s="14">
        <f t="shared" si="182"/>
        <v>-7709004.8899999997</v>
      </c>
      <c r="AF187" s="14">
        <f t="shared" si="182"/>
        <v>-7709004.8899999997</v>
      </c>
      <c r="AG187" s="14">
        <f t="shared" si="182"/>
        <v>-7709004.8899999997</v>
      </c>
      <c r="AH187" s="14">
        <f t="shared" si="182"/>
        <v>-7709004.8899999997</v>
      </c>
      <c r="AI187" s="14">
        <f t="shared" si="182"/>
        <v>-7709004.8899999997</v>
      </c>
      <c r="AJ187" s="14">
        <f t="shared" si="182"/>
        <v>-7709004.8899999997</v>
      </c>
      <c r="AK187" s="14">
        <f t="shared" si="182"/>
        <v>-7709004.8899999997</v>
      </c>
      <c r="AL187" s="14">
        <f t="shared" si="182"/>
        <v>-7709004.8899999997</v>
      </c>
      <c r="AM187" s="14">
        <f t="shared" si="182"/>
        <v>-7709004.8899999997</v>
      </c>
      <c r="AN187" s="14">
        <f t="shared" si="182"/>
        <v>-7709004.8899999997</v>
      </c>
      <c r="AO187" s="14">
        <f t="shared" si="182"/>
        <v>-7709004.8899999997</v>
      </c>
      <c r="AP187" s="14">
        <f t="shared" si="182"/>
        <v>-7709004.8899999997</v>
      </c>
      <c r="AQ187" s="14">
        <f t="shared" si="182"/>
        <v>-7709004.8899999997</v>
      </c>
      <c r="AR187" s="14">
        <f t="shared" si="182"/>
        <v>-7709004.8899999997</v>
      </c>
      <c r="AS187" s="14">
        <f t="shared" si="182"/>
        <v>-7709004.8899999997</v>
      </c>
      <c r="AT187" s="14">
        <f t="shared" si="182"/>
        <v>-7709004.8899999997</v>
      </c>
      <c r="AU187" s="14">
        <f t="shared" si="182"/>
        <v>-7709004.8899999997</v>
      </c>
      <c r="AV187" s="14">
        <f t="shared" si="182"/>
        <v>-7709004.8899999997</v>
      </c>
      <c r="AW187" s="14">
        <f t="shared" si="182"/>
        <v>-7709004.8899999997</v>
      </c>
      <c r="AX187" s="14"/>
      <c r="AY187" s="102">
        <f t="shared" si="131"/>
        <v>-7709004.8899999997</v>
      </c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</row>
    <row r="188" spans="1:82" s="12" customFormat="1" x14ac:dyDescent="0.15">
      <c r="A188" s="11" t="s">
        <v>595</v>
      </c>
      <c r="B188" s="76">
        <v>2210792.33</v>
      </c>
      <c r="C188" s="76">
        <v>2210792.33</v>
      </c>
      <c r="D188" s="76">
        <v>2199700.33</v>
      </c>
      <c r="E188" s="76">
        <v>2199700.33</v>
      </c>
      <c r="F188" s="76">
        <v>2199700.33</v>
      </c>
      <c r="G188" s="76">
        <v>2195265.33</v>
      </c>
      <c r="H188" s="76">
        <v>2195265.33</v>
      </c>
      <c r="I188" s="76">
        <v>2194550.33</v>
      </c>
      <c r="J188" s="76">
        <v>2187319.33</v>
      </c>
      <c r="K188" s="76">
        <v>2187319.33</v>
      </c>
      <c r="L188" s="76">
        <v>2187319.33</v>
      </c>
      <c r="M188" s="106">
        <v>2190965.33</v>
      </c>
      <c r="N188" s="76">
        <v>2190965.33</v>
      </c>
      <c r="O188" s="76">
        <v>2190965.33</v>
      </c>
      <c r="P188" s="76">
        <v>2181738.33</v>
      </c>
      <c r="Q188" s="76">
        <v>2181738.33</v>
      </c>
      <c r="R188" s="76">
        <v>2181738.33</v>
      </c>
      <c r="S188" s="76">
        <v>2172332.33</v>
      </c>
      <c r="T188" s="76">
        <v>2172332.33</v>
      </c>
      <c r="U188" s="14">
        <v>2157819.33</v>
      </c>
      <c r="V188" s="14">
        <f t="shared" ref="V188:AW188" si="183">+U188+SUMIF($N$394:$N$443,$A188,V$394:V$443)</f>
        <v>2157819.33</v>
      </c>
      <c r="W188" s="14">
        <f t="shared" si="183"/>
        <v>2157819.33</v>
      </c>
      <c r="X188" s="14">
        <f t="shared" si="183"/>
        <v>2157819.33</v>
      </c>
      <c r="Y188" s="14">
        <f t="shared" si="183"/>
        <v>2157819.33</v>
      </c>
      <c r="Z188" s="14">
        <f t="shared" si="183"/>
        <v>2157819.33</v>
      </c>
      <c r="AA188" s="102">
        <f t="shared" si="183"/>
        <v>2157819.33</v>
      </c>
      <c r="AB188" s="14">
        <f t="shared" si="183"/>
        <v>2157819.33</v>
      </c>
      <c r="AC188" s="14">
        <f t="shared" si="183"/>
        <v>2157819.33</v>
      </c>
      <c r="AD188" s="14">
        <f t="shared" si="183"/>
        <v>2157819.33</v>
      </c>
      <c r="AE188" s="14">
        <f t="shared" si="183"/>
        <v>2157819.33</v>
      </c>
      <c r="AF188" s="14">
        <f t="shared" si="183"/>
        <v>2157819.33</v>
      </c>
      <c r="AG188" s="14">
        <f t="shared" si="183"/>
        <v>2157819.33</v>
      </c>
      <c r="AH188" s="14">
        <f t="shared" si="183"/>
        <v>2157819.33</v>
      </c>
      <c r="AI188" s="14">
        <f t="shared" si="183"/>
        <v>2157819.33</v>
      </c>
      <c r="AJ188" s="14">
        <f t="shared" si="183"/>
        <v>2157819.33</v>
      </c>
      <c r="AK188" s="14">
        <f t="shared" si="183"/>
        <v>2157819.33</v>
      </c>
      <c r="AL188" s="14">
        <f t="shared" si="183"/>
        <v>2157819.33</v>
      </c>
      <c r="AM188" s="14">
        <f t="shared" si="183"/>
        <v>2157819.33</v>
      </c>
      <c r="AN188" s="14">
        <f t="shared" si="183"/>
        <v>2157819.33</v>
      </c>
      <c r="AO188" s="14">
        <f t="shared" si="183"/>
        <v>2157819.33</v>
      </c>
      <c r="AP188" s="14">
        <f t="shared" si="183"/>
        <v>2157819.33</v>
      </c>
      <c r="AQ188" s="14">
        <f t="shared" si="183"/>
        <v>2157819.33</v>
      </c>
      <c r="AR188" s="14">
        <f t="shared" si="183"/>
        <v>2157819.33</v>
      </c>
      <c r="AS188" s="14">
        <f t="shared" si="183"/>
        <v>2157819.33</v>
      </c>
      <c r="AT188" s="14">
        <f t="shared" si="183"/>
        <v>2157819.33</v>
      </c>
      <c r="AU188" s="14">
        <f t="shared" si="183"/>
        <v>2157819.33</v>
      </c>
      <c r="AV188" s="14">
        <f t="shared" si="183"/>
        <v>2157819.33</v>
      </c>
      <c r="AW188" s="14">
        <f t="shared" si="183"/>
        <v>2157819.33</v>
      </c>
      <c r="AX188" s="14"/>
      <c r="AY188" s="102">
        <f t="shared" si="131"/>
        <v>2157819.3299999991</v>
      </c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</row>
    <row r="189" spans="1:82" s="12" customFormat="1" x14ac:dyDescent="0.15">
      <c r="A189" s="11" t="s">
        <v>52</v>
      </c>
      <c r="B189" s="76">
        <v>-993641.59000000008</v>
      </c>
      <c r="C189" s="76">
        <v>-993641.59000000008</v>
      </c>
      <c r="D189" s="76">
        <v>-1367891.59</v>
      </c>
      <c r="E189" s="76">
        <v>-1367891.59</v>
      </c>
      <c r="F189" s="76">
        <v>-1367891.59</v>
      </c>
      <c r="G189" s="76">
        <v>-1742141.59</v>
      </c>
      <c r="H189" s="76">
        <v>-1742141.59</v>
      </c>
      <c r="I189" s="76">
        <v>-1742141.59</v>
      </c>
      <c r="J189" s="76">
        <v>-2116391.59</v>
      </c>
      <c r="K189" s="76">
        <v>-2116391.59</v>
      </c>
      <c r="L189" s="76">
        <v>-2116391.59</v>
      </c>
      <c r="M189" s="106">
        <v>-2791092.7199999997</v>
      </c>
      <c r="N189" s="76">
        <v>-2791092.7199999997</v>
      </c>
      <c r="O189" s="76">
        <v>-2791092.7199999997</v>
      </c>
      <c r="P189" s="76">
        <v>-1367891.59</v>
      </c>
      <c r="Q189" s="76">
        <v>-1367891.59</v>
      </c>
      <c r="R189" s="76">
        <v>-1367891.59</v>
      </c>
      <c r="S189" s="76">
        <v>-1742141.59</v>
      </c>
      <c r="T189" s="76">
        <v>-1742141.59</v>
      </c>
      <c r="U189" s="14">
        <v>-1742141.59</v>
      </c>
      <c r="V189" s="14">
        <f t="shared" ref="V189:AW189" si="184">+U189+SUMIF($N$394:$N$443,$A189,V$394:V$443)</f>
        <v>-1965671.3682687951</v>
      </c>
      <c r="W189" s="14">
        <f t="shared" si="184"/>
        <v>-1965671.3682687951</v>
      </c>
      <c r="X189" s="14">
        <f t="shared" si="184"/>
        <v>-1965671.3682687951</v>
      </c>
      <c r="Y189" s="14">
        <f t="shared" si="184"/>
        <v>-2189201.1465375898</v>
      </c>
      <c r="Z189" s="14">
        <f t="shared" si="184"/>
        <v>-2189201.1465375898</v>
      </c>
      <c r="AA189" s="102">
        <f t="shared" si="184"/>
        <v>-2189201.1465375898</v>
      </c>
      <c r="AB189" s="14">
        <f t="shared" si="184"/>
        <v>-2493747.268312417</v>
      </c>
      <c r="AC189" s="14">
        <f t="shared" si="184"/>
        <v>-2493747.268312417</v>
      </c>
      <c r="AD189" s="14">
        <f t="shared" si="184"/>
        <v>-2493747.268312417</v>
      </c>
      <c r="AE189" s="14">
        <f t="shared" si="184"/>
        <v>-2798293.3900872441</v>
      </c>
      <c r="AF189" s="14">
        <f t="shared" si="184"/>
        <v>-2798293.3900872441</v>
      </c>
      <c r="AG189" s="14">
        <f t="shared" si="184"/>
        <v>-2798293.3900872441</v>
      </c>
      <c r="AH189" s="14">
        <f t="shared" si="184"/>
        <v>-3102839.5118620712</v>
      </c>
      <c r="AI189" s="14">
        <f t="shared" si="184"/>
        <v>-3102839.5118620712</v>
      </c>
      <c r="AJ189" s="14">
        <f t="shared" si="184"/>
        <v>-3102839.5118620712</v>
      </c>
      <c r="AK189" s="14">
        <f t="shared" si="184"/>
        <v>-3407385.6336368984</v>
      </c>
      <c r="AL189" s="14">
        <f t="shared" si="184"/>
        <v>-3407385.6336368984</v>
      </c>
      <c r="AM189" s="14">
        <f t="shared" si="184"/>
        <v>-3407385.6336368984</v>
      </c>
      <c r="AN189" s="14">
        <f t="shared" si="184"/>
        <v>-3700675.3701088992</v>
      </c>
      <c r="AO189" s="14">
        <f t="shared" si="184"/>
        <v>-3700675.3701088992</v>
      </c>
      <c r="AP189" s="14">
        <f t="shared" si="184"/>
        <v>-3700675.3701088992</v>
      </c>
      <c r="AQ189" s="14">
        <f t="shared" si="184"/>
        <v>-3993965.1065809</v>
      </c>
      <c r="AR189" s="14">
        <f t="shared" si="184"/>
        <v>-3993965.1065809</v>
      </c>
      <c r="AS189" s="14">
        <f t="shared" si="184"/>
        <v>-3993965.1065809</v>
      </c>
      <c r="AT189" s="14">
        <f t="shared" si="184"/>
        <v>-4287254.8430529004</v>
      </c>
      <c r="AU189" s="14">
        <f t="shared" si="184"/>
        <v>-4287254.8430529004</v>
      </c>
      <c r="AV189" s="14">
        <f t="shared" si="184"/>
        <v>-4287254.8430529004</v>
      </c>
      <c r="AW189" s="14">
        <f t="shared" si="184"/>
        <v>-4580544.5795249008</v>
      </c>
      <c r="AX189" s="14"/>
      <c r="AY189" s="102">
        <f t="shared" si="131"/>
        <v>-3309349.7556666341</v>
      </c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</row>
    <row r="190" spans="1:82" s="12" customFormat="1" x14ac:dyDescent="0.15">
      <c r="A190" s="11" t="s">
        <v>463</v>
      </c>
      <c r="B190" s="76">
        <v>484968.51</v>
      </c>
      <c r="C190" s="76">
        <v>484968.51</v>
      </c>
      <c r="D190" s="76">
        <v>57728.630000000005</v>
      </c>
      <c r="E190" s="76">
        <v>57728.630000000005</v>
      </c>
      <c r="F190" s="76">
        <v>57728.630000000005</v>
      </c>
      <c r="G190" s="76">
        <v>0</v>
      </c>
      <c r="H190" s="76">
        <v>0</v>
      </c>
      <c r="I190" s="76">
        <v>0</v>
      </c>
      <c r="J190" s="76">
        <v>0</v>
      </c>
      <c r="K190" s="76">
        <v>0</v>
      </c>
      <c r="L190" s="76">
        <v>0</v>
      </c>
      <c r="M190" s="106">
        <v>0</v>
      </c>
      <c r="N190" s="76">
        <v>0</v>
      </c>
      <c r="O190" s="76">
        <v>0</v>
      </c>
      <c r="P190" s="76">
        <v>0</v>
      </c>
      <c r="Q190" s="76">
        <v>0</v>
      </c>
      <c r="R190" s="76">
        <v>0</v>
      </c>
      <c r="S190" s="76">
        <v>0</v>
      </c>
      <c r="T190" s="76">
        <v>0</v>
      </c>
      <c r="U190" s="14">
        <v>0</v>
      </c>
      <c r="V190" s="14">
        <f t="shared" ref="V190:AW191" si="185">+U190+SUMIF($N$394:$N$443,$A190,V$394:V$443)</f>
        <v>0</v>
      </c>
      <c r="W190" s="14">
        <f t="shared" si="185"/>
        <v>0</v>
      </c>
      <c r="X190" s="14">
        <f t="shared" si="185"/>
        <v>0</v>
      </c>
      <c r="Y190" s="14">
        <f t="shared" si="185"/>
        <v>0</v>
      </c>
      <c r="Z190" s="14">
        <f t="shared" si="185"/>
        <v>0</v>
      </c>
      <c r="AA190" s="102">
        <f t="shared" si="185"/>
        <v>0</v>
      </c>
      <c r="AB190" s="14">
        <f t="shared" si="185"/>
        <v>0</v>
      </c>
      <c r="AC190" s="14">
        <f t="shared" si="185"/>
        <v>0</v>
      </c>
      <c r="AD190" s="14">
        <f t="shared" si="185"/>
        <v>0</v>
      </c>
      <c r="AE190" s="14">
        <f t="shared" si="185"/>
        <v>0</v>
      </c>
      <c r="AF190" s="14">
        <f t="shared" si="185"/>
        <v>0</v>
      </c>
      <c r="AG190" s="14">
        <f t="shared" si="185"/>
        <v>0</v>
      </c>
      <c r="AH190" s="14">
        <f t="shared" si="185"/>
        <v>0</v>
      </c>
      <c r="AI190" s="14">
        <f t="shared" si="185"/>
        <v>0</v>
      </c>
      <c r="AJ190" s="14">
        <f t="shared" si="185"/>
        <v>0</v>
      </c>
      <c r="AK190" s="14">
        <f t="shared" si="185"/>
        <v>0</v>
      </c>
      <c r="AL190" s="14">
        <f t="shared" si="185"/>
        <v>0</v>
      </c>
      <c r="AM190" s="14">
        <f t="shared" si="185"/>
        <v>0</v>
      </c>
      <c r="AN190" s="14">
        <f t="shared" si="185"/>
        <v>0</v>
      </c>
      <c r="AO190" s="14">
        <f t="shared" si="185"/>
        <v>0</v>
      </c>
      <c r="AP190" s="14">
        <f t="shared" si="185"/>
        <v>0</v>
      </c>
      <c r="AQ190" s="14">
        <f t="shared" si="185"/>
        <v>0</v>
      </c>
      <c r="AR190" s="14">
        <f t="shared" si="185"/>
        <v>0</v>
      </c>
      <c r="AS190" s="14">
        <f t="shared" si="185"/>
        <v>0</v>
      </c>
      <c r="AT190" s="14">
        <f t="shared" si="185"/>
        <v>0</v>
      </c>
      <c r="AU190" s="14">
        <f t="shared" si="185"/>
        <v>0</v>
      </c>
      <c r="AV190" s="14">
        <f t="shared" si="185"/>
        <v>0</v>
      </c>
      <c r="AW190" s="14">
        <f t="shared" si="185"/>
        <v>0</v>
      </c>
      <c r="AX190" s="14"/>
      <c r="AY190" s="102">
        <f t="shared" si="131"/>
        <v>0</v>
      </c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</row>
    <row r="191" spans="1:82" s="12" customFormat="1" x14ac:dyDescent="0.15">
      <c r="A191" s="11" t="s">
        <v>55</v>
      </c>
      <c r="B191" s="76">
        <v>29690.57</v>
      </c>
      <c r="C191" s="76">
        <v>29690.57</v>
      </c>
      <c r="D191" s="76">
        <v>29690.57</v>
      </c>
      <c r="E191" s="76">
        <v>29690.57</v>
      </c>
      <c r="F191" s="76">
        <v>29690.57</v>
      </c>
      <c r="G191" s="76">
        <v>29690.57</v>
      </c>
      <c r="H191" s="76">
        <v>29690.57</v>
      </c>
      <c r="I191" s="76">
        <v>29690.57</v>
      </c>
      <c r="J191" s="76">
        <v>29690.57</v>
      </c>
      <c r="K191" s="76">
        <v>29690.57</v>
      </c>
      <c r="L191" s="76">
        <v>29690.57</v>
      </c>
      <c r="M191" s="106">
        <v>18652.760000000002</v>
      </c>
      <c r="N191" s="76">
        <v>18652.760000000002</v>
      </c>
      <c r="O191" s="76">
        <v>18652.760000000002</v>
      </c>
      <c r="P191" s="76">
        <v>18652.759999999998</v>
      </c>
      <c r="Q191" s="76">
        <v>18652.759999999998</v>
      </c>
      <c r="R191" s="76">
        <v>18652.759999999998</v>
      </c>
      <c r="S191" s="76">
        <v>18652.759999999998</v>
      </c>
      <c r="T191" s="76">
        <v>18652.759999999998</v>
      </c>
      <c r="U191" s="14">
        <v>18652.759999999998</v>
      </c>
      <c r="V191" s="14">
        <f t="shared" si="185"/>
        <v>18652.759999999998</v>
      </c>
      <c r="W191" s="14">
        <f t="shared" si="185"/>
        <v>18652.759999999998</v>
      </c>
      <c r="X191" s="14">
        <f t="shared" si="185"/>
        <v>18652.759999999998</v>
      </c>
      <c r="Y191" s="14">
        <f t="shared" si="185"/>
        <v>18652.759999999998</v>
      </c>
      <c r="Z191" s="14">
        <f t="shared" si="185"/>
        <v>18652.759999999998</v>
      </c>
      <c r="AA191" s="102">
        <f t="shared" si="185"/>
        <v>18652.759999999998</v>
      </c>
      <c r="AB191" s="14">
        <f t="shared" si="185"/>
        <v>18652.759999999998</v>
      </c>
      <c r="AC191" s="14">
        <f t="shared" si="185"/>
        <v>18652.759999999998</v>
      </c>
      <c r="AD191" s="14">
        <f t="shared" si="185"/>
        <v>18652.759999999998</v>
      </c>
      <c r="AE191" s="14">
        <f t="shared" si="185"/>
        <v>18652.759999999998</v>
      </c>
      <c r="AF191" s="14">
        <f t="shared" si="185"/>
        <v>18652.759999999998</v>
      </c>
      <c r="AG191" s="14">
        <f t="shared" si="185"/>
        <v>18652.759999999998</v>
      </c>
      <c r="AH191" s="14">
        <f t="shared" si="185"/>
        <v>18652.759999999998</v>
      </c>
      <c r="AI191" s="14">
        <f t="shared" si="185"/>
        <v>18652.759999999998</v>
      </c>
      <c r="AJ191" s="14">
        <f t="shared" si="185"/>
        <v>18652.759999999998</v>
      </c>
      <c r="AK191" s="14">
        <f t="shared" si="185"/>
        <v>18652.759999999998</v>
      </c>
      <c r="AL191" s="14">
        <f t="shared" si="185"/>
        <v>18652.759999999998</v>
      </c>
      <c r="AM191" s="14">
        <f t="shared" si="185"/>
        <v>18652.759999999998</v>
      </c>
      <c r="AN191" s="14">
        <f t="shared" si="185"/>
        <v>18652.759999999998</v>
      </c>
      <c r="AO191" s="14">
        <f t="shared" si="185"/>
        <v>18652.759999999998</v>
      </c>
      <c r="AP191" s="14">
        <f t="shared" si="185"/>
        <v>18652.759999999998</v>
      </c>
      <c r="AQ191" s="14">
        <f t="shared" si="185"/>
        <v>18652.759999999998</v>
      </c>
      <c r="AR191" s="14">
        <f t="shared" si="185"/>
        <v>18652.759999999998</v>
      </c>
      <c r="AS191" s="14">
        <f t="shared" si="185"/>
        <v>18652.759999999998</v>
      </c>
      <c r="AT191" s="14">
        <f t="shared" si="185"/>
        <v>18652.759999999998</v>
      </c>
      <c r="AU191" s="14">
        <f t="shared" si="185"/>
        <v>18652.759999999998</v>
      </c>
      <c r="AV191" s="14">
        <f t="shared" si="185"/>
        <v>18652.759999999998</v>
      </c>
      <c r="AW191" s="14">
        <f t="shared" si="185"/>
        <v>18652.759999999998</v>
      </c>
      <c r="AX191" s="14"/>
      <c r="AY191" s="102">
        <f t="shared" si="131"/>
        <v>18652.760000000002</v>
      </c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</row>
    <row r="192" spans="1:82" s="12" customFormat="1" x14ac:dyDescent="0.15">
      <c r="A192" s="11" t="s">
        <v>56</v>
      </c>
      <c r="B192" s="76">
        <v>278779.96999999997</v>
      </c>
      <c r="C192" s="76">
        <v>278779.96999999997</v>
      </c>
      <c r="D192" s="76">
        <v>278779.96999999997</v>
      </c>
      <c r="E192" s="76">
        <v>278779.96999999997</v>
      </c>
      <c r="F192" s="76">
        <v>278779.96999999997</v>
      </c>
      <c r="G192" s="76">
        <v>278779.96999999997</v>
      </c>
      <c r="H192" s="76">
        <v>278779.96999999997</v>
      </c>
      <c r="I192" s="76">
        <v>265915.75</v>
      </c>
      <c r="J192" s="76">
        <v>265915.75</v>
      </c>
      <c r="K192" s="76">
        <v>265915.75</v>
      </c>
      <c r="L192" s="76">
        <v>265915.75</v>
      </c>
      <c r="M192" s="106">
        <v>275291.27</v>
      </c>
      <c r="N192" s="76">
        <v>275291.27</v>
      </c>
      <c r="O192" s="76">
        <v>275291.27</v>
      </c>
      <c r="P192" s="76">
        <v>275291.27</v>
      </c>
      <c r="Q192" s="76">
        <v>275291.27</v>
      </c>
      <c r="R192" s="76">
        <v>275291.27</v>
      </c>
      <c r="S192" s="76">
        <v>275291.27</v>
      </c>
      <c r="T192" s="76">
        <v>275291.27</v>
      </c>
      <c r="U192" s="14">
        <v>274391.07</v>
      </c>
      <c r="V192" s="14">
        <f t="shared" ref="V192:AW192" si="186">+U192+SUMIF($N$394:$N$443,$A192,V$394:V$443)</f>
        <v>274391.07</v>
      </c>
      <c r="W192" s="14">
        <f t="shared" si="186"/>
        <v>274391.07</v>
      </c>
      <c r="X192" s="14">
        <f t="shared" si="186"/>
        <v>274391.07</v>
      </c>
      <c r="Y192" s="14">
        <f t="shared" si="186"/>
        <v>274391.07</v>
      </c>
      <c r="Z192" s="14">
        <f t="shared" si="186"/>
        <v>274391.07</v>
      </c>
      <c r="AA192" s="102">
        <f t="shared" si="186"/>
        <v>274391.07</v>
      </c>
      <c r="AB192" s="14">
        <f t="shared" si="186"/>
        <v>274391.07</v>
      </c>
      <c r="AC192" s="14">
        <f t="shared" si="186"/>
        <v>274391.07</v>
      </c>
      <c r="AD192" s="14">
        <f t="shared" si="186"/>
        <v>274391.07</v>
      </c>
      <c r="AE192" s="14">
        <f t="shared" si="186"/>
        <v>274391.07</v>
      </c>
      <c r="AF192" s="14">
        <f t="shared" si="186"/>
        <v>274391.07</v>
      </c>
      <c r="AG192" s="14">
        <f t="shared" si="186"/>
        <v>274391.07</v>
      </c>
      <c r="AH192" s="14">
        <f t="shared" si="186"/>
        <v>274391.07</v>
      </c>
      <c r="AI192" s="14">
        <f t="shared" si="186"/>
        <v>274391.07</v>
      </c>
      <c r="AJ192" s="14">
        <f t="shared" si="186"/>
        <v>274391.07</v>
      </c>
      <c r="AK192" s="14">
        <f t="shared" si="186"/>
        <v>274391.07</v>
      </c>
      <c r="AL192" s="14">
        <f t="shared" si="186"/>
        <v>274391.07</v>
      </c>
      <c r="AM192" s="14">
        <f t="shared" si="186"/>
        <v>274391.07</v>
      </c>
      <c r="AN192" s="14">
        <f t="shared" si="186"/>
        <v>274391.07</v>
      </c>
      <c r="AO192" s="14">
        <f t="shared" si="186"/>
        <v>274391.07</v>
      </c>
      <c r="AP192" s="14">
        <f t="shared" si="186"/>
        <v>274391.07</v>
      </c>
      <c r="AQ192" s="14">
        <f t="shared" si="186"/>
        <v>274391.07</v>
      </c>
      <c r="AR192" s="14">
        <f t="shared" si="186"/>
        <v>274391.07</v>
      </c>
      <c r="AS192" s="14">
        <f t="shared" si="186"/>
        <v>274391.07</v>
      </c>
      <c r="AT192" s="14">
        <f t="shared" si="186"/>
        <v>274391.07</v>
      </c>
      <c r="AU192" s="14">
        <f t="shared" si="186"/>
        <v>274391.07</v>
      </c>
      <c r="AV192" s="14">
        <f t="shared" si="186"/>
        <v>274391.07</v>
      </c>
      <c r="AW192" s="14">
        <f t="shared" si="186"/>
        <v>274391.07</v>
      </c>
      <c r="AX192" s="14"/>
      <c r="AY192" s="102">
        <f t="shared" si="131"/>
        <v>274391.06999999995</v>
      </c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</row>
    <row r="193" spans="1:82" s="12" customFormat="1" x14ac:dyDescent="0.15">
      <c r="A193" s="11" t="s">
        <v>57</v>
      </c>
      <c r="B193" s="76">
        <v>143379.28</v>
      </c>
      <c r="C193" s="76">
        <v>143379.28</v>
      </c>
      <c r="D193" s="76">
        <v>143379.28</v>
      </c>
      <c r="E193" s="76">
        <v>143379.28</v>
      </c>
      <c r="F193" s="76">
        <v>143379.28</v>
      </c>
      <c r="G193" s="76">
        <v>143379.28</v>
      </c>
      <c r="H193" s="76">
        <v>143379.28</v>
      </c>
      <c r="I193" s="76">
        <v>152557.34</v>
      </c>
      <c r="J193" s="76">
        <v>152557.34</v>
      </c>
      <c r="K193" s="76">
        <v>152557.34</v>
      </c>
      <c r="L193" s="76">
        <v>152557.34</v>
      </c>
      <c r="M193" s="106">
        <v>165313.4</v>
      </c>
      <c r="N193" s="76">
        <v>165313.4</v>
      </c>
      <c r="O193" s="76">
        <v>165313.4</v>
      </c>
      <c r="P193" s="76">
        <v>165313.4</v>
      </c>
      <c r="Q193" s="76">
        <v>165313.4</v>
      </c>
      <c r="R193" s="76">
        <v>165313.4</v>
      </c>
      <c r="S193" s="76">
        <v>165313.4</v>
      </c>
      <c r="T193" s="76">
        <v>165313.4</v>
      </c>
      <c r="U193" s="14">
        <v>163017.25</v>
      </c>
      <c r="V193" s="14">
        <f t="shared" ref="V193:AW193" si="187">+U193+SUMIF($N$394:$N$443,$A193,V$394:V$443)</f>
        <v>163017.25</v>
      </c>
      <c r="W193" s="14">
        <f t="shared" si="187"/>
        <v>163017.25</v>
      </c>
      <c r="X193" s="14">
        <f t="shared" si="187"/>
        <v>163017.25</v>
      </c>
      <c r="Y193" s="14">
        <f t="shared" si="187"/>
        <v>163017.25</v>
      </c>
      <c r="Z193" s="14">
        <f t="shared" si="187"/>
        <v>163017.25</v>
      </c>
      <c r="AA193" s="102">
        <f t="shared" si="187"/>
        <v>163017.25</v>
      </c>
      <c r="AB193" s="14">
        <f t="shared" si="187"/>
        <v>163017.25</v>
      </c>
      <c r="AC193" s="14">
        <f t="shared" si="187"/>
        <v>163017.25</v>
      </c>
      <c r="AD193" s="14">
        <f t="shared" si="187"/>
        <v>163017.25</v>
      </c>
      <c r="AE193" s="14">
        <f t="shared" si="187"/>
        <v>163017.25</v>
      </c>
      <c r="AF193" s="14">
        <f t="shared" si="187"/>
        <v>163017.25</v>
      </c>
      <c r="AG193" s="14">
        <f t="shared" si="187"/>
        <v>163017.25</v>
      </c>
      <c r="AH193" s="14">
        <f t="shared" si="187"/>
        <v>163017.25</v>
      </c>
      <c r="AI193" s="14">
        <f t="shared" si="187"/>
        <v>163017.25</v>
      </c>
      <c r="AJ193" s="14">
        <f t="shared" si="187"/>
        <v>163017.25</v>
      </c>
      <c r="AK193" s="14">
        <f t="shared" si="187"/>
        <v>163017.25</v>
      </c>
      <c r="AL193" s="14">
        <f t="shared" si="187"/>
        <v>163017.25</v>
      </c>
      <c r="AM193" s="14">
        <f t="shared" si="187"/>
        <v>163017.25</v>
      </c>
      <c r="AN193" s="14">
        <f t="shared" si="187"/>
        <v>163017.25</v>
      </c>
      <c r="AO193" s="14">
        <f t="shared" si="187"/>
        <v>163017.25</v>
      </c>
      <c r="AP193" s="14">
        <f t="shared" si="187"/>
        <v>163017.25</v>
      </c>
      <c r="AQ193" s="14">
        <f t="shared" si="187"/>
        <v>163017.25</v>
      </c>
      <c r="AR193" s="14">
        <f t="shared" si="187"/>
        <v>163017.25</v>
      </c>
      <c r="AS193" s="14">
        <f t="shared" si="187"/>
        <v>163017.25</v>
      </c>
      <c r="AT193" s="14">
        <f t="shared" si="187"/>
        <v>163017.25</v>
      </c>
      <c r="AU193" s="14">
        <f t="shared" si="187"/>
        <v>163017.25</v>
      </c>
      <c r="AV193" s="14">
        <f t="shared" si="187"/>
        <v>163017.25</v>
      </c>
      <c r="AW193" s="14">
        <f t="shared" si="187"/>
        <v>163017.25</v>
      </c>
      <c r="AX193" s="14"/>
      <c r="AY193" s="102">
        <f t="shared" si="131"/>
        <v>163017.25</v>
      </c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</row>
    <row r="194" spans="1:82" s="12" customFormat="1" ht="9.75" thickBot="1" x14ac:dyDescent="0.2">
      <c r="A194" s="11"/>
      <c r="B194" s="143">
        <f t="shared" ref="B194:T194" si="188">SUM(B135:B193)</f>
        <v>-231349966.38</v>
      </c>
      <c r="C194" s="143">
        <f t="shared" si="188"/>
        <v>-231349966.38</v>
      </c>
      <c r="D194" s="143">
        <f t="shared" si="188"/>
        <v>-233802781.73000002</v>
      </c>
      <c r="E194" s="143">
        <f t="shared" si="188"/>
        <v>-233802781.73000002</v>
      </c>
      <c r="F194" s="143">
        <f t="shared" si="188"/>
        <v>-233802781.73000002</v>
      </c>
      <c r="G194" s="143">
        <f t="shared" si="188"/>
        <v>-236282445.98999995</v>
      </c>
      <c r="H194" s="143">
        <f t="shared" si="188"/>
        <v>-236282445.98999995</v>
      </c>
      <c r="I194" s="143">
        <f t="shared" si="188"/>
        <v>-239492259.61999992</v>
      </c>
      <c r="J194" s="143">
        <f t="shared" si="188"/>
        <v>-242141366.51999989</v>
      </c>
      <c r="K194" s="143">
        <f t="shared" si="188"/>
        <v>-242141363.51999989</v>
      </c>
      <c r="L194" s="143">
        <f t="shared" si="188"/>
        <v>-242141363.51999989</v>
      </c>
      <c r="M194" s="107">
        <f t="shared" si="188"/>
        <v>-235540476.83000004</v>
      </c>
      <c r="N194" s="143">
        <f t="shared" si="188"/>
        <v>-235540476.83000004</v>
      </c>
      <c r="O194" s="143">
        <f t="shared" si="188"/>
        <v>-235540476.83000004</v>
      </c>
      <c r="P194" s="143">
        <f t="shared" si="188"/>
        <v>-235817736.04000002</v>
      </c>
      <c r="Q194" s="143">
        <f t="shared" si="188"/>
        <v>-235817736.04000002</v>
      </c>
      <c r="R194" s="143">
        <f t="shared" si="188"/>
        <v>-235817736.04000002</v>
      </c>
      <c r="S194" s="143">
        <f t="shared" si="188"/>
        <v>-235817698.93999997</v>
      </c>
      <c r="T194" s="143">
        <f t="shared" si="188"/>
        <v>-235817698.93999997</v>
      </c>
      <c r="U194" s="143">
        <f>SUM(U135:U193)</f>
        <v>-237412980.42999995</v>
      </c>
      <c r="V194" s="143">
        <f>SUM(V135:V193)</f>
        <v>-238413154.43414783</v>
      </c>
      <c r="W194" s="143">
        <f t="shared" ref="W194:AW194" si="189">SUM(W135:W193)</f>
        <v>-238413154.43414783</v>
      </c>
      <c r="X194" s="143">
        <f t="shared" si="189"/>
        <v>-238413154.43414783</v>
      </c>
      <c r="Y194" s="143">
        <f t="shared" si="189"/>
        <v>-239576528.41010022</v>
      </c>
      <c r="Z194" s="143">
        <f t="shared" si="189"/>
        <v>-239576528.41010022</v>
      </c>
      <c r="AA194" s="107">
        <f t="shared" si="189"/>
        <v>-239576528.41010022</v>
      </c>
      <c r="AB194" s="143">
        <f t="shared" si="189"/>
        <v>-240834904.77436563</v>
      </c>
      <c r="AC194" s="143">
        <f t="shared" si="189"/>
        <v>-240834904.77436563</v>
      </c>
      <c r="AD194" s="143">
        <f t="shared" si="189"/>
        <v>-240834904.77436563</v>
      </c>
      <c r="AE194" s="143">
        <f t="shared" si="189"/>
        <v>-242093281.13863105</v>
      </c>
      <c r="AF194" s="143">
        <f t="shared" si="189"/>
        <v>-242093281.13863105</v>
      </c>
      <c r="AG194" s="143">
        <f t="shared" si="189"/>
        <v>-242093281.13863105</v>
      </c>
      <c r="AH194" s="143">
        <f t="shared" si="189"/>
        <v>-242717295.68619871</v>
      </c>
      <c r="AI194" s="143">
        <f t="shared" si="189"/>
        <v>-242717295.68619871</v>
      </c>
      <c r="AJ194" s="143">
        <f t="shared" si="189"/>
        <v>-242717295.68619871</v>
      </c>
      <c r="AK194" s="143">
        <f t="shared" si="189"/>
        <v>-243341310.23376644</v>
      </c>
      <c r="AL194" s="143">
        <f t="shared" si="189"/>
        <v>-243341310.23376644</v>
      </c>
      <c r="AM194" s="143">
        <f t="shared" si="189"/>
        <v>-243341310.23376644</v>
      </c>
      <c r="AN194" s="143">
        <f t="shared" si="189"/>
        <v>-243862330.70662871</v>
      </c>
      <c r="AO194" s="143">
        <f t="shared" si="189"/>
        <v>-243862330.70662871</v>
      </c>
      <c r="AP194" s="143">
        <f t="shared" si="189"/>
        <v>-243862330.70662871</v>
      </c>
      <c r="AQ194" s="143">
        <f t="shared" si="189"/>
        <v>-244383351.17949101</v>
      </c>
      <c r="AR194" s="143">
        <f t="shared" si="189"/>
        <v>-244383351.17949101</v>
      </c>
      <c r="AS194" s="143">
        <f t="shared" si="189"/>
        <v>-244383351.17949101</v>
      </c>
      <c r="AT194" s="143">
        <f t="shared" si="189"/>
        <v>-245312907.69367683</v>
      </c>
      <c r="AU194" s="143">
        <f t="shared" si="189"/>
        <v>-245312907.69367683</v>
      </c>
      <c r="AV194" s="143">
        <f t="shared" si="189"/>
        <v>-245312907.69367683</v>
      </c>
      <c r="AW194" s="143">
        <f t="shared" si="189"/>
        <v>-246242464.20786265</v>
      </c>
      <c r="AX194" s="53"/>
      <c r="AY194" s="107">
        <f t="shared" ref="AY194" si="190">SUM(AY135:AY193)</f>
        <v>-243109692.65193585</v>
      </c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</row>
    <row r="195" spans="1:82" s="12" customForma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99"/>
      <c r="S195" s="53"/>
      <c r="T195" s="53"/>
      <c r="U195" s="14"/>
      <c r="V195" s="14"/>
      <c r="W195" s="14"/>
      <c r="X195" s="14"/>
      <c r="Y195" s="14"/>
      <c r="Z195" s="14"/>
      <c r="AA195" s="102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Y195" s="102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</row>
    <row r="196" spans="1:82" s="12" customFormat="1" x14ac:dyDescent="0.15">
      <c r="A196" s="40" t="s">
        <v>65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105"/>
      <c r="S196" s="53"/>
      <c r="T196" s="53"/>
      <c r="U196" s="14"/>
      <c r="V196" s="14"/>
      <c r="W196" s="14"/>
      <c r="X196" s="14"/>
      <c r="Y196" s="14"/>
      <c r="Z196" s="14"/>
      <c r="AA196" s="102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Y196" s="102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</row>
    <row r="197" spans="1:82" s="12" customFormat="1" x14ac:dyDescent="0.15">
      <c r="A197" s="11" t="s">
        <v>64</v>
      </c>
      <c r="B197" s="76">
        <v>35760.050000000003</v>
      </c>
      <c r="C197" s="76">
        <v>35760.050000000003</v>
      </c>
      <c r="D197" s="76">
        <v>35760.050000000003</v>
      </c>
      <c r="E197" s="76">
        <v>35760.050000000003</v>
      </c>
      <c r="F197" s="76">
        <v>35760.050000000003</v>
      </c>
      <c r="G197" s="76">
        <v>35760.050000000003</v>
      </c>
      <c r="H197" s="76">
        <v>35760.050000000003</v>
      </c>
      <c r="I197" s="76">
        <v>35760.050000000003</v>
      </c>
      <c r="J197" s="76">
        <v>35760.050000000003</v>
      </c>
      <c r="K197" s="76">
        <v>35760.050000000003</v>
      </c>
      <c r="L197" s="76">
        <v>35760.050000000003</v>
      </c>
      <c r="M197" s="106">
        <v>28548.67</v>
      </c>
      <c r="N197" s="12">
        <v>28548.67</v>
      </c>
      <c r="O197" s="12">
        <v>28548.67</v>
      </c>
      <c r="P197" s="12">
        <v>28548.67</v>
      </c>
      <c r="Q197" s="12">
        <v>28548.67</v>
      </c>
      <c r="R197" s="12">
        <v>28548.67</v>
      </c>
      <c r="S197" s="12">
        <v>28548.67</v>
      </c>
      <c r="T197" s="12">
        <v>28548.67</v>
      </c>
      <c r="U197" s="14">
        <v>28548.67</v>
      </c>
      <c r="V197" s="14">
        <f t="shared" ref="V197:AW197" si="191">+U197</f>
        <v>28548.67</v>
      </c>
      <c r="W197" s="14">
        <f t="shared" si="191"/>
        <v>28548.67</v>
      </c>
      <c r="X197" s="14">
        <f t="shared" si="191"/>
        <v>28548.67</v>
      </c>
      <c r="Y197" s="14">
        <f t="shared" si="191"/>
        <v>28548.67</v>
      </c>
      <c r="Z197" s="14">
        <f t="shared" si="191"/>
        <v>28548.67</v>
      </c>
      <c r="AA197" s="102">
        <f t="shared" si="191"/>
        <v>28548.67</v>
      </c>
      <c r="AB197" s="14">
        <f t="shared" si="191"/>
        <v>28548.67</v>
      </c>
      <c r="AC197" s="14">
        <f t="shared" si="191"/>
        <v>28548.67</v>
      </c>
      <c r="AD197" s="14">
        <f t="shared" si="191"/>
        <v>28548.67</v>
      </c>
      <c r="AE197" s="14">
        <f t="shared" si="191"/>
        <v>28548.67</v>
      </c>
      <c r="AF197" s="14">
        <f t="shared" si="191"/>
        <v>28548.67</v>
      </c>
      <c r="AG197" s="14">
        <f t="shared" si="191"/>
        <v>28548.67</v>
      </c>
      <c r="AH197" s="14">
        <f t="shared" si="191"/>
        <v>28548.67</v>
      </c>
      <c r="AI197" s="14">
        <f t="shared" si="191"/>
        <v>28548.67</v>
      </c>
      <c r="AJ197" s="14">
        <f t="shared" si="191"/>
        <v>28548.67</v>
      </c>
      <c r="AK197" s="14">
        <f t="shared" si="191"/>
        <v>28548.67</v>
      </c>
      <c r="AL197" s="14">
        <f t="shared" si="191"/>
        <v>28548.67</v>
      </c>
      <c r="AM197" s="14">
        <f t="shared" si="191"/>
        <v>28548.67</v>
      </c>
      <c r="AN197" s="14">
        <f t="shared" si="191"/>
        <v>28548.67</v>
      </c>
      <c r="AO197" s="14">
        <f t="shared" si="191"/>
        <v>28548.67</v>
      </c>
      <c r="AP197" s="14">
        <f t="shared" si="191"/>
        <v>28548.67</v>
      </c>
      <c r="AQ197" s="14">
        <f t="shared" si="191"/>
        <v>28548.67</v>
      </c>
      <c r="AR197" s="14">
        <f t="shared" si="191"/>
        <v>28548.67</v>
      </c>
      <c r="AS197" s="14">
        <f t="shared" si="191"/>
        <v>28548.67</v>
      </c>
      <c r="AT197" s="14">
        <f t="shared" si="191"/>
        <v>28548.67</v>
      </c>
      <c r="AU197" s="14">
        <f t="shared" si="191"/>
        <v>28548.67</v>
      </c>
      <c r="AV197" s="14">
        <f t="shared" si="191"/>
        <v>28548.67</v>
      </c>
      <c r="AW197" s="14">
        <f t="shared" si="191"/>
        <v>28548.67</v>
      </c>
      <c r="AX197" s="14"/>
      <c r="AY197" s="102">
        <f t="shared" ref="AY197" si="192">AVERAGE(AE197:AQ197)</f>
        <v>28548.669999999987</v>
      </c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</row>
    <row r="198" spans="1:82" s="12" customForma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99"/>
      <c r="S198" s="53"/>
      <c r="T198" s="53"/>
      <c r="U198" s="14"/>
      <c r="V198" s="14"/>
      <c r="W198" s="14"/>
      <c r="X198" s="14"/>
      <c r="Y198" s="14"/>
      <c r="Z198" s="14"/>
      <c r="AA198" s="102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Y198" s="102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</row>
    <row r="199" spans="1:82" s="12" customFormat="1" x14ac:dyDescent="0.15">
      <c r="A199" s="40" t="s">
        <v>66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105"/>
      <c r="S199" s="53"/>
      <c r="T199" s="53"/>
      <c r="U199" s="14"/>
      <c r="V199" s="14"/>
      <c r="W199" s="14"/>
      <c r="X199" s="14"/>
      <c r="Y199" s="14"/>
      <c r="Z199" s="14"/>
      <c r="AA199" s="102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Y199" s="102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</row>
    <row r="200" spans="1:82" s="12" customFormat="1" x14ac:dyDescent="0.15">
      <c r="A200" s="11" t="s">
        <v>64</v>
      </c>
      <c r="B200" s="76">
        <v>8805.11</v>
      </c>
      <c r="C200" s="76">
        <v>8805.11</v>
      </c>
      <c r="D200" s="76">
        <v>8805.11</v>
      </c>
      <c r="E200" s="76">
        <v>8805.11</v>
      </c>
      <c r="F200" s="76">
        <v>8805.11</v>
      </c>
      <c r="G200" s="76">
        <v>8805.11</v>
      </c>
      <c r="H200" s="76">
        <v>8805.11</v>
      </c>
      <c r="I200" s="76">
        <v>8805.11</v>
      </c>
      <c r="J200" s="76">
        <v>8805.11</v>
      </c>
      <c r="K200" s="76">
        <v>8805.11</v>
      </c>
      <c r="L200" s="76">
        <v>8805.11</v>
      </c>
      <c r="M200" s="106">
        <v>6888.16</v>
      </c>
      <c r="N200" s="12">
        <v>6888.16</v>
      </c>
      <c r="O200" s="12">
        <v>6888.16</v>
      </c>
      <c r="P200" s="12">
        <v>6888.16</v>
      </c>
      <c r="Q200" s="12">
        <v>6888.16</v>
      </c>
      <c r="R200" s="12">
        <v>6888.16</v>
      </c>
      <c r="S200" s="12">
        <v>6888.16</v>
      </c>
      <c r="T200" s="12">
        <v>6888.16</v>
      </c>
      <c r="U200" s="14">
        <v>6888.16</v>
      </c>
      <c r="V200" s="14">
        <f t="shared" ref="V200:AW200" si="193">+U200</f>
        <v>6888.16</v>
      </c>
      <c r="W200" s="14">
        <f t="shared" si="193"/>
        <v>6888.16</v>
      </c>
      <c r="X200" s="14">
        <f t="shared" si="193"/>
        <v>6888.16</v>
      </c>
      <c r="Y200" s="14">
        <f t="shared" si="193"/>
        <v>6888.16</v>
      </c>
      <c r="Z200" s="14">
        <f t="shared" si="193"/>
        <v>6888.16</v>
      </c>
      <c r="AA200" s="102">
        <f t="shared" si="193"/>
        <v>6888.16</v>
      </c>
      <c r="AB200" s="14">
        <f t="shared" si="193"/>
        <v>6888.16</v>
      </c>
      <c r="AC200" s="14">
        <f t="shared" si="193"/>
        <v>6888.16</v>
      </c>
      <c r="AD200" s="14">
        <f t="shared" si="193"/>
        <v>6888.16</v>
      </c>
      <c r="AE200" s="14">
        <f t="shared" si="193"/>
        <v>6888.16</v>
      </c>
      <c r="AF200" s="14">
        <f t="shared" si="193"/>
        <v>6888.16</v>
      </c>
      <c r="AG200" s="14">
        <f t="shared" si="193"/>
        <v>6888.16</v>
      </c>
      <c r="AH200" s="14">
        <f t="shared" si="193"/>
        <v>6888.16</v>
      </c>
      <c r="AI200" s="14">
        <f t="shared" si="193"/>
        <v>6888.16</v>
      </c>
      <c r="AJ200" s="14">
        <f t="shared" si="193"/>
        <v>6888.16</v>
      </c>
      <c r="AK200" s="14">
        <f t="shared" si="193"/>
        <v>6888.16</v>
      </c>
      <c r="AL200" s="14">
        <f t="shared" si="193"/>
        <v>6888.16</v>
      </c>
      <c r="AM200" s="14">
        <f t="shared" si="193"/>
        <v>6888.16</v>
      </c>
      <c r="AN200" s="14">
        <f t="shared" si="193"/>
        <v>6888.16</v>
      </c>
      <c r="AO200" s="14">
        <f t="shared" si="193"/>
        <v>6888.16</v>
      </c>
      <c r="AP200" s="14">
        <f t="shared" si="193"/>
        <v>6888.16</v>
      </c>
      <c r="AQ200" s="14">
        <f t="shared" si="193"/>
        <v>6888.16</v>
      </c>
      <c r="AR200" s="14">
        <f t="shared" si="193"/>
        <v>6888.16</v>
      </c>
      <c r="AS200" s="14">
        <f t="shared" si="193"/>
        <v>6888.16</v>
      </c>
      <c r="AT200" s="14">
        <f t="shared" si="193"/>
        <v>6888.16</v>
      </c>
      <c r="AU200" s="14">
        <f t="shared" si="193"/>
        <v>6888.16</v>
      </c>
      <c r="AV200" s="14">
        <f t="shared" si="193"/>
        <v>6888.16</v>
      </c>
      <c r="AW200" s="14">
        <f t="shared" si="193"/>
        <v>6888.16</v>
      </c>
      <c r="AY200" s="102">
        <f t="shared" ref="AY200" si="194">AVERAGE(AE200:AQ200)</f>
        <v>6888.1600000000026</v>
      </c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</row>
    <row r="201" spans="1:82" s="12" customForma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99"/>
      <c r="S201" s="53"/>
      <c r="T201" s="53"/>
      <c r="U201" s="14"/>
      <c r="V201" s="14"/>
      <c r="W201" s="14"/>
      <c r="X201" s="14"/>
      <c r="Y201" s="14"/>
      <c r="Z201" s="14"/>
      <c r="AA201" s="102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Y201" s="102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</row>
    <row r="202" spans="1:82" s="12" customFormat="1" x14ac:dyDescent="0.15">
      <c r="A202" s="40" t="s">
        <v>82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105"/>
      <c r="S202" s="53"/>
      <c r="T202" s="53"/>
      <c r="U202" s="14"/>
      <c r="V202" s="14"/>
      <c r="W202" s="14"/>
      <c r="X202" s="14"/>
      <c r="Y202" s="14"/>
      <c r="Z202" s="14"/>
      <c r="AA202" s="102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Y202" s="102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</row>
    <row r="203" spans="1:82" s="12" customFormat="1" x14ac:dyDescent="0.15">
      <c r="A203" s="11" t="s">
        <v>69</v>
      </c>
      <c r="B203" s="88">
        <v>11389308.609999999</v>
      </c>
      <c r="C203" s="88">
        <v>11389308.609999999</v>
      </c>
      <c r="D203" s="88">
        <v>11303446.369999999</v>
      </c>
      <c r="E203" s="88">
        <v>11303446.369999999</v>
      </c>
      <c r="F203" s="88">
        <v>11303446.369999999</v>
      </c>
      <c r="G203" s="88">
        <v>11224528.59</v>
      </c>
      <c r="H203" s="88">
        <v>11224528.59</v>
      </c>
      <c r="I203" s="88">
        <v>11233002.939999999</v>
      </c>
      <c r="J203" s="88">
        <v>11157557.52</v>
      </c>
      <c r="K203" s="88">
        <v>11157557.52</v>
      </c>
      <c r="L203" s="88">
        <v>11157557.52</v>
      </c>
      <c r="M203" s="108">
        <v>11192790.25</v>
      </c>
      <c r="N203" s="69">
        <v>11192790.25</v>
      </c>
      <c r="O203" s="69">
        <v>11192790.25</v>
      </c>
      <c r="P203" s="69">
        <v>11119785.67</v>
      </c>
      <c r="Q203" s="69">
        <v>11119785.67</v>
      </c>
      <c r="R203" s="69">
        <v>11119785.67</v>
      </c>
      <c r="S203" s="69">
        <v>11046781.050000001</v>
      </c>
      <c r="T203" s="69">
        <v>11046781.050000001</v>
      </c>
      <c r="U203" s="14">
        <v>11046781.050000001</v>
      </c>
      <c r="V203" s="53">
        <f>+U203+V387</f>
        <v>10973776.701732179</v>
      </c>
      <c r="W203" s="53">
        <f t="shared" ref="W203:AW203" si="195">+V203+W387</f>
        <v>10973776.701732179</v>
      </c>
      <c r="X203" s="53">
        <f t="shared" si="195"/>
        <v>10973776.701732179</v>
      </c>
      <c r="Y203" s="53">
        <f t="shared" si="195"/>
        <v>10900772.353464358</v>
      </c>
      <c r="Z203" s="53">
        <f t="shared" si="195"/>
        <v>10900772.353464358</v>
      </c>
      <c r="AA203" s="120">
        <f t="shared" si="195"/>
        <v>10900772.353464358</v>
      </c>
      <c r="AB203" s="53">
        <f t="shared" si="195"/>
        <v>10827685.602394599</v>
      </c>
      <c r="AC203" s="53">
        <f t="shared" si="195"/>
        <v>10827685.602394599</v>
      </c>
      <c r="AD203" s="53">
        <f t="shared" si="195"/>
        <v>10827685.602394599</v>
      </c>
      <c r="AE203" s="53">
        <f t="shared" si="195"/>
        <v>10754598.851324841</v>
      </c>
      <c r="AF203" s="53">
        <f t="shared" si="195"/>
        <v>10754598.851324841</v>
      </c>
      <c r="AG203" s="53">
        <f t="shared" si="195"/>
        <v>10754598.851324841</v>
      </c>
      <c r="AH203" s="53">
        <f t="shared" si="195"/>
        <v>10676333.932341302</v>
      </c>
      <c r="AI203" s="53">
        <f t="shared" si="195"/>
        <v>10676333.932341302</v>
      </c>
      <c r="AJ203" s="53">
        <f t="shared" si="195"/>
        <v>10676333.932341302</v>
      </c>
      <c r="AK203" s="53">
        <f t="shared" si="195"/>
        <v>10598069.013357762</v>
      </c>
      <c r="AL203" s="53">
        <f t="shared" si="195"/>
        <v>10598069.013357762</v>
      </c>
      <c r="AM203" s="53">
        <f t="shared" si="195"/>
        <v>10598069.013357762</v>
      </c>
      <c r="AN203" s="53">
        <f t="shared" si="195"/>
        <v>10523911.24703531</v>
      </c>
      <c r="AO203" s="53">
        <f t="shared" si="195"/>
        <v>10523911.24703531</v>
      </c>
      <c r="AP203" s="53">
        <f t="shared" si="195"/>
        <v>10523911.24703531</v>
      </c>
      <c r="AQ203" s="53">
        <f t="shared" si="195"/>
        <v>10449753.480712857</v>
      </c>
      <c r="AR203" s="53">
        <f t="shared" si="195"/>
        <v>10449753.480712857</v>
      </c>
      <c r="AS203" s="53">
        <f t="shared" si="195"/>
        <v>10449753.480712857</v>
      </c>
      <c r="AT203" s="53">
        <f t="shared" si="195"/>
        <v>10375595.714390405</v>
      </c>
      <c r="AU203" s="53">
        <f t="shared" si="195"/>
        <v>10375595.714390405</v>
      </c>
      <c r="AV203" s="53">
        <f t="shared" si="195"/>
        <v>10375595.714390405</v>
      </c>
      <c r="AW203" s="53">
        <f t="shared" si="195"/>
        <v>10301437.948067952</v>
      </c>
      <c r="AX203" s="14"/>
      <c r="AY203" s="120">
        <f t="shared" ref="AY203:AY206" si="196">AVERAGE(AE203:AQ203)</f>
        <v>10623730.200991575</v>
      </c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</row>
    <row r="204" spans="1:82" s="12" customFormat="1" x14ac:dyDescent="0.15">
      <c r="A204" s="68" t="s">
        <v>75</v>
      </c>
      <c r="B204" s="88">
        <v>443187382.56</v>
      </c>
      <c r="C204" s="88">
        <v>443187382.56</v>
      </c>
      <c r="D204" s="88">
        <v>440435534.06999999</v>
      </c>
      <c r="E204" s="88">
        <v>440435534.06999999</v>
      </c>
      <c r="F204" s="88">
        <v>440435534.06999999</v>
      </c>
      <c r="G204" s="88">
        <v>437526446.5</v>
      </c>
      <c r="H204" s="88">
        <v>437526446.5</v>
      </c>
      <c r="I204" s="88">
        <v>436412510.47000003</v>
      </c>
      <c r="J204" s="88">
        <v>433567669.70999998</v>
      </c>
      <c r="K204" s="88">
        <v>433567669.70999998</v>
      </c>
      <c r="L204" s="88">
        <v>433567669.70999998</v>
      </c>
      <c r="M204" s="108">
        <v>430328886.25</v>
      </c>
      <c r="N204" s="69">
        <v>430328886.25</v>
      </c>
      <c r="O204" s="69">
        <v>430328886.25</v>
      </c>
      <c r="P204" s="69">
        <v>427084631.97000003</v>
      </c>
      <c r="Q204" s="69">
        <v>427084631.97000003</v>
      </c>
      <c r="R204" s="69">
        <v>427084631.97000003</v>
      </c>
      <c r="S204" s="69">
        <v>424181036</v>
      </c>
      <c r="T204" s="69">
        <v>424181036</v>
      </c>
      <c r="U204" s="14">
        <v>422953791.26999992</v>
      </c>
      <c r="V204" s="53">
        <f>+U204+V388</f>
        <v>419742944.87603217</v>
      </c>
      <c r="W204" s="53">
        <f t="shared" ref="W204:AW204" si="197">+V204+W388</f>
        <v>419742944.87603217</v>
      </c>
      <c r="X204" s="53">
        <f t="shared" si="197"/>
        <v>419742944.87603217</v>
      </c>
      <c r="Y204" s="53">
        <f t="shared" si="197"/>
        <v>416532098.48206443</v>
      </c>
      <c r="Z204" s="53">
        <f t="shared" si="197"/>
        <v>416532098.48206443</v>
      </c>
      <c r="AA204" s="120">
        <f t="shared" si="197"/>
        <v>416532098.48206443</v>
      </c>
      <c r="AB204" s="53">
        <f t="shared" si="197"/>
        <v>413173878.87772965</v>
      </c>
      <c r="AC204" s="53">
        <f t="shared" si="197"/>
        <v>413173878.87772965</v>
      </c>
      <c r="AD204" s="53">
        <f t="shared" si="197"/>
        <v>413173878.87772965</v>
      </c>
      <c r="AE204" s="53">
        <f t="shared" si="197"/>
        <v>409815659.27339488</v>
      </c>
      <c r="AF204" s="53">
        <f t="shared" si="197"/>
        <v>409815659.27339488</v>
      </c>
      <c r="AG204" s="53">
        <f t="shared" si="197"/>
        <v>409815659.27339488</v>
      </c>
      <c r="AH204" s="53">
        <f t="shared" si="197"/>
        <v>399835386.03374726</v>
      </c>
      <c r="AI204" s="53">
        <f t="shared" si="197"/>
        <v>399835386.03374726</v>
      </c>
      <c r="AJ204" s="53">
        <f t="shared" si="197"/>
        <v>399835386.03374726</v>
      </c>
      <c r="AK204" s="53">
        <f t="shared" si="197"/>
        <v>389855112.79409963</v>
      </c>
      <c r="AL204" s="53">
        <f t="shared" si="197"/>
        <v>389855112.79409963</v>
      </c>
      <c r="AM204" s="53">
        <f t="shared" si="197"/>
        <v>389855112.79409963</v>
      </c>
      <c r="AN204" s="53">
        <f t="shared" si="197"/>
        <v>379909625.65105015</v>
      </c>
      <c r="AO204" s="53">
        <f t="shared" si="197"/>
        <v>379909625.65105015</v>
      </c>
      <c r="AP204" s="53">
        <f t="shared" si="197"/>
        <v>379909625.65105015</v>
      </c>
      <c r="AQ204" s="53">
        <f t="shared" si="197"/>
        <v>369964138.50800067</v>
      </c>
      <c r="AR204" s="53">
        <f t="shared" si="197"/>
        <v>369964138.50800067</v>
      </c>
      <c r="AS204" s="53">
        <f t="shared" si="197"/>
        <v>369964138.50800067</v>
      </c>
      <c r="AT204" s="53">
        <f t="shared" si="197"/>
        <v>365067128.03207505</v>
      </c>
      <c r="AU204" s="53">
        <f t="shared" si="197"/>
        <v>365067128.03207505</v>
      </c>
      <c r="AV204" s="53">
        <f t="shared" si="197"/>
        <v>365067128.03207505</v>
      </c>
      <c r="AW204" s="53">
        <f t="shared" si="197"/>
        <v>360170117.55614942</v>
      </c>
      <c r="AX204" s="14"/>
      <c r="AY204" s="120">
        <f t="shared" si="196"/>
        <v>392939345.36652905</v>
      </c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</row>
    <row r="205" spans="1:82" s="69" customFormat="1" x14ac:dyDescent="0.15">
      <c r="A205" s="68" t="s">
        <v>251</v>
      </c>
      <c r="B205" s="88">
        <v>-7031815.6299999999</v>
      </c>
      <c r="C205" s="88">
        <v>-7031815.6299999999</v>
      </c>
      <c r="D205" s="88">
        <v>-6983303.7000000002</v>
      </c>
      <c r="E205" s="88">
        <v>-6983303.7000000002</v>
      </c>
      <c r="F205" s="88">
        <v>-6983303.7000000002</v>
      </c>
      <c r="G205" s="88">
        <v>-6941102.5</v>
      </c>
      <c r="H205" s="88">
        <v>-6941102.5</v>
      </c>
      <c r="I205" s="88">
        <v>-6941102.5</v>
      </c>
      <c r="J205" s="88">
        <v>-6906293.7399999993</v>
      </c>
      <c r="K205" s="88">
        <v>-6906293.7399999993</v>
      </c>
      <c r="L205" s="88">
        <v>-6906293.7399999993</v>
      </c>
      <c r="M205" s="108">
        <v>-6922516.2799999993</v>
      </c>
      <c r="N205" s="88">
        <v>-6922516.2799999993</v>
      </c>
      <c r="O205" s="88">
        <v>-6922516.2799999993</v>
      </c>
      <c r="P205" s="88">
        <v>-6882800.3799999999</v>
      </c>
      <c r="Q205" s="88">
        <v>-6882800.3799999999</v>
      </c>
      <c r="R205" s="88">
        <v>-6882800.3799999999</v>
      </c>
      <c r="S205" s="88">
        <v>-6843084.4900000002</v>
      </c>
      <c r="T205" s="88">
        <v>-6843084.4900000002</v>
      </c>
      <c r="U205" s="53">
        <v>-6843084.4899999993</v>
      </c>
      <c r="V205" s="53">
        <f t="shared" ref="V205:AW205" si="198">+U205+V390</f>
        <v>-6803368.4262091927</v>
      </c>
      <c r="W205" s="53">
        <f t="shared" si="198"/>
        <v>-6803368.4262091927</v>
      </c>
      <c r="X205" s="53">
        <f t="shared" si="198"/>
        <v>-6803368.4262091927</v>
      </c>
      <c r="Y205" s="53">
        <f t="shared" si="198"/>
        <v>-6763652.3624183862</v>
      </c>
      <c r="Z205" s="53">
        <f t="shared" si="198"/>
        <v>-6763652.3624183862</v>
      </c>
      <c r="AA205" s="120">
        <f t="shared" si="198"/>
        <v>-6763652.3624183862</v>
      </c>
      <c r="AB205" s="53">
        <f t="shared" si="198"/>
        <v>-6723936.2986275796</v>
      </c>
      <c r="AC205" s="53">
        <f t="shared" si="198"/>
        <v>-6723936.2986275796</v>
      </c>
      <c r="AD205" s="53">
        <f t="shared" si="198"/>
        <v>-6723936.2986275796</v>
      </c>
      <c r="AE205" s="53">
        <f t="shared" si="198"/>
        <v>-6684220.234836773</v>
      </c>
      <c r="AF205" s="53">
        <f t="shared" si="198"/>
        <v>-6684220.234836773</v>
      </c>
      <c r="AG205" s="53">
        <f t="shared" si="198"/>
        <v>-6684220.234836773</v>
      </c>
      <c r="AH205" s="53">
        <f t="shared" si="198"/>
        <v>-6642565.1022584923</v>
      </c>
      <c r="AI205" s="53">
        <f t="shared" si="198"/>
        <v>-6642565.1022584923</v>
      </c>
      <c r="AJ205" s="53">
        <f t="shared" si="198"/>
        <v>-6642565.1022584923</v>
      </c>
      <c r="AK205" s="53">
        <f t="shared" si="198"/>
        <v>-6600909.9696802115</v>
      </c>
      <c r="AL205" s="53">
        <f t="shared" si="198"/>
        <v>-6600909.9696802115</v>
      </c>
      <c r="AM205" s="53">
        <f t="shared" si="198"/>
        <v>-6600909.9696802115</v>
      </c>
      <c r="AN205" s="53">
        <f t="shared" si="198"/>
        <v>-6559254.8371019308</v>
      </c>
      <c r="AO205" s="53">
        <f t="shared" si="198"/>
        <v>-6559254.8371019308</v>
      </c>
      <c r="AP205" s="53">
        <f t="shared" si="198"/>
        <v>-6559254.8371019308</v>
      </c>
      <c r="AQ205" s="53">
        <f t="shared" si="198"/>
        <v>-6517599.70452365</v>
      </c>
      <c r="AR205" s="53">
        <f t="shared" si="198"/>
        <v>-6517599.70452365</v>
      </c>
      <c r="AS205" s="53">
        <f t="shared" si="198"/>
        <v>-6517599.70452365</v>
      </c>
      <c r="AT205" s="53">
        <f t="shared" si="198"/>
        <v>-6475944.5719453692</v>
      </c>
      <c r="AU205" s="53">
        <f t="shared" si="198"/>
        <v>-6475944.5719453692</v>
      </c>
      <c r="AV205" s="53">
        <f t="shared" si="198"/>
        <v>-6475944.5719453692</v>
      </c>
      <c r="AW205" s="53">
        <f t="shared" si="198"/>
        <v>-6434289.4393670885</v>
      </c>
      <c r="AX205" s="53"/>
      <c r="AY205" s="120">
        <f t="shared" si="196"/>
        <v>-6613726.9335504528</v>
      </c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</row>
    <row r="206" spans="1:82" s="69" customFormat="1" x14ac:dyDescent="0.15">
      <c r="A206" s="68" t="s">
        <v>607</v>
      </c>
      <c r="B206" s="89">
        <v>0</v>
      </c>
      <c r="C206" s="89">
        <v>0</v>
      </c>
      <c r="D206" s="89">
        <v>0</v>
      </c>
      <c r="E206" s="89">
        <v>0</v>
      </c>
      <c r="F206" s="89">
        <v>0</v>
      </c>
      <c r="G206" s="89">
        <v>0</v>
      </c>
      <c r="H206" s="89">
        <v>0</v>
      </c>
      <c r="I206" s="89">
        <v>0</v>
      </c>
      <c r="J206" s="89">
        <v>0</v>
      </c>
      <c r="K206" s="89">
        <v>0</v>
      </c>
      <c r="L206" s="89">
        <v>0</v>
      </c>
      <c r="M206" s="109">
        <v>0</v>
      </c>
      <c r="N206" s="89">
        <v>0</v>
      </c>
      <c r="O206" s="89">
        <v>0</v>
      </c>
      <c r="P206" s="89">
        <v>0</v>
      </c>
      <c r="Q206" s="89">
        <v>0</v>
      </c>
      <c r="R206" s="89">
        <v>0</v>
      </c>
      <c r="S206" s="89">
        <v>0</v>
      </c>
      <c r="T206" s="89">
        <v>0</v>
      </c>
      <c r="U206" s="144">
        <v>0</v>
      </c>
      <c r="V206" s="144">
        <f>+U206+V389</f>
        <v>0</v>
      </c>
      <c r="W206" s="144">
        <f t="shared" ref="W206:AW206" si="199">+V206+W389</f>
        <v>0</v>
      </c>
      <c r="X206" s="144">
        <f t="shared" si="199"/>
        <v>0</v>
      </c>
      <c r="Y206" s="144">
        <f t="shared" si="199"/>
        <v>0</v>
      </c>
      <c r="Z206" s="144">
        <f t="shared" si="199"/>
        <v>0</v>
      </c>
      <c r="AA206" s="121">
        <f t="shared" si="199"/>
        <v>0</v>
      </c>
      <c r="AB206" s="144">
        <f t="shared" si="199"/>
        <v>0</v>
      </c>
      <c r="AC206" s="144">
        <f t="shared" si="199"/>
        <v>0</v>
      </c>
      <c r="AD206" s="144">
        <f t="shared" si="199"/>
        <v>0</v>
      </c>
      <c r="AE206" s="144">
        <f t="shared" si="199"/>
        <v>0</v>
      </c>
      <c r="AF206" s="144">
        <f t="shared" si="199"/>
        <v>0</v>
      </c>
      <c r="AG206" s="144">
        <f t="shared" si="199"/>
        <v>0</v>
      </c>
      <c r="AH206" s="144">
        <f t="shared" si="199"/>
        <v>-13174.522125118359</v>
      </c>
      <c r="AI206" s="144">
        <f t="shared" si="199"/>
        <v>-13174.522125118359</v>
      </c>
      <c r="AJ206" s="144">
        <f t="shared" si="199"/>
        <v>-13174.522125118359</v>
      </c>
      <c r="AK206" s="144">
        <f t="shared" si="199"/>
        <v>-26349.044250236719</v>
      </c>
      <c r="AL206" s="144">
        <f t="shared" si="199"/>
        <v>-26349.044250236719</v>
      </c>
      <c r="AM206" s="144">
        <f t="shared" si="199"/>
        <v>-26349.044250236719</v>
      </c>
      <c r="AN206" s="144">
        <f t="shared" si="199"/>
        <v>-66318.976819021802</v>
      </c>
      <c r="AO206" s="144">
        <f t="shared" si="199"/>
        <v>-66318.976819021802</v>
      </c>
      <c r="AP206" s="144">
        <f t="shared" si="199"/>
        <v>-66318.976819021802</v>
      </c>
      <c r="AQ206" s="144">
        <f t="shared" si="199"/>
        <v>-106288.9093878069</v>
      </c>
      <c r="AR206" s="144">
        <f t="shared" si="199"/>
        <v>-106288.9093878069</v>
      </c>
      <c r="AS206" s="144">
        <f t="shared" si="199"/>
        <v>-106288.9093878069</v>
      </c>
      <c r="AT206" s="144">
        <f t="shared" si="199"/>
        <v>-187703.23946506699</v>
      </c>
      <c r="AU206" s="144">
        <f t="shared" si="199"/>
        <v>-187703.23946506699</v>
      </c>
      <c r="AV206" s="144">
        <f t="shared" si="199"/>
        <v>-187703.23946506699</v>
      </c>
      <c r="AW206" s="144">
        <f t="shared" si="199"/>
        <v>-269117.56954232708</v>
      </c>
      <c r="AX206" s="53"/>
      <c r="AY206" s="121">
        <f t="shared" si="196"/>
        <v>-32601.272228533657</v>
      </c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</row>
    <row r="207" spans="1:82" s="12" customFormat="1" x14ac:dyDescent="0.15">
      <c r="A207" s="68"/>
      <c r="B207" s="14">
        <f t="shared" ref="B207:T207" si="200">SUM(B203:B206)</f>
        <v>447544875.54000002</v>
      </c>
      <c r="C207" s="14">
        <f t="shared" si="200"/>
        <v>447544875.54000002</v>
      </c>
      <c r="D207" s="14">
        <f t="shared" si="200"/>
        <v>444755676.74000001</v>
      </c>
      <c r="E207" s="14">
        <f t="shared" si="200"/>
        <v>444755676.74000001</v>
      </c>
      <c r="F207" s="14">
        <f t="shared" si="200"/>
        <v>444755676.74000001</v>
      </c>
      <c r="G207" s="14">
        <f t="shared" si="200"/>
        <v>441809872.58999997</v>
      </c>
      <c r="H207" s="14">
        <f t="shared" si="200"/>
        <v>441809872.58999997</v>
      </c>
      <c r="I207" s="14">
        <f t="shared" si="200"/>
        <v>440704410.91000003</v>
      </c>
      <c r="J207" s="14">
        <f t="shared" si="200"/>
        <v>437818933.48999995</v>
      </c>
      <c r="K207" s="14">
        <f t="shared" si="200"/>
        <v>437818933.48999995</v>
      </c>
      <c r="L207" s="14">
        <f t="shared" si="200"/>
        <v>437818933.48999995</v>
      </c>
      <c r="M207" s="102">
        <f t="shared" si="200"/>
        <v>434599160.22000003</v>
      </c>
      <c r="N207" s="14">
        <f t="shared" si="200"/>
        <v>434599160.22000003</v>
      </c>
      <c r="O207" s="14">
        <f t="shared" si="200"/>
        <v>434599160.22000003</v>
      </c>
      <c r="P207" s="14">
        <f t="shared" si="200"/>
        <v>431321617.26000005</v>
      </c>
      <c r="Q207" s="14">
        <f t="shared" si="200"/>
        <v>431321617.26000005</v>
      </c>
      <c r="R207" s="14">
        <f t="shared" si="200"/>
        <v>431321617.26000005</v>
      </c>
      <c r="S207" s="14">
        <f t="shared" si="200"/>
        <v>428384732.56</v>
      </c>
      <c r="T207" s="14">
        <f t="shared" si="200"/>
        <v>428384732.56</v>
      </c>
      <c r="U207" s="14">
        <f t="shared" ref="U207:AW207" si="201">SUM(U203:U206)</f>
        <v>427157487.82999992</v>
      </c>
      <c r="V207" s="14">
        <f t="shared" si="201"/>
        <v>423913353.15155512</v>
      </c>
      <c r="W207" s="14">
        <f t="shared" si="201"/>
        <v>423913353.15155512</v>
      </c>
      <c r="X207" s="14">
        <f t="shared" si="201"/>
        <v>423913353.15155512</v>
      </c>
      <c r="Y207" s="14">
        <f t="shared" si="201"/>
        <v>420669218.47311038</v>
      </c>
      <c r="Z207" s="14">
        <f t="shared" si="201"/>
        <v>420669218.47311038</v>
      </c>
      <c r="AA207" s="102">
        <f t="shared" si="201"/>
        <v>420669218.47311038</v>
      </c>
      <c r="AB207" s="14">
        <f t="shared" si="201"/>
        <v>417277628.18149668</v>
      </c>
      <c r="AC207" s="14">
        <f t="shared" si="201"/>
        <v>417277628.18149668</v>
      </c>
      <c r="AD207" s="14">
        <f t="shared" si="201"/>
        <v>417277628.18149668</v>
      </c>
      <c r="AE207" s="14">
        <f t="shared" si="201"/>
        <v>413886037.88988298</v>
      </c>
      <c r="AF207" s="14">
        <f t="shared" si="201"/>
        <v>413886037.88988298</v>
      </c>
      <c r="AG207" s="14">
        <f t="shared" si="201"/>
        <v>413886037.88988298</v>
      </c>
      <c r="AH207" s="14">
        <f t="shared" si="201"/>
        <v>403855980.34170491</v>
      </c>
      <c r="AI207" s="14">
        <f t="shared" si="201"/>
        <v>403855980.34170491</v>
      </c>
      <c r="AJ207" s="14">
        <f t="shared" si="201"/>
        <v>403855980.34170491</v>
      </c>
      <c r="AK207" s="14">
        <f t="shared" si="201"/>
        <v>393825922.79352695</v>
      </c>
      <c r="AL207" s="14">
        <f t="shared" si="201"/>
        <v>393825922.79352695</v>
      </c>
      <c r="AM207" s="14">
        <f t="shared" si="201"/>
        <v>393825922.79352695</v>
      </c>
      <c r="AN207" s="14">
        <f t="shared" si="201"/>
        <v>383807963.0841645</v>
      </c>
      <c r="AO207" s="14">
        <f t="shared" si="201"/>
        <v>383807963.0841645</v>
      </c>
      <c r="AP207" s="14">
        <f t="shared" si="201"/>
        <v>383807963.0841645</v>
      </c>
      <c r="AQ207" s="14">
        <f t="shared" si="201"/>
        <v>373790003.37480205</v>
      </c>
      <c r="AR207" s="14">
        <f t="shared" si="201"/>
        <v>373790003.37480205</v>
      </c>
      <c r="AS207" s="14">
        <f t="shared" si="201"/>
        <v>373790003.37480205</v>
      </c>
      <c r="AT207" s="14">
        <f t="shared" si="201"/>
        <v>368779075.93505502</v>
      </c>
      <c r="AU207" s="14">
        <f t="shared" si="201"/>
        <v>368779075.93505502</v>
      </c>
      <c r="AV207" s="14">
        <f t="shared" si="201"/>
        <v>368779075.93505502</v>
      </c>
      <c r="AW207" s="14">
        <f t="shared" si="201"/>
        <v>363768148.49530792</v>
      </c>
      <c r="AX207" s="14"/>
      <c r="AY207" s="102">
        <f t="shared" ref="AY207" si="202">SUM(AY203:AY206)</f>
        <v>396916747.3617416</v>
      </c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</row>
    <row r="208" spans="1:82" s="12" customFormat="1" x14ac:dyDescent="0.15">
      <c r="A208" s="145" t="s">
        <v>83</v>
      </c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10"/>
      <c r="S208" s="53"/>
      <c r="T208" s="53"/>
      <c r="U208" s="14"/>
      <c r="V208" s="14"/>
      <c r="W208" s="14"/>
      <c r="X208" s="14"/>
      <c r="Y208" s="14"/>
      <c r="Z208" s="14"/>
      <c r="AA208" s="102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Y208" s="102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</row>
    <row r="209" spans="1:82" s="12" customFormat="1" x14ac:dyDescent="0.15">
      <c r="A209" s="11" t="s">
        <v>69</v>
      </c>
      <c r="B209" s="88">
        <v>3379.69</v>
      </c>
      <c r="C209" s="88">
        <v>3379.69</v>
      </c>
      <c r="D209" s="88">
        <v>2837.8</v>
      </c>
      <c r="E209" s="88">
        <v>2837.8</v>
      </c>
      <c r="F209" s="88">
        <v>2837.8</v>
      </c>
      <c r="G209" s="88">
        <v>2295.9100000000003</v>
      </c>
      <c r="H209" s="88">
        <v>2295.9100000000003</v>
      </c>
      <c r="I209" s="88">
        <v>2295.9100000000003</v>
      </c>
      <c r="J209" s="88">
        <v>1754.0200000000004</v>
      </c>
      <c r="K209" s="88">
        <v>1754.0200000000004</v>
      </c>
      <c r="L209" s="88">
        <v>1754.0200000000004</v>
      </c>
      <c r="M209" s="108">
        <v>1212.1300000000006</v>
      </c>
      <c r="N209" s="69">
        <v>1212.1300000000006</v>
      </c>
      <c r="O209" s="69">
        <v>1212.1300000000006</v>
      </c>
      <c r="P209" s="69">
        <v>1006.03</v>
      </c>
      <c r="Q209" s="69">
        <v>1006.03</v>
      </c>
      <c r="R209" s="69">
        <v>1006.03</v>
      </c>
      <c r="S209" s="69">
        <v>799.92</v>
      </c>
      <c r="T209" s="69">
        <v>799.92</v>
      </c>
      <c r="U209" s="14">
        <v>799.92</v>
      </c>
      <c r="V209" s="14">
        <f t="shared" ref="V209:AW209" si="203">+U209+V442</f>
        <v>593.80407728180751</v>
      </c>
      <c r="W209" s="14">
        <f t="shared" si="203"/>
        <v>593.80407728180751</v>
      </c>
      <c r="X209" s="14">
        <f t="shared" si="203"/>
        <v>593.80407728180751</v>
      </c>
      <c r="Y209" s="14">
        <f t="shared" si="203"/>
        <v>387.68815456361506</v>
      </c>
      <c r="Z209" s="14">
        <f t="shared" si="203"/>
        <v>387.68815456361506</v>
      </c>
      <c r="AA209" s="102">
        <f t="shared" si="203"/>
        <v>387.68815456361506</v>
      </c>
      <c r="AB209" s="14">
        <f t="shared" si="203"/>
        <v>313.84178927878554</v>
      </c>
      <c r="AC209" s="14">
        <f t="shared" si="203"/>
        <v>313.84178927878554</v>
      </c>
      <c r="AD209" s="14">
        <f t="shared" si="203"/>
        <v>313.84178927878554</v>
      </c>
      <c r="AE209" s="14">
        <f t="shared" si="203"/>
        <v>239.99542399395602</v>
      </c>
      <c r="AF209" s="14">
        <f t="shared" si="203"/>
        <v>239.99542399395602</v>
      </c>
      <c r="AG209" s="14">
        <f t="shared" si="203"/>
        <v>239.99542399395602</v>
      </c>
      <c r="AH209" s="14">
        <f t="shared" si="203"/>
        <v>160.91707242337168</v>
      </c>
      <c r="AI209" s="14">
        <f t="shared" si="203"/>
        <v>160.91707242337168</v>
      </c>
      <c r="AJ209" s="14">
        <f t="shared" si="203"/>
        <v>160.91707242337168</v>
      </c>
      <c r="AK209" s="14">
        <f t="shared" si="203"/>
        <v>81.838720852787333</v>
      </c>
      <c r="AL209" s="14">
        <f t="shared" si="203"/>
        <v>81.838720852787333</v>
      </c>
      <c r="AM209" s="14">
        <f t="shared" si="203"/>
        <v>81.838720852787333</v>
      </c>
      <c r="AN209" s="14">
        <f t="shared" si="203"/>
        <v>61.227128580970998</v>
      </c>
      <c r="AO209" s="14">
        <f t="shared" si="203"/>
        <v>61.227128580970998</v>
      </c>
      <c r="AP209" s="14">
        <f t="shared" si="203"/>
        <v>61.227128580970998</v>
      </c>
      <c r="AQ209" s="14">
        <f t="shared" si="203"/>
        <v>40.615536309154663</v>
      </c>
      <c r="AR209" s="14">
        <f t="shared" si="203"/>
        <v>40.615536309154663</v>
      </c>
      <c r="AS209" s="14">
        <f t="shared" si="203"/>
        <v>40.615536309154663</v>
      </c>
      <c r="AT209" s="14">
        <f t="shared" si="203"/>
        <v>20.003944037338329</v>
      </c>
      <c r="AU209" s="14">
        <f t="shared" si="203"/>
        <v>20.003944037338329</v>
      </c>
      <c r="AV209" s="14">
        <f t="shared" si="203"/>
        <v>20.003944037338329</v>
      </c>
      <c r="AW209" s="14">
        <f t="shared" si="203"/>
        <v>-0.60764823447800609</v>
      </c>
      <c r="AX209" s="14"/>
      <c r="AY209" s="102">
        <f t="shared" ref="AY209:AY211" si="204">AVERAGE(AE209:AQ209)</f>
        <v>128.6577364509549</v>
      </c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</row>
    <row r="210" spans="1:82" s="69" customFormat="1" x14ac:dyDescent="0.15">
      <c r="A210" s="68" t="s">
        <v>75</v>
      </c>
      <c r="B210" s="88">
        <v>109768202.87</v>
      </c>
      <c r="C210" s="88">
        <v>109768202.87</v>
      </c>
      <c r="D210" s="88">
        <v>109153962.38</v>
      </c>
      <c r="E210" s="88">
        <v>109153962.38</v>
      </c>
      <c r="F210" s="88">
        <v>109153962.38</v>
      </c>
      <c r="G210" s="88">
        <v>108854547.76999998</v>
      </c>
      <c r="H210" s="88">
        <v>108854547.76999998</v>
      </c>
      <c r="I210" s="88">
        <v>110414371.89999998</v>
      </c>
      <c r="J210" s="88">
        <v>109979141.61999997</v>
      </c>
      <c r="K210" s="88">
        <v>109979141.61999997</v>
      </c>
      <c r="L210" s="88">
        <v>109979141.61999997</v>
      </c>
      <c r="M210" s="108">
        <v>109340546.47999997</v>
      </c>
      <c r="N210" s="88">
        <v>109340546.47999997</v>
      </c>
      <c r="O210" s="88">
        <v>109340546.47999997</v>
      </c>
      <c r="P210" s="88">
        <v>108812078.73</v>
      </c>
      <c r="Q210" s="88">
        <v>108812078.73</v>
      </c>
      <c r="R210" s="88">
        <v>108812078.73</v>
      </c>
      <c r="S210" s="53">
        <v>108274757.51000001</v>
      </c>
      <c r="T210" s="88">
        <v>108274757.51000001</v>
      </c>
      <c r="U210" s="53">
        <v>108296058.41999999</v>
      </c>
      <c r="V210" s="53">
        <f t="shared" ref="V210:AW210" si="205">+U210+V443</f>
        <v>107752012.31563327</v>
      </c>
      <c r="W210" s="53">
        <f t="shared" si="205"/>
        <v>107752012.31563327</v>
      </c>
      <c r="X210" s="53">
        <f t="shared" si="205"/>
        <v>107752012.31563327</v>
      </c>
      <c r="Y210" s="53">
        <f t="shared" si="205"/>
        <v>107207966.21126655</v>
      </c>
      <c r="Z210" s="53">
        <f t="shared" si="205"/>
        <v>107207966.21126655</v>
      </c>
      <c r="AA210" s="120">
        <f t="shared" si="205"/>
        <v>107207966.21126655</v>
      </c>
      <c r="AB210" s="53">
        <f t="shared" si="205"/>
        <v>106779316.30194376</v>
      </c>
      <c r="AC210" s="53">
        <f t="shared" si="205"/>
        <v>106779316.30194376</v>
      </c>
      <c r="AD210" s="53">
        <f t="shared" si="205"/>
        <v>106779316.30194376</v>
      </c>
      <c r="AE210" s="53">
        <f t="shared" si="205"/>
        <v>106350666.39262098</v>
      </c>
      <c r="AF210" s="53">
        <f t="shared" si="205"/>
        <v>106350666.39262098</v>
      </c>
      <c r="AG210" s="53">
        <f t="shared" si="205"/>
        <v>106350666.39262098</v>
      </c>
      <c r="AH210" s="53">
        <f t="shared" si="205"/>
        <v>105076764.22920397</v>
      </c>
      <c r="AI210" s="53">
        <f t="shared" si="205"/>
        <v>105076764.22920397</v>
      </c>
      <c r="AJ210" s="53">
        <f t="shared" si="205"/>
        <v>105076764.22920397</v>
      </c>
      <c r="AK210" s="53">
        <f t="shared" si="205"/>
        <v>103802862.06578696</v>
      </c>
      <c r="AL210" s="53">
        <f t="shared" si="205"/>
        <v>103802862.06578696</v>
      </c>
      <c r="AM210" s="53">
        <f t="shared" si="205"/>
        <v>103802862.06578696</v>
      </c>
      <c r="AN210" s="53">
        <f t="shared" si="205"/>
        <v>102730490.26146804</v>
      </c>
      <c r="AO210" s="53">
        <f t="shared" si="205"/>
        <v>102730490.26146804</v>
      </c>
      <c r="AP210" s="53">
        <f t="shared" si="205"/>
        <v>102730490.26146804</v>
      </c>
      <c r="AQ210" s="53">
        <f t="shared" si="205"/>
        <v>101658118.45714912</v>
      </c>
      <c r="AR210" s="53">
        <f t="shared" si="205"/>
        <v>101658118.45714912</v>
      </c>
      <c r="AS210" s="53">
        <f t="shared" si="205"/>
        <v>101658118.45714912</v>
      </c>
      <c r="AT210" s="53">
        <f t="shared" si="205"/>
        <v>101130098.47338121</v>
      </c>
      <c r="AU210" s="53">
        <f t="shared" si="205"/>
        <v>101130098.47338121</v>
      </c>
      <c r="AV210" s="53">
        <f t="shared" si="205"/>
        <v>101130098.47338121</v>
      </c>
      <c r="AW210" s="53">
        <f t="shared" si="205"/>
        <v>100602078.48961329</v>
      </c>
      <c r="AX210" s="53"/>
      <c r="AY210" s="120">
        <f t="shared" si="204"/>
        <v>104272343.63879913</v>
      </c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</row>
    <row r="211" spans="1:82" s="69" customFormat="1" x14ac:dyDescent="0.15">
      <c r="A211" s="68" t="s">
        <v>607</v>
      </c>
      <c r="B211" s="89">
        <v>0</v>
      </c>
      <c r="C211" s="89">
        <v>0</v>
      </c>
      <c r="D211" s="89">
        <v>0</v>
      </c>
      <c r="E211" s="89">
        <v>0</v>
      </c>
      <c r="F211" s="89">
        <v>0</v>
      </c>
      <c r="G211" s="89">
        <v>0</v>
      </c>
      <c r="H211" s="89">
        <v>0</v>
      </c>
      <c r="I211" s="89">
        <v>0</v>
      </c>
      <c r="J211" s="89">
        <v>0</v>
      </c>
      <c r="K211" s="89">
        <v>0</v>
      </c>
      <c r="L211" s="89">
        <v>0</v>
      </c>
      <c r="M211" s="109">
        <v>0</v>
      </c>
      <c r="N211" s="89">
        <v>0</v>
      </c>
      <c r="O211" s="89">
        <v>0</v>
      </c>
      <c r="P211" s="89">
        <v>0</v>
      </c>
      <c r="Q211" s="89">
        <v>0</v>
      </c>
      <c r="R211" s="89">
        <v>0</v>
      </c>
      <c r="S211" s="89">
        <v>0</v>
      </c>
      <c r="T211" s="89">
        <v>0</v>
      </c>
      <c r="U211" s="144">
        <v>0</v>
      </c>
      <c r="V211" s="144">
        <f>+U211+V444</f>
        <v>0</v>
      </c>
      <c r="W211" s="144">
        <f t="shared" ref="W211:AW211" si="206">+V211+W444</f>
        <v>0</v>
      </c>
      <c r="X211" s="144">
        <f t="shared" si="206"/>
        <v>0</v>
      </c>
      <c r="Y211" s="144">
        <f t="shared" si="206"/>
        <v>0</v>
      </c>
      <c r="Z211" s="144">
        <f t="shared" si="206"/>
        <v>0</v>
      </c>
      <c r="AA211" s="121">
        <f t="shared" si="206"/>
        <v>0</v>
      </c>
      <c r="AB211" s="144">
        <f t="shared" si="206"/>
        <v>0</v>
      </c>
      <c r="AC211" s="144">
        <f t="shared" si="206"/>
        <v>0</v>
      </c>
      <c r="AD211" s="144">
        <f t="shared" si="206"/>
        <v>0</v>
      </c>
      <c r="AE211" s="144">
        <f t="shared" si="206"/>
        <v>0</v>
      </c>
      <c r="AF211" s="144">
        <f t="shared" si="206"/>
        <v>0</v>
      </c>
      <c r="AG211" s="144">
        <f t="shared" si="206"/>
        <v>0</v>
      </c>
      <c r="AH211" s="144">
        <f t="shared" si="206"/>
        <v>-5835.516562845055</v>
      </c>
      <c r="AI211" s="144">
        <f t="shared" si="206"/>
        <v>-5835.516562845055</v>
      </c>
      <c r="AJ211" s="144">
        <f t="shared" si="206"/>
        <v>-5835.516562845055</v>
      </c>
      <c r="AK211" s="144">
        <f t="shared" si="206"/>
        <v>-11671.03312569011</v>
      </c>
      <c r="AL211" s="144">
        <f t="shared" si="206"/>
        <v>-11671.03312569011</v>
      </c>
      <c r="AM211" s="144">
        <f t="shared" si="206"/>
        <v>-11671.03312569011</v>
      </c>
      <c r="AN211" s="144">
        <f t="shared" si="206"/>
        <v>-26558.796556630161</v>
      </c>
      <c r="AO211" s="144">
        <f t="shared" si="206"/>
        <v>-26558.796556630161</v>
      </c>
      <c r="AP211" s="144">
        <f t="shared" si="206"/>
        <v>-26558.796556630161</v>
      </c>
      <c r="AQ211" s="144">
        <f t="shared" si="206"/>
        <v>-41446.55998757021</v>
      </c>
      <c r="AR211" s="144">
        <f t="shared" si="206"/>
        <v>-41446.55998757021</v>
      </c>
      <c r="AS211" s="144">
        <f t="shared" si="206"/>
        <v>-41446.55998757021</v>
      </c>
      <c r="AT211" s="144">
        <f t="shared" si="206"/>
        <v>-71771.286805480806</v>
      </c>
      <c r="AU211" s="144">
        <f t="shared" si="206"/>
        <v>-71771.286805480806</v>
      </c>
      <c r="AV211" s="144">
        <f t="shared" si="206"/>
        <v>-71771.286805480806</v>
      </c>
      <c r="AW211" s="144">
        <f t="shared" si="206"/>
        <v>-102096.01362339139</v>
      </c>
      <c r="AX211" s="53"/>
      <c r="AY211" s="121">
        <f t="shared" si="204"/>
        <v>-13357.122978697398</v>
      </c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</row>
    <row r="212" spans="1:82" s="12" customFormat="1" x14ac:dyDescent="0.15">
      <c r="A212" s="11"/>
      <c r="B212" s="14">
        <f t="shared" ref="B212:T212" si="207">SUM(B209:B211)</f>
        <v>109771582.56</v>
      </c>
      <c r="C212" s="14">
        <f t="shared" si="207"/>
        <v>109771582.56</v>
      </c>
      <c r="D212" s="14">
        <f t="shared" si="207"/>
        <v>109156800.17999999</v>
      </c>
      <c r="E212" s="14">
        <f t="shared" si="207"/>
        <v>109156800.17999999</v>
      </c>
      <c r="F212" s="14">
        <f t="shared" si="207"/>
        <v>109156800.17999999</v>
      </c>
      <c r="G212" s="14">
        <f t="shared" si="207"/>
        <v>108856843.67999998</v>
      </c>
      <c r="H212" s="14">
        <f t="shared" si="207"/>
        <v>108856843.67999998</v>
      </c>
      <c r="I212" s="14">
        <f t="shared" si="207"/>
        <v>110416667.80999997</v>
      </c>
      <c r="J212" s="14">
        <f t="shared" si="207"/>
        <v>109980895.63999997</v>
      </c>
      <c r="K212" s="14">
        <f t="shared" si="207"/>
        <v>109980895.63999997</v>
      </c>
      <c r="L212" s="14">
        <f t="shared" si="207"/>
        <v>109980895.63999997</v>
      </c>
      <c r="M212" s="102">
        <f t="shared" si="207"/>
        <v>109341758.60999997</v>
      </c>
      <c r="N212" s="14">
        <f t="shared" si="207"/>
        <v>109341758.60999997</v>
      </c>
      <c r="O212" s="14">
        <f t="shared" si="207"/>
        <v>109341758.60999997</v>
      </c>
      <c r="P212" s="14">
        <f t="shared" si="207"/>
        <v>108813084.76000001</v>
      </c>
      <c r="Q212" s="14">
        <f t="shared" si="207"/>
        <v>108813084.76000001</v>
      </c>
      <c r="R212" s="14">
        <f t="shared" si="207"/>
        <v>108813084.76000001</v>
      </c>
      <c r="S212" s="14">
        <f t="shared" si="207"/>
        <v>108275557.43000001</v>
      </c>
      <c r="T212" s="14">
        <f t="shared" si="207"/>
        <v>108275557.43000001</v>
      </c>
      <c r="U212" s="14">
        <f>SUM(U209:U211)</f>
        <v>108296858.33999999</v>
      </c>
      <c r="V212" s="14">
        <f t="shared" ref="V212:AW212" si="208">SUM(V209:V211)</f>
        <v>107752606.11971055</v>
      </c>
      <c r="W212" s="14">
        <f t="shared" si="208"/>
        <v>107752606.11971055</v>
      </c>
      <c r="X212" s="14">
        <f t="shared" si="208"/>
        <v>107752606.11971055</v>
      </c>
      <c r="Y212" s="14">
        <f t="shared" si="208"/>
        <v>107208353.89942111</v>
      </c>
      <c r="Z212" s="14">
        <f t="shared" si="208"/>
        <v>107208353.89942111</v>
      </c>
      <c r="AA212" s="102">
        <f t="shared" si="208"/>
        <v>107208353.89942111</v>
      </c>
      <c r="AB212" s="14">
        <f t="shared" si="208"/>
        <v>106779630.14373304</v>
      </c>
      <c r="AC212" s="14">
        <f t="shared" si="208"/>
        <v>106779630.14373304</v>
      </c>
      <c r="AD212" s="14">
        <f t="shared" si="208"/>
        <v>106779630.14373304</v>
      </c>
      <c r="AE212" s="14">
        <f t="shared" si="208"/>
        <v>106350906.38804497</v>
      </c>
      <c r="AF212" s="14">
        <f t="shared" si="208"/>
        <v>106350906.38804497</v>
      </c>
      <c r="AG212" s="14">
        <f t="shared" si="208"/>
        <v>106350906.38804497</v>
      </c>
      <c r="AH212" s="14">
        <f t="shared" si="208"/>
        <v>105071089.62971355</v>
      </c>
      <c r="AI212" s="14">
        <f t="shared" si="208"/>
        <v>105071089.62971355</v>
      </c>
      <c r="AJ212" s="14">
        <f t="shared" si="208"/>
        <v>105071089.62971355</v>
      </c>
      <c r="AK212" s="14">
        <f t="shared" si="208"/>
        <v>103791272.87138213</v>
      </c>
      <c r="AL212" s="14">
        <f t="shared" si="208"/>
        <v>103791272.87138213</v>
      </c>
      <c r="AM212" s="14">
        <f t="shared" si="208"/>
        <v>103791272.87138213</v>
      </c>
      <c r="AN212" s="14">
        <f t="shared" si="208"/>
        <v>102703992.69203998</v>
      </c>
      <c r="AO212" s="14">
        <f t="shared" si="208"/>
        <v>102703992.69203998</v>
      </c>
      <c r="AP212" s="14">
        <f t="shared" si="208"/>
        <v>102703992.69203998</v>
      </c>
      <c r="AQ212" s="14">
        <f t="shared" si="208"/>
        <v>101616712.51269785</v>
      </c>
      <c r="AR212" s="14">
        <f t="shared" si="208"/>
        <v>101616712.51269785</v>
      </c>
      <c r="AS212" s="14">
        <f t="shared" si="208"/>
        <v>101616712.51269785</v>
      </c>
      <c r="AT212" s="14">
        <f t="shared" si="208"/>
        <v>101058347.19051977</v>
      </c>
      <c r="AU212" s="14">
        <f t="shared" si="208"/>
        <v>101058347.19051977</v>
      </c>
      <c r="AV212" s="14">
        <f t="shared" si="208"/>
        <v>101058347.19051977</v>
      </c>
      <c r="AW212" s="14">
        <f t="shared" si="208"/>
        <v>100499981.86834167</v>
      </c>
      <c r="AX212" s="14"/>
      <c r="AY212" s="102">
        <f t="shared" ref="AY212" si="209">SUM(AY209:AY211)</f>
        <v>104259115.17355688</v>
      </c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</row>
    <row r="213" spans="1:82" s="12" customFormat="1" x14ac:dyDescent="0.15">
      <c r="A213" s="11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02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02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Y213" s="102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</row>
    <row r="214" spans="1:82" s="12" customFormat="1" ht="9.75" thickBot="1" x14ac:dyDescent="0.2">
      <c r="A214" s="11" t="s">
        <v>67</v>
      </c>
      <c r="B214" s="143">
        <f t="shared" ref="B214:T214" si="210">SUM(B131,B194,B197,B200,B207,B212)</f>
        <v>-627750434.18000007</v>
      </c>
      <c r="C214" s="143">
        <f t="shared" si="210"/>
        <v>-627750434.18000007</v>
      </c>
      <c r="D214" s="143">
        <f t="shared" si="210"/>
        <v>-644227232.33000028</v>
      </c>
      <c r="E214" s="143">
        <f t="shared" si="210"/>
        <v>-644227232.33000028</v>
      </c>
      <c r="F214" s="143">
        <f t="shared" si="210"/>
        <v>-644227232.33000028</v>
      </c>
      <c r="G214" s="143">
        <f t="shared" si="210"/>
        <v>-662651461.33000028</v>
      </c>
      <c r="H214" s="143">
        <f t="shared" si="210"/>
        <v>-662651461.33000028</v>
      </c>
      <c r="I214" s="143">
        <f t="shared" si="210"/>
        <v>-663227445.80999994</v>
      </c>
      <c r="J214" s="143">
        <f t="shared" si="210"/>
        <v>-683005107.52999985</v>
      </c>
      <c r="K214" s="143">
        <f t="shared" si="210"/>
        <v>-683005104.52999985</v>
      </c>
      <c r="L214" s="143">
        <f t="shared" si="210"/>
        <v>-683005104.52999985</v>
      </c>
      <c r="M214" s="107">
        <f t="shared" si="210"/>
        <v>-697255942.77999985</v>
      </c>
      <c r="N214" s="143">
        <f t="shared" si="210"/>
        <v>-697255942.77999985</v>
      </c>
      <c r="O214" s="143">
        <f t="shared" si="210"/>
        <v>-697255942.77999985</v>
      </c>
      <c r="P214" s="143">
        <f t="shared" si="210"/>
        <v>-702080145.80999994</v>
      </c>
      <c r="Q214" s="143">
        <f t="shared" si="210"/>
        <v>-702080145.80999994</v>
      </c>
      <c r="R214" s="143">
        <f t="shared" si="210"/>
        <v>-702080145.80999994</v>
      </c>
      <c r="S214" s="143">
        <f t="shared" si="210"/>
        <v>-707339713.16999984</v>
      </c>
      <c r="T214" s="143">
        <f t="shared" si="210"/>
        <v>-707339713.16999984</v>
      </c>
      <c r="U214" s="143">
        <f>SUM(U131,U194,U197,U200,U207,U212)</f>
        <v>-708120738.39999998</v>
      </c>
      <c r="V214" s="143">
        <f>SUM(V131,V194,V197,V200,V207,V212)</f>
        <v>-712229651.89090383</v>
      </c>
      <c r="W214" s="143">
        <f t="shared" ref="W214:AW214" si="211">SUM(W131,W194,W197,W200,W207,W212)</f>
        <v>-712238369.97257054</v>
      </c>
      <c r="X214" s="143">
        <f t="shared" si="211"/>
        <v>-712247088.05423701</v>
      </c>
      <c r="Y214" s="143">
        <f t="shared" si="211"/>
        <v>-717119644.88578618</v>
      </c>
      <c r="Z214" s="143">
        <f t="shared" si="211"/>
        <v>-717128362.96745288</v>
      </c>
      <c r="AA214" s="107">
        <f t="shared" si="211"/>
        <v>-717137081.04911959</v>
      </c>
      <c r="AB214" s="143">
        <f t="shared" si="211"/>
        <v>-721451452.67205906</v>
      </c>
      <c r="AC214" s="143">
        <f t="shared" si="211"/>
        <v>-721460170.75372577</v>
      </c>
      <c r="AD214" s="143">
        <f t="shared" si="211"/>
        <v>-721468888.83539248</v>
      </c>
      <c r="AE214" s="143">
        <f t="shared" si="211"/>
        <v>-725783260.45833194</v>
      </c>
      <c r="AF214" s="143">
        <f t="shared" si="211"/>
        <v>-725792484.04499876</v>
      </c>
      <c r="AG214" s="143">
        <f t="shared" si="211"/>
        <v>-725801707.63166535</v>
      </c>
      <c r="AH214" s="143">
        <f t="shared" si="211"/>
        <v>-731909761.26881289</v>
      </c>
      <c r="AI214" s="143">
        <f t="shared" si="211"/>
        <v>-731918984.85547948</v>
      </c>
      <c r="AJ214" s="143">
        <f t="shared" si="211"/>
        <v>-731928208.4421463</v>
      </c>
      <c r="AK214" s="143">
        <f t="shared" si="211"/>
        <v>-738036262.07929337</v>
      </c>
      <c r="AL214" s="143">
        <f t="shared" si="211"/>
        <v>-738045485.66595995</v>
      </c>
      <c r="AM214" s="143">
        <f t="shared" si="211"/>
        <v>-738054709.25262654</v>
      </c>
      <c r="AN214" s="143">
        <f t="shared" si="211"/>
        <v>-741074525.20720208</v>
      </c>
      <c r="AO214" s="143">
        <f t="shared" si="211"/>
        <v>-741083748.7938689</v>
      </c>
      <c r="AP214" s="143">
        <f t="shared" si="211"/>
        <v>-741092972.38053548</v>
      </c>
      <c r="AQ214" s="143">
        <f t="shared" si="211"/>
        <v>-744112788.33511078</v>
      </c>
      <c r="AR214" s="143">
        <f t="shared" si="211"/>
        <v>-744122011.92177737</v>
      </c>
      <c r="AS214" s="143">
        <f t="shared" si="211"/>
        <v>-744131235.50844419</v>
      </c>
      <c r="AT214" s="143">
        <f t="shared" si="211"/>
        <v>-745868688.08624029</v>
      </c>
      <c r="AU214" s="143">
        <f t="shared" si="211"/>
        <v>-745877911.67290711</v>
      </c>
      <c r="AV214" s="143">
        <f t="shared" si="211"/>
        <v>-745887135.25957394</v>
      </c>
      <c r="AW214" s="143">
        <f t="shared" si="211"/>
        <v>-747624587.83736944</v>
      </c>
      <c r="AX214" s="53"/>
      <c r="AY214" s="107">
        <f t="shared" ref="AY214" si="212">SUM(AY131,AY194,AY197,AY200,AY207,AY212)</f>
        <v>-734971915.26277173</v>
      </c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</row>
    <row r="215" spans="1:82" s="12" customFormat="1" x14ac:dyDescent="0.15">
      <c r="A215" s="11"/>
      <c r="B215" s="14">
        <f t="shared" ref="B215" si="213">+B214-B28</f>
        <v>-1.400001049041748</v>
      </c>
      <c r="C215" s="14">
        <f t="shared" ref="C215" si="214">+C214-C28</f>
        <v>-1.400001049041748</v>
      </c>
      <c r="D215" s="14">
        <f t="shared" ref="D215" si="215">+D214-D28</f>
        <v>-1.4000012874603271</v>
      </c>
      <c r="E215" s="14">
        <f t="shared" ref="E215" si="216">+E214-E28</f>
        <v>-1.4000012874603271</v>
      </c>
      <c r="F215" s="14">
        <f t="shared" ref="F215" si="217">+F214-F28</f>
        <v>-1.4000012874603271</v>
      </c>
      <c r="G215" s="14">
        <f t="shared" ref="G215" si="218">+G214-G28</f>
        <v>-1.410001277923584</v>
      </c>
      <c r="H215" s="14">
        <f t="shared" ref="H215" si="219">+H214-H28</f>
        <v>-1.410001277923584</v>
      </c>
      <c r="I215" s="14">
        <f t="shared" ref="I215" si="220">+I214-I28</f>
        <v>-1.4199999570846558</v>
      </c>
      <c r="J215" s="14">
        <f t="shared" ref="J215" si="221">+J214-J28</f>
        <v>-1.369999885559082</v>
      </c>
      <c r="K215" s="14">
        <f t="shared" ref="K215" si="222">+K214-K28</f>
        <v>1.630000114440918</v>
      </c>
      <c r="L215" s="14">
        <f t="shared" ref="L215" si="223">+L214-L28</f>
        <v>1.630000114440918</v>
      </c>
      <c r="M215" s="102">
        <f t="shared" ref="M215" si="224">+M214-M28</f>
        <v>2.5600001811981201</v>
      </c>
      <c r="N215" s="14">
        <f t="shared" ref="N215" si="225">+N214-N28</f>
        <v>2.5600001811981201</v>
      </c>
      <c r="O215" s="14">
        <f t="shared" ref="O215" si="226">+O214-O28</f>
        <v>2.5600001811981201</v>
      </c>
      <c r="P215" s="14">
        <f t="shared" ref="P215" si="227">+P214-P28</f>
        <v>-1.5399998426437378</v>
      </c>
      <c r="Q215" s="14">
        <f t="shared" ref="Q215" si="228">+Q214-Q28</f>
        <v>-1.5399998426437378</v>
      </c>
      <c r="R215" s="14">
        <f t="shared" ref="R215" si="229">+R214-R28</f>
        <v>-1.5399998426437378</v>
      </c>
      <c r="S215" s="14">
        <f t="shared" ref="S215" si="230">+S214-S28</f>
        <v>-1.6299997568130493</v>
      </c>
      <c r="T215" s="14">
        <f t="shared" ref="T215" si="231">+T214-T28</f>
        <v>-1.6299997568130493</v>
      </c>
      <c r="U215" s="14">
        <f t="shared" ref="U215:AY215" si="232">+U214-U28</f>
        <v>-1.1000009775161743</v>
      </c>
      <c r="V215" s="14">
        <f t="shared" si="232"/>
        <v>-0.29585886001586914</v>
      </c>
      <c r="W215" s="14">
        <f t="shared" si="232"/>
        <v>-0.29585862159729004</v>
      </c>
      <c r="X215" s="14">
        <f t="shared" si="232"/>
        <v>-0.29585897922515869</v>
      </c>
      <c r="Y215" s="14">
        <f t="shared" si="232"/>
        <v>0.50828289985656738</v>
      </c>
      <c r="Z215" s="14">
        <f t="shared" si="232"/>
        <v>0.50828313827514648</v>
      </c>
      <c r="AA215" s="102">
        <f t="shared" si="232"/>
        <v>0.50828337669372559</v>
      </c>
      <c r="AB215" s="14">
        <f t="shared" si="232"/>
        <v>-0.60280895233154297</v>
      </c>
      <c r="AC215" s="14">
        <f t="shared" si="232"/>
        <v>-0.60280978679656982</v>
      </c>
      <c r="AD215" s="14">
        <f t="shared" si="232"/>
        <v>-0.60280954837799072</v>
      </c>
      <c r="AE215" s="14">
        <f t="shared" si="232"/>
        <v>-1.7139018774032593</v>
      </c>
      <c r="AF215" s="14">
        <f t="shared" si="232"/>
        <v>-1.7139017581939697</v>
      </c>
      <c r="AG215" s="14">
        <f t="shared" si="232"/>
        <v>-1.7139022350311279</v>
      </c>
      <c r="AH215" s="14">
        <f t="shared" si="232"/>
        <v>-2.1143019199371338</v>
      </c>
      <c r="AI215" s="14">
        <f t="shared" si="232"/>
        <v>-2.1143025159835815</v>
      </c>
      <c r="AJ215" s="14">
        <f t="shared" si="232"/>
        <v>-2.114302396774292</v>
      </c>
      <c r="AK215" s="14">
        <f t="shared" si="232"/>
        <v>-2.5147024393081665</v>
      </c>
      <c r="AL215" s="14">
        <f t="shared" si="232"/>
        <v>-2.5147019624710083</v>
      </c>
      <c r="AM215" s="14">
        <f t="shared" si="232"/>
        <v>-2.5147016048431396</v>
      </c>
      <c r="AN215" s="14">
        <f t="shared" si="232"/>
        <v>-1.8399850130081177</v>
      </c>
      <c r="AO215" s="14">
        <f t="shared" si="232"/>
        <v>-1.8399848937988281</v>
      </c>
      <c r="AP215" s="14">
        <f t="shared" si="232"/>
        <v>-1.8399854898452759</v>
      </c>
      <c r="AQ215" s="14">
        <f t="shared" si="232"/>
        <v>-1.1652678251266479</v>
      </c>
      <c r="AR215" s="14">
        <f t="shared" si="232"/>
        <v>-1.1652683019638062</v>
      </c>
      <c r="AS215" s="14">
        <f t="shared" si="232"/>
        <v>-1.1652681827545166</v>
      </c>
      <c r="AT215" s="14">
        <f t="shared" si="232"/>
        <v>-1.0028762817382813</v>
      </c>
      <c r="AU215" s="14">
        <f t="shared" si="232"/>
        <v>-1.0028761625289917</v>
      </c>
      <c r="AV215" s="14">
        <f t="shared" si="232"/>
        <v>-1.002876877784729</v>
      </c>
      <c r="AW215" s="14">
        <f t="shared" si="232"/>
        <v>-0.8404843807220459</v>
      </c>
      <c r="AX215" s="14"/>
      <c r="AY215" s="102">
        <f t="shared" si="232"/>
        <v>-1.9779955148696899</v>
      </c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</row>
    <row r="216" spans="1:82" s="12" customFormat="1" x14ac:dyDescent="0.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99"/>
      <c r="S216" s="14"/>
      <c r="T216" s="14"/>
      <c r="U216" s="14"/>
      <c r="V216" s="14"/>
      <c r="W216" s="14"/>
      <c r="X216" s="14"/>
      <c r="Y216" s="14"/>
      <c r="Z216" s="14"/>
      <c r="AA216" s="102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Y216" s="130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</row>
    <row r="217" spans="1:82" s="12" customFormat="1" x14ac:dyDescent="0.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99"/>
      <c r="S217" s="14"/>
      <c r="T217" s="14"/>
      <c r="U217" s="14"/>
      <c r="V217" s="14"/>
      <c r="W217" s="14"/>
      <c r="X217" s="14"/>
      <c r="Y217" s="14"/>
      <c r="Z217" s="14"/>
      <c r="AA217" s="102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Y217" s="130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</row>
    <row r="218" spans="1:82" s="12" customFormat="1" x14ac:dyDescent="0.15">
      <c r="A218" s="140" t="s">
        <v>68</v>
      </c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11"/>
      <c r="S218" s="53"/>
      <c r="T218" s="53"/>
      <c r="U218" s="14"/>
      <c r="V218" s="14"/>
      <c r="W218" s="14"/>
      <c r="X218" s="14"/>
      <c r="Y218" s="14"/>
      <c r="Z218" s="14"/>
      <c r="AA218" s="102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Y218" s="130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</row>
    <row r="219" spans="1:82" s="12" customFormat="1" x14ac:dyDescent="0.15">
      <c r="A219" s="11" t="s">
        <v>30</v>
      </c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99"/>
      <c r="N219" s="12">
        <f t="shared" ref="N219:N262" si="233">COUNTIF($A$337:$A$389,A219)</f>
        <v>1</v>
      </c>
      <c r="S219" s="53"/>
      <c r="T219" s="53"/>
      <c r="U219" s="53"/>
      <c r="V219" s="53">
        <f>VLOOKUP($A219,'LG&amp;E Provision'!$B$4:$E$79,V$1,FALSE)/4*1000</f>
        <v>244670.02852386166</v>
      </c>
      <c r="W219" s="14"/>
      <c r="X219" s="14"/>
      <c r="Y219" s="14">
        <f>+V219</f>
        <v>244670.02852386166</v>
      </c>
      <c r="Z219" s="14"/>
      <c r="AA219" s="102"/>
      <c r="AB219" s="53">
        <f>VLOOKUP($A219,'LG&amp;E Provision'!$B$4:$E$79,AB$1,FALSE)/4*1000</f>
        <v>649021.93880801043</v>
      </c>
      <c r="AC219" s="53"/>
      <c r="AD219" s="14"/>
      <c r="AE219" s="14">
        <f>+AB219</f>
        <v>649021.93880801043</v>
      </c>
      <c r="AF219" s="14"/>
      <c r="AG219" s="14"/>
      <c r="AH219" s="14">
        <f>+AE219</f>
        <v>649021.93880801043</v>
      </c>
      <c r="AI219" s="14"/>
      <c r="AJ219" s="14"/>
      <c r="AK219" s="14">
        <f>+AH219</f>
        <v>649021.93880801043</v>
      </c>
      <c r="AL219" s="14"/>
      <c r="AM219" s="14"/>
      <c r="AN219" s="53">
        <f>VLOOKUP($A219,'LG&amp;E Provision'!$B$4:$E$79,AN$1,FALSE)/4*1000</f>
        <v>-107893.66157283359</v>
      </c>
      <c r="AO219" s="53"/>
      <c r="AP219" s="14"/>
      <c r="AQ219" s="14">
        <f>+AN219</f>
        <v>-107893.66157283359</v>
      </c>
      <c r="AR219" s="14"/>
      <c r="AS219" s="14"/>
      <c r="AT219" s="14">
        <f>+AQ219</f>
        <v>-107893.66157283359</v>
      </c>
      <c r="AU219" s="14"/>
      <c r="AV219" s="14"/>
      <c r="AW219" s="14">
        <f>+AT219</f>
        <v>-107893.66157283359</v>
      </c>
      <c r="AY219" s="130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</row>
    <row r="220" spans="1:82" s="12" customFormat="1" x14ac:dyDescent="0.15">
      <c r="A220" s="11" t="s">
        <v>62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99"/>
      <c r="N220" s="12">
        <f t="shared" si="233"/>
        <v>1</v>
      </c>
      <c r="S220" s="53"/>
      <c r="T220" s="53"/>
      <c r="U220" s="53"/>
      <c r="V220" s="53">
        <f>VLOOKUP($A220,'LG&amp;E Provision'!$B$4:$E$79,V$1,FALSE)/4*1000</f>
        <v>1207662.8005696386</v>
      </c>
      <c r="W220" s="14"/>
      <c r="X220" s="14"/>
      <c r="Y220" s="14">
        <f t="shared" ref="Y220:Y261" si="234">+V220</f>
        <v>1207662.8005696386</v>
      </c>
      <c r="Z220" s="14"/>
      <c r="AA220" s="102"/>
      <c r="AB220" s="53">
        <f>VLOOKUP($A220,'LG&amp;E Provision'!$B$4:$E$79,AB$1,FALSE)/4*1000</f>
        <v>774668.01018227567</v>
      </c>
      <c r="AC220" s="53"/>
      <c r="AD220" s="14"/>
      <c r="AE220" s="14">
        <f t="shared" ref="AE220:AE262" si="235">+AB220</f>
        <v>774668.01018227567</v>
      </c>
      <c r="AF220" s="53"/>
      <c r="AG220" s="14"/>
      <c r="AH220" s="14">
        <f t="shared" ref="AH220:AH262" si="236">+AE220</f>
        <v>774668.01018227567</v>
      </c>
      <c r="AI220" s="53"/>
      <c r="AJ220" s="14"/>
      <c r="AK220" s="14">
        <f t="shared" ref="AK220:AK262" si="237">+AH220</f>
        <v>774668.01018227567</v>
      </c>
      <c r="AL220" s="53"/>
      <c r="AM220" s="14"/>
      <c r="AN220" s="53">
        <f>VLOOKUP($A220,'LG&amp;E Provision'!$B$4:$E$79,AN$1,FALSE)/4*1000</f>
        <v>0</v>
      </c>
      <c r="AO220" s="53"/>
      <c r="AP220" s="14"/>
      <c r="AQ220" s="14">
        <f t="shared" ref="AQ220:AQ262" si="238">+AN220</f>
        <v>0</v>
      </c>
      <c r="AR220" s="53"/>
      <c r="AS220" s="14"/>
      <c r="AT220" s="14">
        <f t="shared" ref="AT220:AT262" si="239">+AQ220</f>
        <v>0</v>
      </c>
      <c r="AU220" s="53"/>
      <c r="AV220" s="14"/>
      <c r="AW220" s="14">
        <f t="shared" ref="AW220:AW262" si="240">+AT220</f>
        <v>0</v>
      </c>
      <c r="AY220" s="130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</row>
    <row r="221" spans="1:82" s="12" customFormat="1" x14ac:dyDescent="0.15">
      <c r="A221" s="11" t="s">
        <v>11</v>
      </c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99"/>
      <c r="N221" s="12">
        <f t="shared" si="233"/>
        <v>1</v>
      </c>
      <c r="S221" s="53"/>
      <c r="T221" s="53"/>
      <c r="U221" s="53"/>
      <c r="V221" s="53">
        <f>VLOOKUP($A221,'LG&amp;E Provision'!$B$4:$E$79,V$1,FALSE)/4*1000</f>
        <v>-77424.26999999999</v>
      </c>
      <c r="W221" s="14"/>
      <c r="X221" s="14"/>
      <c r="Y221" s="14">
        <f t="shared" si="234"/>
        <v>-77424.26999999999</v>
      </c>
      <c r="Z221" s="14"/>
      <c r="AA221" s="102"/>
      <c r="AB221" s="53">
        <f>VLOOKUP($A221,'LG&amp;E Provision'!$B$4:$E$79,AB$1,FALSE)/4*1000</f>
        <v>-38712.132499999992</v>
      </c>
      <c r="AC221" s="53"/>
      <c r="AD221" s="14"/>
      <c r="AE221" s="14">
        <f t="shared" si="235"/>
        <v>-38712.132499999992</v>
      </c>
      <c r="AF221" s="53"/>
      <c r="AG221" s="14"/>
      <c r="AH221" s="14">
        <f t="shared" si="236"/>
        <v>-38712.132499999992</v>
      </c>
      <c r="AI221" s="53"/>
      <c r="AJ221" s="14"/>
      <c r="AK221" s="14">
        <f t="shared" si="237"/>
        <v>-38712.132499999992</v>
      </c>
      <c r="AL221" s="53"/>
      <c r="AM221" s="14"/>
      <c r="AN221" s="53">
        <f>VLOOKUP($A221,'LG&amp;E Provision'!$B$4:$E$79,AN$1,FALSE)/4*1000</f>
        <v>0</v>
      </c>
      <c r="AO221" s="53"/>
      <c r="AP221" s="14"/>
      <c r="AQ221" s="14">
        <f t="shared" si="238"/>
        <v>0</v>
      </c>
      <c r="AR221" s="53"/>
      <c r="AS221" s="14"/>
      <c r="AT221" s="14">
        <f t="shared" si="239"/>
        <v>0</v>
      </c>
      <c r="AU221" s="53"/>
      <c r="AV221" s="14"/>
      <c r="AW221" s="14">
        <f t="shared" si="240"/>
        <v>0</v>
      </c>
      <c r="AY221" s="130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</row>
    <row r="222" spans="1:82" s="12" customFormat="1" x14ac:dyDescent="0.15">
      <c r="A222" s="11" t="s">
        <v>60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99"/>
      <c r="N222" s="12">
        <f t="shared" si="233"/>
        <v>1</v>
      </c>
      <c r="S222" s="53"/>
      <c r="T222" s="53"/>
      <c r="U222" s="53"/>
      <c r="V222" s="53">
        <f>VLOOKUP($A222,'LG&amp;E Provision'!$B$4:$E$79,V$1,FALSE)/4*1000</f>
        <v>-10590</v>
      </c>
      <c r="W222" s="14"/>
      <c r="X222" s="14"/>
      <c r="Y222" s="14">
        <f t="shared" si="234"/>
        <v>-10590</v>
      </c>
      <c r="Z222" s="14"/>
      <c r="AA222" s="102"/>
      <c r="AB222" s="53">
        <f>VLOOKUP($A222,'LG&amp;E Provision'!$B$4:$E$79,AB$1,FALSE)/4*1000</f>
        <v>0</v>
      </c>
      <c r="AC222" s="53"/>
      <c r="AD222" s="14"/>
      <c r="AE222" s="14">
        <f t="shared" si="235"/>
        <v>0</v>
      </c>
      <c r="AF222" s="53"/>
      <c r="AG222" s="14"/>
      <c r="AH222" s="14">
        <f t="shared" si="236"/>
        <v>0</v>
      </c>
      <c r="AI222" s="53"/>
      <c r="AJ222" s="14"/>
      <c r="AK222" s="14">
        <f t="shared" si="237"/>
        <v>0</v>
      </c>
      <c r="AL222" s="53"/>
      <c r="AM222" s="14"/>
      <c r="AN222" s="53">
        <f>VLOOKUP($A222,'LG&amp;E Provision'!$B$4:$E$79,AN$1,FALSE)/4*1000</f>
        <v>0</v>
      </c>
      <c r="AO222" s="53"/>
      <c r="AP222" s="14"/>
      <c r="AQ222" s="14">
        <f t="shared" si="238"/>
        <v>0</v>
      </c>
      <c r="AR222" s="53"/>
      <c r="AS222" s="14"/>
      <c r="AT222" s="14">
        <f t="shared" si="239"/>
        <v>0</v>
      </c>
      <c r="AU222" s="53"/>
      <c r="AV222" s="14"/>
      <c r="AW222" s="14">
        <f t="shared" si="240"/>
        <v>0</v>
      </c>
      <c r="AY222" s="130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</row>
    <row r="223" spans="1:82" s="12" customFormat="1" x14ac:dyDescent="0.15">
      <c r="A223" s="11" t="s">
        <v>1049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99"/>
      <c r="N223" s="12">
        <f t="shared" si="233"/>
        <v>1</v>
      </c>
      <c r="S223" s="53"/>
      <c r="T223" s="53"/>
      <c r="U223" s="53"/>
      <c r="V223" s="53">
        <f>VLOOKUP($A223,'LG&amp;E Provision'!$B$4:$E$79,V$1,FALSE)/4*1000*2</f>
        <v>7500000</v>
      </c>
      <c r="W223" s="14"/>
      <c r="X223" s="14"/>
      <c r="Y223" s="14">
        <f t="shared" si="234"/>
        <v>7500000</v>
      </c>
      <c r="Z223" s="14"/>
      <c r="AA223" s="102"/>
      <c r="AB223" s="53">
        <f>VLOOKUP($A223,'LG&amp;E Provision'!$B$4:$E$79,AB$1,FALSE)/4*1000</f>
        <v>-1878154.2603597473</v>
      </c>
      <c r="AC223" s="53"/>
      <c r="AD223" s="14"/>
      <c r="AE223" s="14">
        <f t="shared" si="235"/>
        <v>-1878154.2603597473</v>
      </c>
      <c r="AF223" s="53"/>
      <c r="AG223" s="14"/>
      <c r="AH223" s="14">
        <f t="shared" si="236"/>
        <v>-1878154.2603597473</v>
      </c>
      <c r="AI223" s="53"/>
      <c r="AJ223" s="14"/>
      <c r="AK223" s="14">
        <f t="shared" si="237"/>
        <v>-1878154.2603597473</v>
      </c>
      <c r="AL223" s="53"/>
      <c r="AM223" s="14"/>
      <c r="AN223" s="53">
        <f>VLOOKUP($A223,'LG&amp;E Provision'!$B$4:$E$79,AN$1,FALSE)/4*1000</f>
        <v>-1871845.7396402527</v>
      </c>
      <c r="AO223" s="53"/>
      <c r="AP223" s="14"/>
      <c r="AQ223" s="14">
        <f t="shared" si="238"/>
        <v>-1871845.7396402527</v>
      </c>
      <c r="AR223" s="53"/>
      <c r="AS223" s="14"/>
      <c r="AT223" s="14">
        <f t="shared" si="239"/>
        <v>-1871845.7396402527</v>
      </c>
      <c r="AU223" s="53"/>
      <c r="AV223" s="14"/>
      <c r="AW223" s="14">
        <f t="shared" si="240"/>
        <v>-1871845.7396402527</v>
      </c>
      <c r="AY223" s="130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</row>
    <row r="224" spans="1:82" s="12" customFormat="1" x14ac:dyDescent="0.15">
      <c r="A224" s="11" t="s">
        <v>9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99"/>
      <c r="N224" s="12">
        <f t="shared" si="233"/>
        <v>1</v>
      </c>
      <c r="S224" s="53"/>
      <c r="T224" s="53"/>
      <c r="U224" s="53"/>
      <c r="V224" s="53">
        <f>VLOOKUP($A224,'LG&amp;E Provision'!$B$4:$E$79,V$1,FALSE)/4*1000</f>
        <v>339524.04</v>
      </c>
      <c r="W224" s="14"/>
      <c r="X224" s="14"/>
      <c r="Y224" s="14">
        <f t="shared" si="234"/>
        <v>339524.04</v>
      </c>
      <c r="Z224" s="14"/>
      <c r="AA224" s="102"/>
      <c r="AB224" s="53">
        <f>VLOOKUP($A224,'LG&amp;E Provision'!$B$4:$E$79,AB$1,FALSE)/4*1000</f>
        <v>169761.99999999997</v>
      </c>
      <c r="AC224" s="53"/>
      <c r="AD224" s="14"/>
      <c r="AE224" s="14">
        <f t="shared" si="235"/>
        <v>169761.99999999997</v>
      </c>
      <c r="AF224" s="53"/>
      <c r="AG224" s="14"/>
      <c r="AH224" s="14">
        <f t="shared" si="236"/>
        <v>169761.99999999997</v>
      </c>
      <c r="AI224" s="53"/>
      <c r="AJ224" s="14"/>
      <c r="AK224" s="14">
        <f t="shared" si="237"/>
        <v>169761.99999999997</v>
      </c>
      <c r="AL224" s="53"/>
      <c r="AM224" s="14"/>
      <c r="AN224" s="53">
        <f>VLOOKUP($A224,'LG&amp;E Provision'!$B$4:$E$79,AN$1,FALSE)/4*1000</f>
        <v>0</v>
      </c>
      <c r="AO224" s="53"/>
      <c r="AP224" s="14"/>
      <c r="AQ224" s="14">
        <f t="shared" si="238"/>
        <v>0</v>
      </c>
      <c r="AR224" s="53"/>
      <c r="AS224" s="14"/>
      <c r="AT224" s="14">
        <f t="shared" si="239"/>
        <v>0</v>
      </c>
      <c r="AU224" s="53"/>
      <c r="AV224" s="14"/>
      <c r="AW224" s="14">
        <f t="shared" si="240"/>
        <v>0</v>
      </c>
      <c r="AY224" s="130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</row>
    <row r="225" spans="1:82" s="12" customFormat="1" x14ac:dyDescent="0.15">
      <c r="A225" s="11" t="s">
        <v>49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99"/>
      <c r="N225" s="12">
        <f t="shared" si="233"/>
        <v>1</v>
      </c>
      <c r="S225" s="53"/>
      <c r="T225" s="53"/>
      <c r="U225" s="53"/>
      <c r="V225" s="53">
        <f>VLOOKUP($A225,'LG&amp;E Provision'!$B$4:$E$79,V$1,FALSE)/4*1000</f>
        <v>236902.25000000009</v>
      </c>
      <c r="W225" s="14"/>
      <c r="X225" s="14"/>
      <c r="Y225" s="14">
        <f t="shared" si="234"/>
        <v>236902.25000000009</v>
      </c>
      <c r="Z225" s="14"/>
      <c r="AA225" s="102"/>
      <c r="AB225" s="53">
        <f>VLOOKUP($A225,'LG&amp;E Provision'!$B$4:$E$79,AB$1,FALSE)/4*1000</f>
        <v>236902.25999999983</v>
      </c>
      <c r="AC225" s="53"/>
      <c r="AD225" s="14"/>
      <c r="AE225" s="14">
        <f t="shared" si="235"/>
        <v>236902.25999999983</v>
      </c>
      <c r="AF225" s="53"/>
      <c r="AG225" s="14"/>
      <c r="AH225" s="14">
        <f t="shared" si="236"/>
        <v>236902.25999999983</v>
      </c>
      <c r="AI225" s="53"/>
      <c r="AJ225" s="14"/>
      <c r="AK225" s="14">
        <f t="shared" si="237"/>
        <v>236902.25999999983</v>
      </c>
      <c r="AL225" s="53"/>
      <c r="AM225" s="14"/>
      <c r="AN225" s="53">
        <f>VLOOKUP($A225,'LG&amp;E Provision'!$B$4:$E$79,AN$1,FALSE)/4*1000</f>
        <v>236902.25999999983</v>
      </c>
      <c r="AO225" s="53"/>
      <c r="AP225" s="14"/>
      <c r="AQ225" s="14">
        <f t="shared" si="238"/>
        <v>236902.25999999983</v>
      </c>
      <c r="AR225" s="53"/>
      <c r="AS225" s="14"/>
      <c r="AT225" s="14">
        <f t="shared" si="239"/>
        <v>236902.25999999983</v>
      </c>
      <c r="AU225" s="53"/>
      <c r="AV225" s="14"/>
      <c r="AW225" s="14">
        <f t="shared" si="240"/>
        <v>236902.25999999983</v>
      </c>
      <c r="AY225" s="130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</row>
    <row r="226" spans="1:82" s="12" customFormat="1" x14ac:dyDescent="0.15">
      <c r="A226" s="11" t="s">
        <v>266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99"/>
      <c r="N226" s="12">
        <f t="shared" si="233"/>
        <v>1</v>
      </c>
      <c r="S226" s="53"/>
      <c r="T226" s="53"/>
      <c r="U226" s="53"/>
      <c r="V226" s="53">
        <f>VLOOKUP($A226,'LG&amp;E Provision'!$B$4:$E$79,V$1,FALSE)/4*1000</f>
        <v>599496.95032258111</v>
      </c>
      <c r="W226" s="14"/>
      <c r="X226" s="14"/>
      <c r="Y226" s="14">
        <f t="shared" si="234"/>
        <v>599496.95032258111</v>
      </c>
      <c r="Z226" s="14"/>
      <c r="AA226" s="102"/>
      <c r="AB226" s="53">
        <f>VLOOKUP($A226,'LG&amp;E Provision'!$B$4:$E$79,AB$1,FALSE)/4*1000</f>
        <v>597858.99112903373</v>
      </c>
      <c r="AC226" s="53"/>
      <c r="AD226" s="14"/>
      <c r="AE226" s="14">
        <f t="shared" si="235"/>
        <v>597858.99112903373</v>
      </c>
      <c r="AF226" s="53"/>
      <c r="AG226" s="14"/>
      <c r="AH226" s="14">
        <f t="shared" si="236"/>
        <v>597858.99112903373</v>
      </c>
      <c r="AI226" s="53"/>
      <c r="AJ226" s="14"/>
      <c r="AK226" s="14">
        <f t="shared" si="237"/>
        <v>597858.99112903373</v>
      </c>
      <c r="AL226" s="53"/>
      <c r="AM226" s="14"/>
      <c r="AN226" s="53">
        <f>VLOOKUP($A226,'LG&amp;E Provision'!$B$4:$E$79,AN$1,FALSE)/4*1000</f>
        <v>597858.99112903373</v>
      </c>
      <c r="AO226" s="53"/>
      <c r="AP226" s="14"/>
      <c r="AQ226" s="14">
        <f t="shared" si="238"/>
        <v>597858.99112903373</v>
      </c>
      <c r="AR226" s="53"/>
      <c r="AS226" s="14"/>
      <c r="AT226" s="14">
        <f t="shared" si="239"/>
        <v>597858.99112903373</v>
      </c>
      <c r="AU226" s="53"/>
      <c r="AV226" s="14"/>
      <c r="AW226" s="14">
        <f t="shared" si="240"/>
        <v>597858.99112903373</v>
      </c>
      <c r="AY226" s="130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</row>
    <row r="227" spans="1:82" s="12" customFormat="1" x14ac:dyDescent="0.15">
      <c r="A227" s="11" t="s">
        <v>267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99"/>
      <c r="N227" s="12">
        <f t="shared" si="233"/>
        <v>1</v>
      </c>
      <c r="S227" s="53"/>
      <c r="T227" s="53"/>
      <c r="U227" s="53"/>
      <c r="V227" s="53">
        <f>VLOOKUP($A227,'LG&amp;E Provision'!$B$4:$E$79,V$1,FALSE)/4*1000</f>
        <v>-359380.52043137944</v>
      </c>
      <c r="W227" s="14"/>
      <c r="X227" s="14"/>
      <c r="Y227" s="14">
        <f t="shared" si="234"/>
        <v>-359380.52043137944</v>
      </c>
      <c r="Z227" s="14"/>
      <c r="AA227" s="102"/>
      <c r="AB227" s="53">
        <f>VLOOKUP($A227,'LG&amp;E Provision'!$B$4:$E$79,AB$1,FALSE)/4*1000</f>
        <v>-358343.85979469877</v>
      </c>
      <c r="AC227" s="53"/>
      <c r="AD227" s="14"/>
      <c r="AE227" s="14">
        <f t="shared" si="235"/>
        <v>-358343.85979469877</v>
      </c>
      <c r="AF227" s="53"/>
      <c r="AG227" s="14"/>
      <c r="AH227" s="14">
        <f t="shared" si="236"/>
        <v>-358343.85979469877</v>
      </c>
      <c r="AI227" s="53"/>
      <c r="AJ227" s="14"/>
      <c r="AK227" s="14">
        <f t="shared" si="237"/>
        <v>-358343.85979469877</v>
      </c>
      <c r="AL227" s="53"/>
      <c r="AM227" s="14"/>
      <c r="AN227" s="53">
        <f>VLOOKUP($A227,'LG&amp;E Provision'!$B$4:$E$79,AN$1,FALSE)/4*1000</f>
        <v>-358343.85979469243</v>
      </c>
      <c r="AO227" s="53"/>
      <c r="AP227" s="14"/>
      <c r="AQ227" s="14">
        <f t="shared" si="238"/>
        <v>-358343.85979469243</v>
      </c>
      <c r="AR227" s="53"/>
      <c r="AS227" s="14"/>
      <c r="AT227" s="14">
        <f t="shared" si="239"/>
        <v>-358343.85979469243</v>
      </c>
      <c r="AU227" s="53"/>
      <c r="AV227" s="14"/>
      <c r="AW227" s="14">
        <f t="shared" si="240"/>
        <v>-358343.85979469243</v>
      </c>
      <c r="AY227" s="130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</row>
    <row r="228" spans="1:82" s="12" customFormat="1" x14ac:dyDescent="0.15">
      <c r="A228" s="11" t="s">
        <v>534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99"/>
      <c r="N228" s="12">
        <f t="shared" si="233"/>
        <v>1</v>
      </c>
      <c r="S228" s="53"/>
      <c r="T228" s="53"/>
      <c r="U228" s="53"/>
      <c r="V228" s="53">
        <f>VLOOKUP($A228,'LG&amp;E Provision'!$B$4:$E$79,V$1,FALSE)/4*1000</f>
        <v>-201.76499999999999</v>
      </c>
      <c r="W228" s="14"/>
      <c r="X228" s="14"/>
      <c r="Y228" s="14">
        <f t="shared" si="234"/>
        <v>-201.76499999999999</v>
      </c>
      <c r="Z228" s="14"/>
      <c r="AA228" s="102"/>
      <c r="AB228" s="53">
        <f>VLOOKUP($A228,'LG&amp;E Provision'!$B$4:$E$79,AB$1,FALSE)/4*1000</f>
        <v>626.26499999999999</v>
      </c>
      <c r="AC228" s="53"/>
      <c r="AD228" s="14"/>
      <c r="AE228" s="14">
        <f t="shared" si="235"/>
        <v>626.26499999999999</v>
      </c>
      <c r="AF228" s="53"/>
      <c r="AG228" s="14"/>
      <c r="AH228" s="14">
        <f t="shared" si="236"/>
        <v>626.26499999999999</v>
      </c>
      <c r="AI228" s="53"/>
      <c r="AJ228" s="14"/>
      <c r="AK228" s="14">
        <f t="shared" si="237"/>
        <v>626.26499999999999</v>
      </c>
      <c r="AL228" s="53"/>
      <c r="AM228" s="14"/>
      <c r="AN228" s="53">
        <f>VLOOKUP($A228,'LG&amp;E Provision'!$B$4:$E$79,AN$1,FALSE)/4*1000</f>
        <v>0</v>
      </c>
      <c r="AO228" s="53"/>
      <c r="AP228" s="14"/>
      <c r="AQ228" s="14">
        <f t="shared" si="238"/>
        <v>0</v>
      </c>
      <c r="AR228" s="53"/>
      <c r="AS228" s="14"/>
      <c r="AT228" s="14">
        <f t="shared" si="239"/>
        <v>0</v>
      </c>
      <c r="AU228" s="53"/>
      <c r="AV228" s="14"/>
      <c r="AW228" s="14">
        <f t="shared" si="240"/>
        <v>0</v>
      </c>
      <c r="AY228" s="130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</row>
    <row r="229" spans="1:82" s="12" customFormat="1" x14ac:dyDescent="0.15">
      <c r="A229" s="11" t="s">
        <v>21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99"/>
      <c r="N229" s="12">
        <f t="shared" si="233"/>
        <v>1</v>
      </c>
      <c r="S229" s="53"/>
      <c r="T229" s="53"/>
      <c r="U229" s="53"/>
      <c r="V229" s="53">
        <f>VLOOKUP($A229,'LG&amp;E Provision'!$B$4:$E$79,V$1,FALSE)/4*1000</f>
        <v>14227.500000000002</v>
      </c>
      <c r="W229" s="14"/>
      <c r="X229" s="14"/>
      <c r="Y229" s="14">
        <f t="shared" si="234"/>
        <v>14227.500000000002</v>
      </c>
      <c r="Z229" s="14"/>
      <c r="AA229" s="102"/>
      <c r="AB229" s="53">
        <f>VLOOKUP($A229,'LG&amp;E Provision'!$B$4:$E$79,AB$1,FALSE)/4*1000</f>
        <v>0</v>
      </c>
      <c r="AC229" s="53"/>
      <c r="AD229" s="14"/>
      <c r="AE229" s="14">
        <f t="shared" si="235"/>
        <v>0</v>
      </c>
      <c r="AF229" s="53"/>
      <c r="AG229" s="14"/>
      <c r="AH229" s="14">
        <f t="shared" si="236"/>
        <v>0</v>
      </c>
      <c r="AI229" s="53"/>
      <c r="AJ229" s="14"/>
      <c r="AK229" s="14">
        <f t="shared" si="237"/>
        <v>0</v>
      </c>
      <c r="AL229" s="53"/>
      <c r="AM229" s="14"/>
      <c r="AN229" s="53">
        <f>VLOOKUP($A229,'LG&amp;E Provision'!$B$4:$E$79,AN$1,FALSE)/4*1000</f>
        <v>0</v>
      </c>
      <c r="AO229" s="53"/>
      <c r="AP229" s="14"/>
      <c r="AQ229" s="14">
        <f t="shared" si="238"/>
        <v>0</v>
      </c>
      <c r="AR229" s="53"/>
      <c r="AS229" s="14"/>
      <c r="AT229" s="14">
        <f t="shared" si="239"/>
        <v>0</v>
      </c>
      <c r="AU229" s="53"/>
      <c r="AV229" s="14"/>
      <c r="AW229" s="14">
        <f t="shared" si="240"/>
        <v>0</v>
      </c>
      <c r="AY229" s="130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</row>
    <row r="230" spans="1:82" s="12" customFormat="1" x14ac:dyDescent="0.15">
      <c r="A230" s="11" t="s">
        <v>280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99"/>
      <c r="N230" s="12">
        <f t="shared" si="233"/>
        <v>1</v>
      </c>
      <c r="S230" s="53"/>
      <c r="T230" s="53"/>
      <c r="U230" s="53"/>
      <c r="V230" s="53">
        <f>VLOOKUP($A230,'LG&amp;E Provision'!$B$4:$E$79,V$1,FALSE)/4*1000</f>
        <v>-3446204.6425000001</v>
      </c>
      <c r="W230" s="14"/>
      <c r="X230" s="14"/>
      <c r="Y230" s="14">
        <f t="shared" si="234"/>
        <v>-3446204.6425000001</v>
      </c>
      <c r="Z230" s="14"/>
      <c r="AA230" s="102"/>
      <c r="AB230" s="53">
        <f>VLOOKUP($A230,'LG&amp;E Provision'!$B$4:$E$79,AB$1,FALSE)/4*1000</f>
        <v>-1815443.9400000004</v>
      </c>
      <c r="AC230" s="53"/>
      <c r="AD230" s="14"/>
      <c r="AE230" s="14">
        <f t="shared" si="235"/>
        <v>-1815443.9400000004</v>
      </c>
      <c r="AF230" s="53"/>
      <c r="AG230" s="14"/>
      <c r="AH230" s="14">
        <f t="shared" si="236"/>
        <v>-1815443.9400000004</v>
      </c>
      <c r="AI230" s="53"/>
      <c r="AJ230" s="14"/>
      <c r="AK230" s="14">
        <f t="shared" si="237"/>
        <v>-1815443.9400000004</v>
      </c>
      <c r="AL230" s="53"/>
      <c r="AM230" s="14"/>
      <c r="AN230" s="53">
        <f>VLOOKUP($A230,'LG&amp;E Provision'!$B$4:$E$79,AN$1,FALSE)/4*1000</f>
        <v>-1908944.0400000003</v>
      </c>
      <c r="AO230" s="53"/>
      <c r="AP230" s="14"/>
      <c r="AQ230" s="14">
        <f t="shared" si="238"/>
        <v>-1908944.0400000003</v>
      </c>
      <c r="AR230" s="53"/>
      <c r="AS230" s="14"/>
      <c r="AT230" s="14">
        <f t="shared" si="239"/>
        <v>-1908944.0400000003</v>
      </c>
      <c r="AU230" s="53"/>
      <c r="AV230" s="14"/>
      <c r="AW230" s="14">
        <f t="shared" si="240"/>
        <v>-1908944.0400000003</v>
      </c>
      <c r="AY230" s="130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</row>
    <row r="231" spans="1:82" s="12" customFormat="1" x14ac:dyDescent="0.15">
      <c r="A231" s="11" t="s">
        <v>281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99"/>
      <c r="N231" s="12">
        <f t="shared" si="233"/>
        <v>1</v>
      </c>
      <c r="S231" s="53"/>
      <c r="T231" s="53"/>
      <c r="U231" s="53"/>
      <c r="V231" s="53">
        <f>VLOOKUP($A231,'LG&amp;E Provision'!$B$4:$E$79,V$1,FALSE)/4*1000</f>
        <v>488652.79774232768</v>
      </c>
      <c r="W231" s="14"/>
      <c r="X231" s="14"/>
      <c r="Y231" s="14">
        <f t="shared" si="234"/>
        <v>488652.79774232768</v>
      </c>
      <c r="Z231" s="14"/>
      <c r="AA231" s="102"/>
      <c r="AB231" s="53">
        <f>VLOOKUP($A231,'LG&amp;E Provision'!$B$4:$E$79,AB$1,FALSE)/4*1000</f>
        <v>646165.42129023164</v>
      </c>
      <c r="AC231" s="53"/>
      <c r="AD231" s="14"/>
      <c r="AE231" s="14">
        <f t="shared" si="235"/>
        <v>646165.42129023164</v>
      </c>
      <c r="AF231" s="53"/>
      <c r="AG231" s="14"/>
      <c r="AH231" s="14">
        <f t="shared" si="236"/>
        <v>646165.42129023164</v>
      </c>
      <c r="AI231" s="53"/>
      <c r="AJ231" s="14"/>
      <c r="AK231" s="14">
        <f t="shared" si="237"/>
        <v>646165.42129023164</v>
      </c>
      <c r="AL231" s="53"/>
      <c r="AM231" s="14"/>
      <c r="AN231" s="53">
        <f>VLOOKUP($A231,'LG&amp;E Provision'!$B$4:$E$79,AN$1,FALSE)/4*1000</f>
        <v>750054.86109446804</v>
      </c>
      <c r="AO231" s="53"/>
      <c r="AP231" s="14"/>
      <c r="AQ231" s="14">
        <f t="shared" si="238"/>
        <v>750054.86109446804</v>
      </c>
      <c r="AR231" s="53"/>
      <c r="AS231" s="14"/>
      <c r="AT231" s="14">
        <f t="shared" si="239"/>
        <v>750054.86109446804</v>
      </c>
      <c r="AU231" s="53"/>
      <c r="AV231" s="14"/>
      <c r="AW231" s="14">
        <f t="shared" si="240"/>
        <v>750054.86109446804</v>
      </c>
      <c r="AY231" s="130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</row>
    <row r="232" spans="1:82" s="12" customFormat="1" x14ac:dyDescent="0.15">
      <c r="A232" s="11" t="s">
        <v>535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99"/>
      <c r="N232" s="12">
        <f t="shared" si="233"/>
        <v>1</v>
      </c>
      <c r="S232" s="53"/>
      <c r="T232" s="53"/>
      <c r="U232" s="53"/>
      <c r="V232" s="53">
        <f>VLOOKUP($A232,'LG&amp;E Provision'!$B$4:$E$79,V$1,FALSE)/4*1000</f>
        <v>0</v>
      </c>
      <c r="W232" s="14"/>
      <c r="X232" s="14"/>
      <c r="Y232" s="14">
        <f t="shared" si="234"/>
        <v>0</v>
      </c>
      <c r="Z232" s="14"/>
      <c r="AA232" s="102"/>
      <c r="AB232" s="53">
        <f>VLOOKUP($A232,'LG&amp;E Provision'!$B$4:$E$79,AB$1,FALSE)/4*1000</f>
        <v>-56027.249999999993</v>
      </c>
      <c r="AC232" s="53"/>
      <c r="AD232" s="14"/>
      <c r="AE232" s="14">
        <f t="shared" si="235"/>
        <v>-56027.249999999993</v>
      </c>
      <c r="AF232" s="53"/>
      <c r="AG232" s="14"/>
      <c r="AH232" s="14">
        <f t="shared" si="236"/>
        <v>-56027.249999999993</v>
      </c>
      <c r="AI232" s="53"/>
      <c r="AJ232" s="14"/>
      <c r="AK232" s="14">
        <f t="shared" si="237"/>
        <v>-56027.249999999993</v>
      </c>
      <c r="AL232" s="53"/>
      <c r="AM232" s="14"/>
      <c r="AN232" s="53">
        <f>VLOOKUP($A232,'LG&amp;E Provision'!$B$4:$E$79,AN$1,FALSE)/4*1000</f>
        <v>-695392.49999999988</v>
      </c>
      <c r="AO232" s="53"/>
      <c r="AP232" s="14"/>
      <c r="AQ232" s="14">
        <f t="shared" si="238"/>
        <v>-695392.49999999988</v>
      </c>
      <c r="AR232" s="53"/>
      <c r="AS232" s="14"/>
      <c r="AT232" s="14">
        <f t="shared" si="239"/>
        <v>-695392.49999999988</v>
      </c>
      <c r="AU232" s="53"/>
      <c r="AV232" s="14"/>
      <c r="AW232" s="14">
        <f t="shared" si="240"/>
        <v>-695392.49999999988</v>
      </c>
      <c r="AY232" s="130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</row>
    <row r="233" spans="1:82" s="12" customFormat="1" x14ac:dyDescent="0.15">
      <c r="A233" s="11" t="s">
        <v>536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99"/>
      <c r="N233" s="12">
        <f t="shared" si="233"/>
        <v>1</v>
      </c>
      <c r="S233" s="53"/>
      <c r="T233" s="53"/>
      <c r="U233" s="53"/>
      <c r="V233" s="53">
        <f>VLOOKUP($A233,'LG&amp;E Provision'!$B$4:$E$79,V$1,FALSE)/4*1000</f>
        <v>0</v>
      </c>
      <c r="W233" s="14"/>
      <c r="X233" s="14"/>
      <c r="Y233" s="14">
        <f t="shared" si="234"/>
        <v>0</v>
      </c>
      <c r="Z233" s="14"/>
      <c r="AA233" s="102"/>
      <c r="AB233" s="53">
        <f>VLOOKUP($A233,'LG&amp;E Provision'!$B$4:$E$79,AB$1,FALSE)/4*1000</f>
        <v>0</v>
      </c>
      <c r="AC233" s="53"/>
      <c r="AD233" s="14"/>
      <c r="AE233" s="14">
        <f t="shared" si="235"/>
        <v>0</v>
      </c>
      <c r="AF233" s="53"/>
      <c r="AG233" s="14"/>
      <c r="AH233" s="14">
        <f t="shared" si="236"/>
        <v>0</v>
      </c>
      <c r="AI233" s="53"/>
      <c r="AJ233" s="14"/>
      <c r="AK233" s="14">
        <f t="shared" si="237"/>
        <v>0</v>
      </c>
      <c r="AL233" s="53"/>
      <c r="AM233" s="14"/>
      <c r="AN233" s="53">
        <f>VLOOKUP($A233,'LG&amp;E Provision'!$B$4:$E$79,AN$1,FALSE)/4*1000</f>
        <v>11046.346116830304</v>
      </c>
      <c r="AO233" s="53"/>
      <c r="AP233" s="14"/>
      <c r="AQ233" s="14">
        <f t="shared" si="238"/>
        <v>11046.346116830304</v>
      </c>
      <c r="AR233" s="53"/>
      <c r="AS233" s="14"/>
      <c r="AT233" s="14">
        <f t="shared" si="239"/>
        <v>11046.346116830304</v>
      </c>
      <c r="AU233" s="53"/>
      <c r="AV233" s="14"/>
      <c r="AW233" s="14">
        <f t="shared" si="240"/>
        <v>11046.346116830304</v>
      </c>
      <c r="AY233" s="130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</row>
    <row r="234" spans="1:82" s="12" customFormat="1" x14ac:dyDescent="0.15">
      <c r="A234" s="11" t="s">
        <v>531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99"/>
      <c r="N234" s="12">
        <f t="shared" si="233"/>
        <v>1</v>
      </c>
      <c r="S234" s="53"/>
      <c r="T234" s="53"/>
      <c r="U234" s="53"/>
      <c r="V234" s="53">
        <f>VLOOKUP($A234,'LG&amp;E Provision'!$B$4:$E$79,V$1,FALSE)/4*1000</f>
        <v>601711.79300000041</v>
      </c>
      <c r="W234" s="14"/>
      <c r="X234" s="14"/>
      <c r="Y234" s="14">
        <f t="shared" si="234"/>
        <v>601711.79300000041</v>
      </c>
      <c r="Z234" s="14"/>
      <c r="AA234" s="102"/>
      <c r="AB234" s="53">
        <f>VLOOKUP($A234,'LG&amp;E Provision'!$B$4:$E$79,AB$1,FALSE)/4*1000</f>
        <v>-709926.31694999954</v>
      </c>
      <c r="AC234" s="53"/>
      <c r="AD234" s="14"/>
      <c r="AE234" s="14">
        <f t="shared" si="235"/>
        <v>-709926.31694999954</v>
      </c>
      <c r="AF234" s="53"/>
      <c r="AG234" s="14"/>
      <c r="AH234" s="14">
        <f t="shared" si="236"/>
        <v>-709926.31694999954</v>
      </c>
      <c r="AI234" s="53"/>
      <c r="AJ234" s="14"/>
      <c r="AK234" s="14">
        <f t="shared" si="237"/>
        <v>-709926.31694999954</v>
      </c>
      <c r="AL234" s="53"/>
      <c r="AM234" s="14"/>
      <c r="AN234" s="53">
        <f>VLOOKUP($A234,'LG&amp;E Provision'!$B$4:$E$79,AN$1,FALSE)/4*1000</f>
        <v>1013836.326359376</v>
      </c>
      <c r="AO234" s="53"/>
      <c r="AP234" s="14"/>
      <c r="AQ234" s="14">
        <f t="shared" si="238"/>
        <v>1013836.326359376</v>
      </c>
      <c r="AR234" s="53"/>
      <c r="AS234" s="14"/>
      <c r="AT234" s="14">
        <f t="shared" si="239"/>
        <v>1013836.326359376</v>
      </c>
      <c r="AU234" s="53"/>
      <c r="AV234" s="14"/>
      <c r="AW234" s="14">
        <f t="shared" si="240"/>
        <v>1013836.326359376</v>
      </c>
      <c r="AY234" s="130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</row>
    <row r="235" spans="1:82" s="12" customFormat="1" x14ac:dyDescent="0.15">
      <c r="A235" s="11" t="s">
        <v>269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99"/>
      <c r="N235" s="12">
        <f t="shared" si="233"/>
        <v>1</v>
      </c>
      <c r="S235" s="53"/>
      <c r="T235" s="53"/>
      <c r="U235" s="53"/>
      <c r="V235" s="53">
        <f>VLOOKUP($A235,'LG&amp;E Provision'!$B$4:$E$79,V$1,FALSE)/4*1000</f>
        <v>46120.76999999999</v>
      </c>
      <c r="W235" s="14"/>
      <c r="X235" s="14"/>
      <c r="Y235" s="14">
        <f t="shared" si="234"/>
        <v>46120.76999999999</v>
      </c>
      <c r="Z235" s="14"/>
      <c r="AA235" s="102"/>
      <c r="AB235" s="53">
        <f>VLOOKUP($A235,'LG&amp;E Provision'!$B$4:$E$79,AB$1,FALSE)/4*1000</f>
        <v>46120.770000000019</v>
      </c>
      <c r="AC235" s="53"/>
      <c r="AD235" s="14"/>
      <c r="AE235" s="14">
        <f t="shared" si="235"/>
        <v>46120.770000000019</v>
      </c>
      <c r="AF235" s="53"/>
      <c r="AG235" s="14"/>
      <c r="AH235" s="14">
        <f t="shared" si="236"/>
        <v>46120.770000000019</v>
      </c>
      <c r="AI235" s="53"/>
      <c r="AJ235" s="14"/>
      <c r="AK235" s="14">
        <f t="shared" si="237"/>
        <v>46120.770000000019</v>
      </c>
      <c r="AL235" s="53"/>
      <c r="AM235" s="14"/>
      <c r="AN235" s="53">
        <f>VLOOKUP($A235,'LG&amp;E Provision'!$B$4:$E$79,AN$1,FALSE)/4*1000</f>
        <v>3843.4075000000003</v>
      </c>
      <c r="AO235" s="53"/>
      <c r="AP235" s="14"/>
      <c r="AQ235" s="14">
        <f t="shared" si="238"/>
        <v>3843.4075000000003</v>
      </c>
      <c r="AR235" s="53"/>
      <c r="AS235" s="14"/>
      <c r="AT235" s="14">
        <f t="shared" si="239"/>
        <v>3843.4075000000003</v>
      </c>
      <c r="AU235" s="53"/>
      <c r="AV235" s="14"/>
      <c r="AW235" s="14">
        <f t="shared" si="240"/>
        <v>3843.4075000000003</v>
      </c>
      <c r="AY235" s="130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</row>
    <row r="236" spans="1:82" s="12" customFormat="1" x14ac:dyDescent="0.15">
      <c r="A236" s="11" t="s">
        <v>270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99"/>
      <c r="N236" s="12">
        <f t="shared" si="233"/>
        <v>1</v>
      </c>
      <c r="S236" s="53"/>
      <c r="T236" s="53"/>
      <c r="U236" s="53"/>
      <c r="V236" s="53">
        <f>VLOOKUP($A236,'LG&amp;E Provision'!$B$4:$E$79,V$1,FALSE)/4*1000</f>
        <v>54045.483833965438</v>
      </c>
      <c r="W236" s="14"/>
      <c r="X236" s="14"/>
      <c r="Y236" s="14">
        <f t="shared" si="234"/>
        <v>54045.483833965438</v>
      </c>
      <c r="Z236" s="14"/>
      <c r="AA236" s="102"/>
      <c r="AB236" s="53">
        <f>VLOOKUP($A236,'LG&amp;E Provision'!$B$4:$E$79,AB$1,FALSE)/4*1000</f>
        <v>-21912.158020785624</v>
      </c>
      <c r="AC236" s="53"/>
      <c r="AD236" s="14"/>
      <c r="AE236" s="14">
        <f t="shared" si="235"/>
        <v>-21912.158020785624</v>
      </c>
      <c r="AF236" s="53"/>
      <c r="AG236" s="14"/>
      <c r="AH236" s="14">
        <f t="shared" si="236"/>
        <v>-21912.158020785624</v>
      </c>
      <c r="AI236" s="53"/>
      <c r="AJ236" s="14"/>
      <c r="AK236" s="14">
        <f t="shared" si="237"/>
        <v>-21912.158020785624</v>
      </c>
      <c r="AL236" s="53"/>
      <c r="AM236" s="14"/>
      <c r="AN236" s="53">
        <f>VLOOKUP($A236,'LG&amp;E Provision'!$B$4:$E$79,AN$1,FALSE)/4*1000</f>
        <v>-27244.488140696598</v>
      </c>
      <c r="AO236" s="53"/>
      <c r="AP236" s="14"/>
      <c r="AQ236" s="14">
        <f t="shared" si="238"/>
        <v>-27244.488140696598</v>
      </c>
      <c r="AR236" s="53"/>
      <c r="AS236" s="14"/>
      <c r="AT236" s="14">
        <f t="shared" si="239"/>
        <v>-27244.488140696598</v>
      </c>
      <c r="AU236" s="53"/>
      <c r="AV236" s="14"/>
      <c r="AW236" s="14">
        <f t="shared" si="240"/>
        <v>-27244.488140696598</v>
      </c>
      <c r="AY236" s="130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</row>
    <row r="237" spans="1:82" s="12" customFormat="1" x14ac:dyDescent="0.15">
      <c r="A237" s="11" t="s">
        <v>272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99"/>
      <c r="N237" s="12">
        <f t="shared" si="233"/>
        <v>1</v>
      </c>
      <c r="S237" s="53"/>
      <c r="T237" s="53"/>
      <c r="U237" s="53"/>
      <c r="V237" s="53">
        <f>VLOOKUP($A237,'LG&amp;E Provision'!$B$4:$E$79,V$1,FALSE)/4*1000</f>
        <v>-343825.74600000004</v>
      </c>
      <c r="W237" s="14"/>
      <c r="X237" s="14"/>
      <c r="Y237" s="14">
        <f t="shared" si="234"/>
        <v>-343825.74600000004</v>
      </c>
      <c r="Z237" s="14"/>
      <c r="AA237" s="102"/>
      <c r="AB237" s="53">
        <f>VLOOKUP($A237,'LG&amp;E Provision'!$B$4:$E$79,AB$1,FALSE)/4*1000</f>
        <v>-1075.2570138433271</v>
      </c>
      <c r="AC237" s="53"/>
      <c r="AD237" s="14"/>
      <c r="AE237" s="14">
        <f t="shared" si="235"/>
        <v>-1075.2570138433271</v>
      </c>
      <c r="AF237" s="53"/>
      <c r="AG237" s="14"/>
      <c r="AH237" s="14">
        <f t="shared" si="236"/>
        <v>-1075.2570138433271</v>
      </c>
      <c r="AI237" s="53"/>
      <c r="AJ237" s="14"/>
      <c r="AK237" s="14">
        <f t="shared" si="237"/>
        <v>-1075.2570138433271</v>
      </c>
      <c r="AL237" s="53"/>
      <c r="AM237" s="14"/>
      <c r="AN237" s="53">
        <f>VLOOKUP($A237,'LG&amp;E Provision'!$B$4:$E$79,AN$1,FALSE)/4*1000</f>
        <v>-506314.42523615644</v>
      </c>
      <c r="AO237" s="53"/>
      <c r="AP237" s="14"/>
      <c r="AQ237" s="14">
        <f t="shared" si="238"/>
        <v>-506314.42523615644</v>
      </c>
      <c r="AR237" s="53"/>
      <c r="AS237" s="14"/>
      <c r="AT237" s="14">
        <f t="shared" si="239"/>
        <v>-506314.42523615644</v>
      </c>
      <c r="AU237" s="53"/>
      <c r="AV237" s="14"/>
      <c r="AW237" s="14">
        <f t="shared" si="240"/>
        <v>-506314.42523615644</v>
      </c>
      <c r="AY237" s="130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</row>
    <row r="238" spans="1:82" s="12" customFormat="1" x14ac:dyDescent="0.15">
      <c r="A238" s="11" t="s">
        <v>31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99"/>
      <c r="N238" s="12">
        <f t="shared" si="233"/>
        <v>1</v>
      </c>
      <c r="S238" s="53"/>
      <c r="T238" s="53"/>
      <c r="U238" s="53"/>
      <c r="V238" s="53">
        <f>VLOOKUP($A238,'LG&amp;E Provision'!$B$4:$E$79,V$1,FALSE)/4*1000</f>
        <v>475080.89465364267</v>
      </c>
      <c r="W238" s="14"/>
      <c r="X238" s="14"/>
      <c r="Y238" s="14">
        <f t="shared" si="234"/>
        <v>475080.89465364267</v>
      </c>
      <c r="Z238" s="14"/>
      <c r="AA238" s="102"/>
      <c r="AB238" s="53">
        <f>VLOOKUP($A238,'LG&amp;E Provision'!$B$4:$E$79,AB$1,FALSE)/4*1000</f>
        <v>-121134.72720740264</v>
      </c>
      <c r="AC238" s="53"/>
      <c r="AD238" s="14"/>
      <c r="AE238" s="14">
        <f t="shared" si="235"/>
        <v>-121134.72720740264</v>
      </c>
      <c r="AF238" s="53"/>
      <c r="AG238" s="14"/>
      <c r="AH238" s="14">
        <f t="shared" si="236"/>
        <v>-121134.72720740264</v>
      </c>
      <c r="AI238" s="53"/>
      <c r="AJ238" s="14"/>
      <c r="AK238" s="14">
        <f t="shared" si="237"/>
        <v>-121134.72720740264</v>
      </c>
      <c r="AL238" s="53"/>
      <c r="AM238" s="14"/>
      <c r="AN238" s="53">
        <f>VLOOKUP($A238,'LG&amp;E Provision'!$B$4:$E$79,AN$1,FALSE)/4*1000</f>
        <v>-57600.742948063722</v>
      </c>
      <c r="AO238" s="53"/>
      <c r="AP238" s="14"/>
      <c r="AQ238" s="14">
        <f t="shared" si="238"/>
        <v>-57600.742948063722</v>
      </c>
      <c r="AR238" s="53"/>
      <c r="AS238" s="14"/>
      <c r="AT238" s="14">
        <f t="shared" si="239"/>
        <v>-57600.742948063722</v>
      </c>
      <c r="AU238" s="53"/>
      <c r="AV238" s="14"/>
      <c r="AW238" s="14">
        <f t="shared" si="240"/>
        <v>-57600.742948063722</v>
      </c>
      <c r="AY238" s="130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</row>
    <row r="239" spans="1:82" s="12" customFormat="1" x14ac:dyDescent="0.15">
      <c r="A239" s="11" t="s">
        <v>25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99"/>
      <c r="N239" s="12">
        <f t="shared" si="233"/>
        <v>1</v>
      </c>
      <c r="S239" s="53"/>
      <c r="T239" s="53"/>
      <c r="U239" s="53"/>
      <c r="V239" s="53">
        <f>VLOOKUP($A239,'LG&amp;E Provision'!$B$4:$E$79,V$1,FALSE)/4*1000</f>
        <v>-151312.815</v>
      </c>
      <c r="W239" s="14"/>
      <c r="X239" s="14"/>
      <c r="Y239" s="14">
        <f t="shared" si="234"/>
        <v>-151312.815</v>
      </c>
      <c r="Z239" s="14"/>
      <c r="AA239" s="102"/>
      <c r="AB239" s="53">
        <f>VLOOKUP($A239,'LG&amp;E Provision'!$B$4:$E$79,AB$1,FALSE)/4*1000</f>
        <v>0</v>
      </c>
      <c r="AC239" s="53"/>
      <c r="AD239" s="14"/>
      <c r="AE239" s="14">
        <f t="shared" si="235"/>
        <v>0</v>
      </c>
      <c r="AF239" s="53"/>
      <c r="AG239" s="14"/>
      <c r="AH239" s="14">
        <f t="shared" si="236"/>
        <v>0</v>
      </c>
      <c r="AI239" s="53"/>
      <c r="AJ239" s="14"/>
      <c r="AK239" s="14">
        <f t="shared" si="237"/>
        <v>0</v>
      </c>
      <c r="AL239" s="53"/>
      <c r="AM239" s="14"/>
      <c r="AN239" s="53">
        <f>VLOOKUP($A239,'LG&amp;E Provision'!$B$4:$E$79,AN$1,FALSE)/4*1000</f>
        <v>0</v>
      </c>
      <c r="AO239" s="53"/>
      <c r="AP239" s="14"/>
      <c r="AQ239" s="14">
        <f t="shared" si="238"/>
        <v>0</v>
      </c>
      <c r="AR239" s="53"/>
      <c r="AS239" s="14"/>
      <c r="AT239" s="14">
        <f t="shared" si="239"/>
        <v>0</v>
      </c>
      <c r="AU239" s="53"/>
      <c r="AV239" s="14"/>
      <c r="AW239" s="14">
        <f t="shared" si="240"/>
        <v>0</v>
      </c>
      <c r="AY239" s="130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</row>
    <row r="240" spans="1:82" s="12" customFormat="1" x14ac:dyDescent="0.15">
      <c r="A240" s="11" t="s">
        <v>273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99"/>
      <c r="N240" s="12">
        <f t="shared" si="233"/>
        <v>1</v>
      </c>
      <c r="S240" s="53"/>
      <c r="T240" s="53"/>
      <c r="U240" s="53"/>
      <c r="V240" s="53">
        <f>VLOOKUP($A240,'LG&amp;E Provision'!$B$4:$E$79,V$1,FALSE)/4*1000</f>
        <v>619910.19999999995</v>
      </c>
      <c r="W240" s="14"/>
      <c r="X240" s="14"/>
      <c r="Y240" s="14">
        <f t="shared" si="234"/>
        <v>619910.19999999995</v>
      </c>
      <c r="Z240" s="14"/>
      <c r="AA240" s="102"/>
      <c r="AB240" s="53">
        <f>VLOOKUP($A240,'LG&amp;E Provision'!$B$4:$E$79,AB$1,FALSE)/4*1000</f>
        <v>641946.80000000016</v>
      </c>
      <c r="AC240" s="53"/>
      <c r="AD240" s="14"/>
      <c r="AE240" s="14">
        <f t="shared" si="235"/>
        <v>641946.80000000016</v>
      </c>
      <c r="AF240" s="53"/>
      <c r="AG240" s="14"/>
      <c r="AH240" s="14">
        <f t="shared" si="236"/>
        <v>641946.80000000016</v>
      </c>
      <c r="AI240" s="53"/>
      <c r="AJ240" s="14"/>
      <c r="AK240" s="14">
        <f t="shared" si="237"/>
        <v>641946.80000000016</v>
      </c>
      <c r="AL240" s="53"/>
      <c r="AM240" s="14"/>
      <c r="AN240" s="53">
        <f>VLOOKUP($A240,'LG&amp;E Provision'!$B$4:$E$79,AN$1,FALSE)/4*1000</f>
        <v>634051.59999999986</v>
      </c>
      <c r="AO240" s="53"/>
      <c r="AP240" s="14"/>
      <c r="AQ240" s="14">
        <f t="shared" si="238"/>
        <v>634051.59999999986</v>
      </c>
      <c r="AR240" s="53"/>
      <c r="AS240" s="14"/>
      <c r="AT240" s="14">
        <f t="shared" si="239"/>
        <v>634051.59999999986</v>
      </c>
      <c r="AU240" s="53"/>
      <c r="AV240" s="14"/>
      <c r="AW240" s="14">
        <f t="shared" si="240"/>
        <v>634051.59999999986</v>
      </c>
      <c r="AY240" s="130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</row>
    <row r="241" spans="1:82" s="12" customFormat="1" x14ac:dyDescent="0.15">
      <c r="A241" s="11" t="s">
        <v>274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99"/>
      <c r="N241" s="12">
        <f t="shared" si="233"/>
        <v>1</v>
      </c>
      <c r="S241" s="53"/>
      <c r="T241" s="53"/>
      <c r="U241" s="53"/>
      <c r="V241" s="53">
        <f>VLOOKUP($A241,'LG&amp;E Provision'!$B$4:$E$79,V$1,FALSE)/4*1000</f>
        <v>-381576.14180438023</v>
      </c>
      <c r="W241" s="14"/>
      <c r="X241" s="14"/>
      <c r="Y241" s="14">
        <f t="shared" si="234"/>
        <v>-381576.14180438023</v>
      </c>
      <c r="Z241" s="14"/>
      <c r="AA241" s="102"/>
      <c r="AB241" s="53">
        <f>VLOOKUP($A241,'LG&amp;E Provision'!$B$4:$E$79,AB$1,FALSE)/4*1000</f>
        <v>-187662.11415001948</v>
      </c>
      <c r="AC241" s="53"/>
      <c r="AD241" s="14"/>
      <c r="AE241" s="14">
        <f t="shared" si="235"/>
        <v>-187662.11415001948</v>
      </c>
      <c r="AF241" s="53"/>
      <c r="AG241" s="14"/>
      <c r="AH241" s="14">
        <f t="shared" si="236"/>
        <v>-187662.11415001948</v>
      </c>
      <c r="AI241" s="53"/>
      <c r="AJ241" s="14"/>
      <c r="AK241" s="14">
        <f t="shared" si="237"/>
        <v>-187662.11415001948</v>
      </c>
      <c r="AL241" s="53"/>
      <c r="AM241" s="14"/>
      <c r="AN241" s="53">
        <f>VLOOKUP($A241,'LG&amp;E Provision'!$B$4:$E$79,AN$1,FALSE)/4*1000</f>
        <v>-166422.56025506323</v>
      </c>
      <c r="AO241" s="53"/>
      <c r="AP241" s="14"/>
      <c r="AQ241" s="14">
        <f t="shared" si="238"/>
        <v>-166422.56025506323</v>
      </c>
      <c r="AR241" s="53"/>
      <c r="AS241" s="14"/>
      <c r="AT241" s="14">
        <f t="shared" si="239"/>
        <v>-166422.56025506323</v>
      </c>
      <c r="AU241" s="53"/>
      <c r="AV241" s="14"/>
      <c r="AW241" s="14">
        <f t="shared" si="240"/>
        <v>-166422.56025506323</v>
      </c>
      <c r="AY241" s="130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</row>
    <row r="242" spans="1:82" s="12" customFormat="1" x14ac:dyDescent="0.15">
      <c r="A242" s="11" t="s">
        <v>13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99"/>
      <c r="N242" s="12">
        <f t="shared" si="233"/>
        <v>1</v>
      </c>
      <c r="S242" s="53"/>
      <c r="T242" s="53"/>
      <c r="U242" s="53"/>
      <c r="V242" s="53">
        <f>VLOOKUP($A242,'LG&amp;E Provision'!$B$4:$E$79,V$1,FALSE)/4*1000</f>
        <v>49903.149268582638</v>
      </c>
      <c r="W242" s="14"/>
      <c r="X242" s="14"/>
      <c r="Y242" s="14">
        <f t="shared" si="234"/>
        <v>49903.149268582638</v>
      </c>
      <c r="Z242" s="14"/>
      <c r="AA242" s="102"/>
      <c r="AB242" s="53">
        <f>VLOOKUP($A242,'LG&amp;E Provision'!$B$4:$E$79,AB$1,FALSE)/4*1000</f>
        <v>265668.69850917649</v>
      </c>
      <c r="AC242" s="53"/>
      <c r="AD242" s="14"/>
      <c r="AE242" s="14">
        <f t="shared" si="235"/>
        <v>265668.69850917649</v>
      </c>
      <c r="AF242" s="53"/>
      <c r="AG242" s="14"/>
      <c r="AH242" s="14">
        <f t="shared" si="236"/>
        <v>265668.69850917649</v>
      </c>
      <c r="AI242" s="53"/>
      <c r="AJ242" s="14"/>
      <c r="AK242" s="14">
        <f t="shared" si="237"/>
        <v>265668.69850917649</v>
      </c>
      <c r="AL242" s="53"/>
      <c r="AM242" s="14"/>
      <c r="AN242" s="53">
        <f>VLOOKUP($A242,'LG&amp;E Provision'!$B$4:$E$79,AN$1,FALSE)/4*1000</f>
        <v>265668.69850917649</v>
      </c>
      <c r="AO242" s="53"/>
      <c r="AP242" s="14"/>
      <c r="AQ242" s="14">
        <f t="shared" si="238"/>
        <v>265668.69850917649</v>
      </c>
      <c r="AR242" s="53"/>
      <c r="AS242" s="14"/>
      <c r="AT242" s="14">
        <f t="shared" si="239"/>
        <v>265668.69850917649</v>
      </c>
      <c r="AU242" s="53"/>
      <c r="AV242" s="14"/>
      <c r="AW242" s="14">
        <f t="shared" si="240"/>
        <v>265668.69850917649</v>
      </c>
      <c r="AY242" s="130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</row>
    <row r="243" spans="1:82" s="12" customFormat="1" x14ac:dyDescent="0.15">
      <c r="A243" s="11" t="s">
        <v>275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99"/>
      <c r="N243" s="12">
        <f t="shared" si="233"/>
        <v>1</v>
      </c>
      <c r="S243" s="53"/>
      <c r="T243" s="53"/>
      <c r="U243" s="53"/>
      <c r="V243" s="53">
        <f>VLOOKUP($A243,'LG&amp;E Provision'!$B$4:$E$79,V$1,FALSE)/4*1000</f>
        <v>337723.11726245907</v>
      </c>
      <c r="W243" s="14"/>
      <c r="X243" s="14"/>
      <c r="Y243" s="14">
        <f t="shared" si="234"/>
        <v>337723.11726245907</v>
      </c>
      <c r="Z243" s="14"/>
      <c r="AA243" s="102"/>
      <c r="AB243" s="53">
        <f>VLOOKUP($A243,'LG&amp;E Provision'!$B$4:$E$79,AB$1,FALSE)/4*1000</f>
        <v>755539.30237701617</v>
      </c>
      <c r="AC243" s="53"/>
      <c r="AD243" s="14"/>
      <c r="AE243" s="14">
        <f t="shared" si="235"/>
        <v>755539.30237701617</v>
      </c>
      <c r="AF243" s="53"/>
      <c r="AG243" s="14"/>
      <c r="AH243" s="14">
        <f t="shared" si="236"/>
        <v>755539.30237701617</v>
      </c>
      <c r="AI243" s="53"/>
      <c r="AJ243" s="14"/>
      <c r="AK243" s="14">
        <f t="shared" si="237"/>
        <v>755539.30237701617</v>
      </c>
      <c r="AL243" s="53"/>
      <c r="AM243" s="14"/>
      <c r="AN243" s="53">
        <f>VLOOKUP($A243,'LG&amp;E Provision'!$B$4:$E$79,AN$1,FALSE)/4*1000</f>
        <v>621695.0197848588</v>
      </c>
      <c r="AO243" s="53"/>
      <c r="AP243" s="14"/>
      <c r="AQ243" s="14">
        <f t="shared" si="238"/>
        <v>621695.0197848588</v>
      </c>
      <c r="AR243" s="53"/>
      <c r="AS243" s="14"/>
      <c r="AT243" s="14">
        <f t="shared" si="239"/>
        <v>621695.0197848588</v>
      </c>
      <c r="AU243" s="53"/>
      <c r="AV243" s="14"/>
      <c r="AW243" s="14">
        <f t="shared" si="240"/>
        <v>621695.0197848588</v>
      </c>
      <c r="AY243" s="130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</row>
    <row r="244" spans="1:82" s="12" customFormat="1" x14ac:dyDescent="0.15">
      <c r="A244" s="11" t="s">
        <v>276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99"/>
      <c r="N244" s="12">
        <f t="shared" si="233"/>
        <v>1</v>
      </c>
      <c r="S244" s="53"/>
      <c r="T244" s="53"/>
      <c r="U244" s="53"/>
      <c r="V244" s="53">
        <f>VLOOKUP($A244,'LG&amp;E Provision'!$B$4:$E$79,V$1,FALSE)/4*1000</f>
        <v>-800000</v>
      </c>
      <c r="W244" s="14"/>
      <c r="X244" s="14"/>
      <c r="Y244" s="14">
        <f t="shared" si="234"/>
        <v>-800000</v>
      </c>
      <c r="Z244" s="14"/>
      <c r="AA244" s="102"/>
      <c r="AB244" s="53">
        <f>VLOOKUP($A244,'LG&amp;E Provision'!$B$4:$E$79,AB$1,FALSE)/4*1000</f>
        <v>-600000</v>
      </c>
      <c r="AC244" s="53"/>
      <c r="AD244" s="14"/>
      <c r="AE244" s="14">
        <f t="shared" si="235"/>
        <v>-600000</v>
      </c>
      <c r="AF244" s="53"/>
      <c r="AG244" s="14"/>
      <c r="AH244" s="14">
        <f t="shared" si="236"/>
        <v>-600000</v>
      </c>
      <c r="AI244" s="53"/>
      <c r="AJ244" s="14"/>
      <c r="AK244" s="14">
        <f t="shared" si="237"/>
        <v>-600000</v>
      </c>
      <c r="AL244" s="53"/>
      <c r="AM244" s="14"/>
      <c r="AN244" s="53">
        <f>VLOOKUP($A244,'LG&amp;E Provision'!$B$4:$E$79,AN$1,FALSE)/4*1000</f>
        <v>-400000</v>
      </c>
      <c r="AO244" s="53"/>
      <c r="AP244" s="14"/>
      <c r="AQ244" s="14">
        <f t="shared" si="238"/>
        <v>-400000</v>
      </c>
      <c r="AR244" s="53"/>
      <c r="AS244" s="14"/>
      <c r="AT244" s="14">
        <f t="shared" si="239"/>
        <v>-400000</v>
      </c>
      <c r="AU244" s="53"/>
      <c r="AV244" s="14"/>
      <c r="AW244" s="14">
        <f t="shared" si="240"/>
        <v>-400000</v>
      </c>
      <c r="AY244" s="130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</row>
    <row r="245" spans="1:82" s="12" customFormat="1" x14ac:dyDescent="0.15">
      <c r="A245" s="11" t="s">
        <v>540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99"/>
      <c r="N245" s="12">
        <f t="shared" si="233"/>
        <v>1</v>
      </c>
      <c r="S245" s="53"/>
      <c r="T245" s="53"/>
      <c r="U245" s="53"/>
      <c r="V245" s="53">
        <f>VLOOKUP($A245,'LG&amp;E Provision'!$B$4:$E$79,V$1,FALSE)/4*1000</f>
        <v>-967346.4636545697</v>
      </c>
      <c r="W245" s="14"/>
      <c r="X245" s="14"/>
      <c r="Y245" s="14">
        <f t="shared" si="234"/>
        <v>-967346.4636545697</v>
      </c>
      <c r="Z245" s="14"/>
      <c r="AA245" s="102"/>
      <c r="AB245" s="53">
        <f>VLOOKUP($A245,'LG&amp;E Provision'!$B$4:$E$79,AB$1,FALSE)/4*1000</f>
        <v>-397664.03919684078</v>
      </c>
      <c r="AC245" s="53"/>
      <c r="AD245" s="14"/>
      <c r="AE245" s="14">
        <f t="shared" si="235"/>
        <v>-397664.03919684078</v>
      </c>
      <c r="AF245" s="53"/>
      <c r="AG245" s="14"/>
      <c r="AH245" s="14">
        <f t="shared" si="236"/>
        <v>-397664.03919684078</v>
      </c>
      <c r="AI245" s="53"/>
      <c r="AJ245" s="14"/>
      <c r="AK245" s="14">
        <f t="shared" si="237"/>
        <v>-397664.03919684078</v>
      </c>
      <c r="AL245" s="53"/>
      <c r="AM245" s="14"/>
      <c r="AN245" s="53">
        <f>VLOOKUP($A245,'LG&amp;E Provision'!$B$4:$E$79,AN$1,FALSE)/4*1000</f>
        <v>-237560.497082972</v>
      </c>
      <c r="AO245" s="53"/>
      <c r="AP245" s="14"/>
      <c r="AQ245" s="14">
        <f t="shared" si="238"/>
        <v>-237560.497082972</v>
      </c>
      <c r="AR245" s="53"/>
      <c r="AS245" s="14"/>
      <c r="AT245" s="14">
        <f t="shared" si="239"/>
        <v>-237560.497082972</v>
      </c>
      <c r="AU245" s="53"/>
      <c r="AV245" s="14"/>
      <c r="AW245" s="14">
        <f t="shared" si="240"/>
        <v>-237560.497082972</v>
      </c>
      <c r="AY245" s="130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</row>
    <row r="246" spans="1:82" s="12" customFormat="1" x14ac:dyDescent="0.15">
      <c r="A246" s="11" t="s">
        <v>47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99"/>
      <c r="N246" s="12">
        <f t="shared" si="233"/>
        <v>1</v>
      </c>
      <c r="S246" s="53"/>
      <c r="T246" s="53"/>
      <c r="U246" s="53"/>
      <c r="V246" s="53">
        <f>VLOOKUP($A246,'LG&amp;E Provision'!$B$4:$E$79,V$1,FALSE)/4*1000</f>
        <v>113028.82919653348</v>
      </c>
      <c r="W246" s="14"/>
      <c r="X246" s="14"/>
      <c r="Y246" s="14">
        <f t="shared" si="234"/>
        <v>113028.82919653348</v>
      </c>
      <c r="Z246" s="14"/>
      <c r="AA246" s="102"/>
      <c r="AB246" s="53">
        <f>VLOOKUP($A246,'LG&amp;E Provision'!$B$4:$E$79,AB$1,FALSE)/4*1000</f>
        <v>37165.23699147976</v>
      </c>
      <c r="AC246" s="53"/>
      <c r="AD246" s="14"/>
      <c r="AE246" s="14">
        <f t="shared" si="235"/>
        <v>37165.23699147976</v>
      </c>
      <c r="AF246" s="53"/>
      <c r="AG246" s="14"/>
      <c r="AH246" s="14">
        <f t="shared" si="236"/>
        <v>37165.23699147976</v>
      </c>
      <c r="AI246" s="53"/>
      <c r="AJ246" s="14"/>
      <c r="AK246" s="14">
        <f t="shared" si="237"/>
        <v>37165.23699147976</v>
      </c>
      <c r="AL246" s="53"/>
      <c r="AM246" s="14"/>
      <c r="AN246" s="53">
        <f>VLOOKUP($A246,'LG&amp;E Provision'!$B$4:$E$79,AN$1,FALSE)/4*1000</f>
        <v>69723.839999999953</v>
      </c>
      <c r="AO246" s="53"/>
      <c r="AP246" s="14"/>
      <c r="AQ246" s="14">
        <f t="shared" si="238"/>
        <v>69723.839999999953</v>
      </c>
      <c r="AR246" s="53"/>
      <c r="AS246" s="14"/>
      <c r="AT246" s="14">
        <f t="shared" si="239"/>
        <v>69723.839999999953</v>
      </c>
      <c r="AU246" s="53"/>
      <c r="AV246" s="14"/>
      <c r="AW246" s="14">
        <f t="shared" si="240"/>
        <v>69723.839999999953</v>
      </c>
      <c r="AY246" s="130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</row>
    <row r="247" spans="1:82" s="12" customFormat="1" x14ac:dyDescent="0.15">
      <c r="A247" s="11" t="s">
        <v>455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99"/>
      <c r="N247" s="12">
        <f t="shared" si="233"/>
        <v>1</v>
      </c>
      <c r="S247" s="53"/>
      <c r="T247" s="53"/>
      <c r="U247" s="53"/>
      <c r="V247" s="53">
        <f>VLOOKUP($A247,'LG&amp;E Provision'!$B$4:$E$79,V$1,FALSE)/4*1000</f>
        <v>7696.7975000001443</v>
      </c>
      <c r="W247" s="14"/>
      <c r="X247" s="14"/>
      <c r="Y247" s="14">
        <f t="shared" si="234"/>
        <v>7696.7975000001443</v>
      </c>
      <c r="Z247" s="14"/>
      <c r="AA247" s="102"/>
      <c r="AB247" s="53">
        <f>VLOOKUP($A247,'LG&amp;E Provision'!$B$4:$E$79,AB$1,FALSE)/4*1000</f>
        <v>0</v>
      </c>
      <c r="AC247" s="53"/>
      <c r="AD247" s="14"/>
      <c r="AE247" s="14">
        <f t="shared" si="235"/>
        <v>0</v>
      </c>
      <c r="AF247" s="53"/>
      <c r="AG247" s="14"/>
      <c r="AH247" s="14">
        <f t="shared" si="236"/>
        <v>0</v>
      </c>
      <c r="AI247" s="53"/>
      <c r="AJ247" s="14"/>
      <c r="AK247" s="14">
        <f t="shared" si="237"/>
        <v>0</v>
      </c>
      <c r="AL247" s="53"/>
      <c r="AM247" s="14"/>
      <c r="AN247" s="53">
        <f>VLOOKUP($A247,'LG&amp;E Provision'!$B$4:$E$79,AN$1,FALSE)/4*1000</f>
        <v>0</v>
      </c>
      <c r="AO247" s="53"/>
      <c r="AP247" s="14"/>
      <c r="AQ247" s="14">
        <f t="shared" si="238"/>
        <v>0</v>
      </c>
      <c r="AR247" s="53"/>
      <c r="AS247" s="14"/>
      <c r="AT247" s="14">
        <f t="shared" si="239"/>
        <v>0</v>
      </c>
      <c r="AU247" s="53"/>
      <c r="AV247" s="14"/>
      <c r="AW247" s="14">
        <f t="shared" si="240"/>
        <v>0</v>
      </c>
      <c r="AY247" s="130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</row>
    <row r="248" spans="1:82" s="12" customFormat="1" x14ac:dyDescent="0.15">
      <c r="A248" s="11" t="s">
        <v>458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99"/>
      <c r="N248" s="12">
        <f t="shared" si="233"/>
        <v>1</v>
      </c>
      <c r="S248" s="53"/>
      <c r="T248" s="53"/>
      <c r="U248" s="53"/>
      <c r="V248" s="53">
        <f>VLOOKUP($A248,'LG&amp;E Provision'!$B$4:$E$79,V$1,FALSE)/4*1000</f>
        <v>142.57499999985157</v>
      </c>
      <c r="W248" s="14"/>
      <c r="X248" s="14"/>
      <c r="Y248" s="14">
        <f t="shared" si="234"/>
        <v>142.57499999985157</v>
      </c>
      <c r="Z248" s="14"/>
      <c r="AA248" s="102"/>
      <c r="AB248" s="53">
        <f>VLOOKUP($A248,'LG&amp;E Provision'!$B$4:$E$79,AB$1,FALSE)/4*1000</f>
        <v>0</v>
      </c>
      <c r="AC248" s="53"/>
      <c r="AD248" s="14"/>
      <c r="AE248" s="14">
        <f t="shared" si="235"/>
        <v>0</v>
      </c>
      <c r="AF248" s="53"/>
      <c r="AG248" s="14"/>
      <c r="AH248" s="14">
        <f t="shared" si="236"/>
        <v>0</v>
      </c>
      <c r="AI248" s="53"/>
      <c r="AJ248" s="14"/>
      <c r="AK248" s="14">
        <f t="shared" si="237"/>
        <v>0</v>
      </c>
      <c r="AL248" s="53"/>
      <c r="AM248" s="14"/>
      <c r="AN248" s="53">
        <f>VLOOKUP($A248,'LG&amp;E Provision'!$B$4:$E$79,AN$1,FALSE)/4*1000</f>
        <v>0</v>
      </c>
      <c r="AO248" s="53"/>
      <c r="AP248" s="14"/>
      <c r="AQ248" s="14">
        <f t="shared" si="238"/>
        <v>0</v>
      </c>
      <c r="AR248" s="53"/>
      <c r="AS248" s="14"/>
      <c r="AT248" s="14">
        <f t="shared" si="239"/>
        <v>0</v>
      </c>
      <c r="AU248" s="53"/>
      <c r="AV248" s="14"/>
      <c r="AW248" s="14">
        <f t="shared" si="240"/>
        <v>0</v>
      </c>
      <c r="AY248" s="130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</row>
    <row r="249" spans="1:82" s="12" customFormat="1" x14ac:dyDescent="0.15">
      <c r="A249" s="11" t="s">
        <v>541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99"/>
      <c r="N249" s="12">
        <f t="shared" si="233"/>
        <v>1</v>
      </c>
      <c r="S249" s="53"/>
      <c r="T249" s="53"/>
      <c r="U249" s="53"/>
      <c r="V249" s="53">
        <f>VLOOKUP($A249,'LG&amp;E Provision'!$B$4:$E$79,V$1,FALSE)/4*1000</f>
        <v>61576.199999999968</v>
      </c>
      <c r="W249" s="14"/>
      <c r="X249" s="14"/>
      <c r="Y249" s="14">
        <f t="shared" si="234"/>
        <v>61576.199999999968</v>
      </c>
      <c r="Z249" s="14"/>
      <c r="AA249" s="102"/>
      <c r="AB249" s="53">
        <f>VLOOKUP($A249,'LG&amp;E Provision'!$B$4:$E$79,AB$1,FALSE)/4*1000</f>
        <v>61576.199999999968</v>
      </c>
      <c r="AC249" s="53"/>
      <c r="AD249" s="14"/>
      <c r="AE249" s="14">
        <f t="shared" si="235"/>
        <v>61576.199999999968</v>
      </c>
      <c r="AF249" s="53"/>
      <c r="AG249" s="14"/>
      <c r="AH249" s="14">
        <f t="shared" si="236"/>
        <v>61576.199999999968</v>
      </c>
      <c r="AI249" s="53"/>
      <c r="AJ249" s="14"/>
      <c r="AK249" s="14">
        <f t="shared" si="237"/>
        <v>61576.199999999968</v>
      </c>
      <c r="AL249" s="53"/>
      <c r="AM249" s="14"/>
      <c r="AN249" s="53">
        <f>VLOOKUP($A249,'LG&amp;E Provision'!$B$4:$E$79,AN$1,FALSE)/4*1000</f>
        <v>61576.199999999968</v>
      </c>
      <c r="AO249" s="53"/>
      <c r="AP249" s="14"/>
      <c r="AQ249" s="14">
        <f t="shared" si="238"/>
        <v>61576.199999999968</v>
      </c>
      <c r="AR249" s="53"/>
      <c r="AS249" s="14"/>
      <c r="AT249" s="14">
        <f t="shared" si="239"/>
        <v>61576.199999999968</v>
      </c>
      <c r="AU249" s="53"/>
      <c r="AV249" s="14"/>
      <c r="AW249" s="14">
        <f t="shared" si="240"/>
        <v>61576.199999999968</v>
      </c>
      <c r="AY249" s="130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</row>
    <row r="250" spans="1:82" s="12" customFormat="1" x14ac:dyDescent="0.15">
      <c r="A250" s="11" t="s">
        <v>542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99"/>
      <c r="N250" s="12">
        <f t="shared" si="233"/>
        <v>1</v>
      </c>
      <c r="S250" s="53"/>
      <c r="T250" s="53"/>
      <c r="U250" s="53"/>
      <c r="V250" s="53">
        <f>VLOOKUP($A250,'LG&amp;E Provision'!$B$4:$E$79,V$1,FALSE)/4*1000</f>
        <v>0</v>
      </c>
      <c r="W250" s="14"/>
      <c r="X250" s="14"/>
      <c r="Y250" s="14">
        <f t="shared" si="234"/>
        <v>0</v>
      </c>
      <c r="Z250" s="14"/>
      <c r="AA250" s="102"/>
      <c r="AB250" s="53">
        <f>VLOOKUP($A250,'LG&amp;E Provision'!$B$4:$E$79,AB$1,FALSE)/4*1000</f>
        <v>81300.501000000164</v>
      </c>
      <c r="AC250" s="53"/>
      <c r="AD250" s="14"/>
      <c r="AE250" s="14">
        <f t="shared" si="235"/>
        <v>81300.501000000164</v>
      </c>
      <c r="AF250" s="53"/>
      <c r="AG250" s="14"/>
      <c r="AH250" s="14">
        <f t="shared" si="236"/>
        <v>81300.501000000164</v>
      </c>
      <c r="AI250" s="53"/>
      <c r="AJ250" s="14"/>
      <c r="AK250" s="14">
        <f t="shared" si="237"/>
        <v>81300.501000000164</v>
      </c>
      <c r="AL250" s="53"/>
      <c r="AM250" s="14"/>
      <c r="AN250" s="53">
        <f>VLOOKUP($A250,'LG&amp;E Provision'!$B$4:$E$79,AN$1,FALSE)/4*1000</f>
        <v>162601.00200000033</v>
      </c>
      <c r="AO250" s="53"/>
      <c r="AP250" s="14"/>
      <c r="AQ250" s="14">
        <f t="shared" si="238"/>
        <v>162601.00200000033</v>
      </c>
      <c r="AR250" s="53"/>
      <c r="AS250" s="14"/>
      <c r="AT250" s="14">
        <f t="shared" si="239"/>
        <v>162601.00200000033</v>
      </c>
      <c r="AU250" s="53"/>
      <c r="AV250" s="14"/>
      <c r="AW250" s="14">
        <f t="shared" si="240"/>
        <v>162601.00200000033</v>
      </c>
      <c r="AY250" s="130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</row>
    <row r="251" spans="1:82" s="12" customFormat="1" x14ac:dyDescent="0.15">
      <c r="A251" s="11" t="s">
        <v>10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99"/>
      <c r="N251" s="12">
        <f t="shared" si="233"/>
        <v>1</v>
      </c>
      <c r="S251" s="53"/>
      <c r="T251" s="53"/>
      <c r="U251" s="53"/>
      <c r="V251" s="53">
        <f>VLOOKUP($A251,'LG&amp;E Provision'!$B$4:$E$79,V$1,FALSE)/4*1000</f>
        <v>632284.56000000006</v>
      </c>
      <c r="W251" s="14"/>
      <c r="X251" s="14"/>
      <c r="Y251" s="14">
        <f t="shared" si="234"/>
        <v>632284.56000000006</v>
      </c>
      <c r="Z251" s="14"/>
      <c r="AA251" s="102"/>
      <c r="AB251" s="53">
        <f>VLOOKUP($A251,'LG&amp;E Provision'!$B$4:$E$79,AB$1,FALSE)/4*1000</f>
        <v>316142.27249999996</v>
      </c>
      <c r="AC251" s="53"/>
      <c r="AD251" s="14"/>
      <c r="AE251" s="14">
        <f t="shared" si="235"/>
        <v>316142.27249999996</v>
      </c>
      <c r="AF251" s="53"/>
      <c r="AG251" s="14"/>
      <c r="AH251" s="14">
        <f t="shared" si="236"/>
        <v>316142.27249999996</v>
      </c>
      <c r="AI251" s="53"/>
      <c r="AJ251" s="14"/>
      <c r="AK251" s="14">
        <f t="shared" si="237"/>
        <v>316142.27249999996</v>
      </c>
      <c r="AL251" s="53"/>
      <c r="AM251" s="14"/>
      <c r="AN251" s="53">
        <f>VLOOKUP($A251,'LG&amp;E Provision'!$B$4:$E$79,AN$1,FALSE)/4*1000</f>
        <v>0</v>
      </c>
      <c r="AO251" s="53"/>
      <c r="AP251" s="14"/>
      <c r="AQ251" s="14">
        <f t="shared" si="238"/>
        <v>0</v>
      </c>
      <c r="AR251" s="53"/>
      <c r="AS251" s="14"/>
      <c r="AT251" s="14">
        <f t="shared" si="239"/>
        <v>0</v>
      </c>
      <c r="AU251" s="53"/>
      <c r="AV251" s="14"/>
      <c r="AW251" s="14">
        <f t="shared" si="240"/>
        <v>0</v>
      </c>
      <c r="AY251" s="130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</row>
    <row r="252" spans="1:82" s="12" customFormat="1" x14ac:dyDescent="0.15">
      <c r="A252" s="11" t="s">
        <v>543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99"/>
      <c r="N252" s="12">
        <f t="shared" si="233"/>
        <v>1</v>
      </c>
      <c r="S252" s="53"/>
      <c r="T252" s="53"/>
      <c r="U252" s="53"/>
      <c r="V252" s="53">
        <f>VLOOKUP($A252,'LG&amp;E Provision'!$B$4:$E$79,V$1,FALSE)/4*1000</f>
        <v>1077920.2489434215</v>
      </c>
      <c r="W252" s="14"/>
      <c r="X252" s="14"/>
      <c r="Y252" s="14">
        <f t="shared" si="234"/>
        <v>1077920.2489434215</v>
      </c>
      <c r="Z252" s="14"/>
      <c r="AA252" s="102"/>
      <c r="AB252" s="53">
        <f>VLOOKUP($A252,'LG&amp;E Provision'!$B$4:$E$79,AB$1,FALSE)/4*1000</f>
        <v>-557896.89548502001</v>
      </c>
      <c r="AC252" s="53"/>
      <c r="AD252" s="14"/>
      <c r="AE252" s="14">
        <f t="shared" si="235"/>
        <v>-557896.89548502001</v>
      </c>
      <c r="AF252" s="53"/>
      <c r="AG252" s="14"/>
      <c r="AH252" s="14">
        <f t="shared" si="236"/>
        <v>-557896.89548502001</v>
      </c>
      <c r="AI252" s="53"/>
      <c r="AJ252" s="14"/>
      <c r="AK252" s="14">
        <f t="shared" si="237"/>
        <v>-557896.89548502001</v>
      </c>
      <c r="AL252" s="53"/>
      <c r="AM252" s="14"/>
      <c r="AN252" s="53">
        <f>VLOOKUP($A252,'LG&amp;E Provision'!$B$4:$E$79,AN$1,FALSE)/4*1000</f>
        <v>-557896.89548502001</v>
      </c>
      <c r="AO252" s="53"/>
      <c r="AP252" s="14"/>
      <c r="AQ252" s="14">
        <f t="shared" si="238"/>
        <v>-557896.89548502001</v>
      </c>
      <c r="AR252" s="53"/>
      <c r="AS252" s="14"/>
      <c r="AT252" s="14">
        <f t="shared" si="239"/>
        <v>-557896.89548502001</v>
      </c>
      <c r="AU252" s="53"/>
      <c r="AV252" s="14"/>
      <c r="AW252" s="14">
        <f t="shared" si="240"/>
        <v>-557896.89548502001</v>
      </c>
      <c r="AY252" s="130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</row>
    <row r="253" spans="1:82" s="12" customFormat="1" x14ac:dyDescent="0.15">
      <c r="A253" s="11" t="s">
        <v>544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99"/>
      <c r="N253" s="12">
        <f t="shared" si="233"/>
        <v>1</v>
      </c>
      <c r="S253" s="53"/>
      <c r="T253" s="53"/>
      <c r="U253" s="53"/>
      <c r="V253" s="53">
        <f>VLOOKUP($A253,'LG&amp;E Provision'!$B$4:$E$79,V$1,FALSE)/4*1000</f>
        <v>0</v>
      </c>
      <c r="W253" s="14"/>
      <c r="X253" s="14"/>
      <c r="Y253" s="14">
        <f t="shared" si="234"/>
        <v>0</v>
      </c>
      <c r="Z253" s="14"/>
      <c r="AA253" s="102"/>
      <c r="AB253" s="53">
        <f>VLOOKUP($A253,'LG&amp;E Provision'!$B$4:$E$79,AB$1,FALSE)/4*1000</f>
        <v>0</v>
      </c>
      <c r="AC253" s="53"/>
      <c r="AD253" s="14"/>
      <c r="AE253" s="14">
        <f t="shared" si="235"/>
        <v>0</v>
      </c>
      <c r="AF253" s="53"/>
      <c r="AG253" s="14"/>
      <c r="AH253" s="14">
        <f t="shared" si="236"/>
        <v>0</v>
      </c>
      <c r="AI253" s="53"/>
      <c r="AJ253" s="14"/>
      <c r="AK253" s="14">
        <f t="shared" si="237"/>
        <v>0</v>
      </c>
      <c r="AL253" s="53"/>
      <c r="AM253" s="14"/>
      <c r="AN253" s="53">
        <f>VLOOKUP($A253,'LG&amp;E Provision'!$B$4:$E$79,AN$1,FALSE)/4*1000</f>
        <v>0</v>
      </c>
      <c r="AO253" s="53"/>
      <c r="AP253" s="14"/>
      <c r="AQ253" s="14">
        <f t="shared" si="238"/>
        <v>0</v>
      </c>
      <c r="AR253" s="53"/>
      <c r="AS253" s="14"/>
      <c r="AT253" s="14">
        <f t="shared" si="239"/>
        <v>0</v>
      </c>
      <c r="AU253" s="53"/>
      <c r="AV253" s="14"/>
      <c r="AW253" s="14">
        <f t="shared" si="240"/>
        <v>0</v>
      </c>
      <c r="AY253" s="130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</row>
    <row r="254" spans="1:82" s="12" customFormat="1" x14ac:dyDescent="0.15">
      <c r="A254" s="11" t="s">
        <v>52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99"/>
      <c r="N254" s="12">
        <f t="shared" si="233"/>
        <v>1</v>
      </c>
      <c r="S254" s="53"/>
      <c r="T254" s="53"/>
      <c r="U254" s="53"/>
      <c r="V254" s="53">
        <f>VLOOKUP($A254,'LG&amp;E Provision'!$B$4:$E$79,V$1,FALSE)/4*1000</f>
        <v>-5706612.7125000004</v>
      </c>
      <c r="W254" s="14"/>
      <c r="X254" s="14"/>
      <c r="Y254" s="14">
        <f t="shared" si="234"/>
        <v>-5706612.7125000004</v>
      </c>
      <c r="Z254" s="14"/>
      <c r="AA254" s="102"/>
      <c r="AB254" s="53">
        <f>VLOOKUP($A254,'LG&amp;E Provision'!$B$4:$E$79,AB$1,FALSE)/4*1000</f>
        <v>-8024392.25</v>
      </c>
      <c r="AC254" s="53"/>
      <c r="AD254" s="14"/>
      <c r="AE254" s="14">
        <f t="shared" si="235"/>
        <v>-8024392.25</v>
      </c>
      <c r="AF254" s="53"/>
      <c r="AG254" s="14"/>
      <c r="AH254" s="14">
        <f t="shared" si="236"/>
        <v>-8024392.25</v>
      </c>
      <c r="AI254" s="53"/>
      <c r="AJ254" s="14"/>
      <c r="AK254" s="14">
        <f t="shared" si="237"/>
        <v>-8024392.25</v>
      </c>
      <c r="AL254" s="53"/>
      <c r="AM254" s="14"/>
      <c r="AN254" s="53">
        <f>VLOOKUP($A254,'LG&amp;E Provision'!$B$4:$E$79,AN$1,FALSE)/4*1000</f>
        <v>-8174545.8200000003</v>
      </c>
      <c r="AO254" s="53"/>
      <c r="AP254" s="14"/>
      <c r="AQ254" s="14">
        <f t="shared" si="238"/>
        <v>-8174545.8200000003</v>
      </c>
      <c r="AR254" s="53"/>
      <c r="AS254" s="14"/>
      <c r="AT254" s="14">
        <f t="shared" si="239"/>
        <v>-8174545.8200000003</v>
      </c>
      <c r="AU254" s="53"/>
      <c r="AV254" s="14"/>
      <c r="AW254" s="14">
        <f t="shared" si="240"/>
        <v>-8174545.8200000003</v>
      </c>
      <c r="AY254" s="130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</row>
    <row r="255" spans="1:82" s="12" customFormat="1" x14ac:dyDescent="0.15">
      <c r="A255" s="11" t="s">
        <v>15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99"/>
      <c r="N255" s="12">
        <f t="shared" si="233"/>
        <v>1</v>
      </c>
      <c r="S255" s="53"/>
      <c r="T255" s="53"/>
      <c r="U255" s="53"/>
      <c r="V255" s="53">
        <f>VLOOKUP($A255,'LG&amp;E Provision'!$B$4:$E$79,V$1,FALSE)/4*1000</f>
        <v>-2185970.7202499998</v>
      </c>
      <c r="W255" s="14"/>
      <c r="X255" s="14"/>
      <c r="Y255" s="14">
        <f t="shared" si="234"/>
        <v>-2185970.7202499998</v>
      </c>
      <c r="Z255" s="14"/>
      <c r="AA255" s="102"/>
      <c r="AB255" s="53">
        <f>VLOOKUP($A255,'LG&amp;E Provision'!$B$4:$E$79,AB$1,FALSE)/4*1000</f>
        <v>0</v>
      </c>
      <c r="AC255" s="53"/>
      <c r="AD255" s="14"/>
      <c r="AE255" s="14">
        <f t="shared" si="235"/>
        <v>0</v>
      </c>
      <c r="AF255" s="53"/>
      <c r="AG255" s="14"/>
      <c r="AH255" s="14">
        <f t="shared" si="236"/>
        <v>0</v>
      </c>
      <c r="AI255" s="53"/>
      <c r="AJ255" s="14"/>
      <c r="AK255" s="14">
        <f t="shared" si="237"/>
        <v>0</v>
      </c>
      <c r="AL255" s="53"/>
      <c r="AM255" s="14"/>
      <c r="AN255" s="53">
        <f>VLOOKUP($A255,'LG&amp;E Provision'!$B$4:$E$79,AN$1,FALSE)/4*1000</f>
        <v>0</v>
      </c>
      <c r="AO255" s="53"/>
      <c r="AP255" s="14"/>
      <c r="AQ255" s="14">
        <f t="shared" si="238"/>
        <v>0</v>
      </c>
      <c r="AR255" s="53"/>
      <c r="AS255" s="14"/>
      <c r="AT255" s="14">
        <f t="shared" si="239"/>
        <v>0</v>
      </c>
      <c r="AU255" s="53"/>
      <c r="AV255" s="14"/>
      <c r="AW255" s="14">
        <f t="shared" si="240"/>
        <v>0</v>
      </c>
      <c r="AY255" s="130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</row>
    <row r="256" spans="1:82" s="12" customFormat="1" x14ac:dyDescent="0.15">
      <c r="A256" s="11" t="s">
        <v>282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99"/>
      <c r="N256" s="12">
        <f t="shared" si="233"/>
        <v>1</v>
      </c>
      <c r="S256" s="53"/>
      <c r="T256" s="53"/>
      <c r="U256" s="53"/>
      <c r="V256" s="53">
        <f>VLOOKUP($A256,'LG&amp;E Provision'!$B$4:$E$79,V$1,FALSE)/4*1000</f>
        <v>0</v>
      </c>
      <c r="W256" s="14"/>
      <c r="X256" s="14"/>
      <c r="Y256" s="14">
        <f t="shared" si="234"/>
        <v>0</v>
      </c>
      <c r="Z256" s="14"/>
      <c r="AA256" s="102"/>
      <c r="AB256" s="53">
        <f>VLOOKUP($A256,'LG&amp;E Provision'!$B$4:$E$79,AB$1,FALSE)/4*1000</f>
        <v>-9873.3157984300469</v>
      </c>
      <c r="AC256" s="53"/>
      <c r="AD256" s="14"/>
      <c r="AE256" s="14">
        <f t="shared" si="235"/>
        <v>-9873.3157984300469</v>
      </c>
      <c r="AF256" s="53"/>
      <c r="AG256" s="14"/>
      <c r="AH256" s="14">
        <f t="shared" si="236"/>
        <v>-9873.3157984300469</v>
      </c>
      <c r="AI256" s="53"/>
      <c r="AJ256" s="14"/>
      <c r="AK256" s="14">
        <f t="shared" si="237"/>
        <v>-9873.3157984300469</v>
      </c>
      <c r="AL256" s="53"/>
      <c r="AM256" s="14"/>
      <c r="AN256" s="53">
        <f>VLOOKUP($A256,'LG&amp;E Provision'!$B$4:$E$79,AN$1,FALSE)/4*1000</f>
        <v>-86525.986576018826</v>
      </c>
      <c r="AO256" s="53"/>
      <c r="AP256" s="14"/>
      <c r="AQ256" s="14">
        <f t="shared" si="238"/>
        <v>-86525.986576018826</v>
      </c>
      <c r="AR256" s="53"/>
      <c r="AS256" s="14"/>
      <c r="AT256" s="14">
        <f t="shared" si="239"/>
        <v>-86525.986576018826</v>
      </c>
      <c r="AU256" s="53"/>
      <c r="AV256" s="14"/>
      <c r="AW256" s="14">
        <f t="shared" si="240"/>
        <v>-86525.986576018826</v>
      </c>
      <c r="AY256" s="130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</row>
    <row r="257" spans="1:82" s="12" customFormat="1" x14ac:dyDescent="0.15">
      <c r="A257" s="11" t="s">
        <v>16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99"/>
      <c r="N257" s="12">
        <f t="shared" si="233"/>
        <v>1</v>
      </c>
      <c r="S257" s="53"/>
      <c r="T257" s="53"/>
      <c r="U257" s="53"/>
      <c r="V257" s="53">
        <f>VLOOKUP($A257,'LG&amp;E Provision'!$B$4:$E$79,V$1,FALSE)/4*1000</f>
        <v>64542677.989046015</v>
      </c>
      <c r="W257" s="14"/>
      <c r="X257" s="14"/>
      <c r="Y257" s="14">
        <f t="shared" si="234"/>
        <v>64542677.989046015</v>
      </c>
      <c r="Z257" s="14"/>
      <c r="AA257" s="102"/>
      <c r="AB257" s="53">
        <f>VLOOKUP($A257,'LG&amp;E Provision'!$B$4:$E$79,AB$1,FALSE)/4*1000</f>
        <v>76304688.704367951</v>
      </c>
      <c r="AC257" s="53"/>
      <c r="AD257" s="14"/>
      <c r="AE257" s="14">
        <f t="shared" si="235"/>
        <v>76304688.704367951</v>
      </c>
      <c r="AF257" s="53"/>
      <c r="AG257" s="14"/>
      <c r="AH257" s="14">
        <f t="shared" si="236"/>
        <v>76304688.704367951</v>
      </c>
      <c r="AI257" s="53"/>
      <c r="AJ257" s="14"/>
      <c r="AK257" s="14">
        <f t="shared" si="237"/>
        <v>76304688.704367951</v>
      </c>
      <c r="AL257" s="53"/>
      <c r="AM257" s="14"/>
      <c r="AN257" s="53">
        <f>VLOOKUP($A257,'LG&amp;E Provision'!$B$4:$E$79,AN$1,FALSE)/4*1000</f>
        <v>87068195.243769154</v>
      </c>
      <c r="AO257" s="53"/>
      <c r="AP257" s="14"/>
      <c r="AQ257" s="14">
        <f t="shared" si="238"/>
        <v>87068195.243769154</v>
      </c>
      <c r="AR257" s="53"/>
      <c r="AS257" s="14"/>
      <c r="AT257" s="14">
        <f t="shared" si="239"/>
        <v>87068195.243769154</v>
      </c>
      <c r="AU257" s="53"/>
      <c r="AV257" s="14"/>
      <c r="AW257" s="14">
        <f t="shared" si="240"/>
        <v>87068195.243769154</v>
      </c>
      <c r="AY257" s="130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</row>
    <row r="258" spans="1:82" s="12" customFormat="1" x14ac:dyDescent="0.15">
      <c r="A258" s="11" t="s">
        <v>283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99"/>
      <c r="N258" s="12">
        <f t="shared" si="233"/>
        <v>1</v>
      </c>
      <c r="S258" s="53"/>
      <c r="T258" s="53"/>
      <c r="U258" s="53"/>
      <c r="V258" s="53">
        <f>VLOOKUP($A258,'LG&amp;E Provision'!$B$4:$E$79,V$1,FALSE)/4*1000</f>
        <v>-4491116.1924999999</v>
      </c>
      <c r="W258" s="14"/>
      <c r="X258" s="14"/>
      <c r="Y258" s="14">
        <f t="shared" si="234"/>
        <v>-4491116.1924999999</v>
      </c>
      <c r="Z258" s="14"/>
      <c r="AA258" s="102"/>
      <c r="AB258" s="53">
        <f>VLOOKUP($A258,'LG&amp;E Provision'!$B$4:$E$79,AB$1,FALSE)/4*1000</f>
        <v>-1151430.1274999999</v>
      </c>
      <c r="AC258" s="53"/>
      <c r="AD258" s="14"/>
      <c r="AE258" s="14">
        <f t="shared" si="235"/>
        <v>-1151430.1274999999</v>
      </c>
      <c r="AF258" s="53"/>
      <c r="AG258" s="14"/>
      <c r="AH258" s="14">
        <f t="shared" si="236"/>
        <v>-1151430.1274999999</v>
      </c>
      <c r="AI258" s="53"/>
      <c r="AJ258" s="14"/>
      <c r="AK258" s="14">
        <f t="shared" si="237"/>
        <v>-1151430.1274999999</v>
      </c>
      <c r="AL258" s="53"/>
      <c r="AM258" s="14"/>
      <c r="AN258" s="53">
        <f>VLOOKUP($A258,'LG&amp;E Provision'!$B$4:$E$79,AN$1,FALSE)/4*1000</f>
        <v>-331290.78249999997</v>
      </c>
      <c r="AO258" s="53"/>
      <c r="AP258" s="14"/>
      <c r="AQ258" s="14">
        <f t="shared" si="238"/>
        <v>-331290.78249999997</v>
      </c>
      <c r="AR258" s="53"/>
      <c r="AS258" s="14"/>
      <c r="AT258" s="14">
        <f t="shared" si="239"/>
        <v>-331290.78249999997</v>
      </c>
      <c r="AU258" s="53"/>
      <c r="AV258" s="14"/>
      <c r="AW258" s="14">
        <f t="shared" si="240"/>
        <v>-331290.78249999997</v>
      </c>
      <c r="AY258" s="130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</row>
    <row r="259" spans="1:82" s="12" customFormat="1" x14ac:dyDescent="0.15">
      <c r="A259" s="11" t="s">
        <v>19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99"/>
      <c r="N259" s="12">
        <f t="shared" si="233"/>
        <v>1</v>
      </c>
      <c r="S259" s="53"/>
      <c r="T259" s="53"/>
      <c r="U259" s="53"/>
      <c r="V259" s="53">
        <f>VLOOKUP($A259,'LG&amp;E Provision'!$B$4:$E$79,V$1,FALSE)/4*1000</f>
        <v>3000000</v>
      </c>
      <c r="W259" s="14"/>
      <c r="X259" s="14"/>
      <c r="Y259" s="14">
        <f t="shared" si="234"/>
        <v>3000000</v>
      </c>
      <c r="Z259" s="14"/>
      <c r="AA259" s="102"/>
      <c r="AB259" s="53">
        <f>VLOOKUP($A259,'LG&amp;E Provision'!$B$4:$E$79,AB$1,FALSE)/4*1000</f>
        <v>877057.75</v>
      </c>
      <c r="AC259" s="53"/>
      <c r="AD259" s="14"/>
      <c r="AE259" s="14">
        <f t="shared" si="235"/>
        <v>877057.75</v>
      </c>
      <c r="AF259" s="53"/>
      <c r="AG259" s="14"/>
      <c r="AH259" s="14">
        <f t="shared" si="236"/>
        <v>877057.75</v>
      </c>
      <c r="AI259" s="53"/>
      <c r="AJ259" s="14"/>
      <c r="AK259" s="14">
        <f t="shared" si="237"/>
        <v>877057.75</v>
      </c>
      <c r="AL259" s="53"/>
      <c r="AM259" s="14"/>
      <c r="AN259" s="53">
        <f>VLOOKUP($A259,'LG&amp;E Provision'!$B$4:$E$79,AN$1,FALSE)/4*1000</f>
        <v>689585</v>
      </c>
      <c r="AO259" s="53"/>
      <c r="AP259" s="14"/>
      <c r="AQ259" s="14">
        <f t="shared" si="238"/>
        <v>689585</v>
      </c>
      <c r="AR259" s="53"/>
      <c r="AS259" s="14"/>
      <c r="AT259" s="14">
        <f t="shared" si="239"/>
        <v>689585</v>
      </c>
      <c r="AU259" s="53"/>
      <c r="AV259" s="14"/>
      <c r="AW259" s="14">
        <f t="shared" si="240"/>
        <v>689585</v>
      </c>
      <c r="AY259" s="130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</row>
    <row r="260" spans="1:82" s="12" customFormat="1" x14ac:dyDescent="0.15">
      <c r="A260" s="11" t="s">
        <v>23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99"/>
      <c r="N260" s="12">
        <f t="shared" si="233"/>
        <v>1</v>
      </c>
      <c r="S260" s="53"/>
      <c r="T260" s="53"/>
      <c r="U260" s="53"/>
      <c r="V260" s="53">
        <f>VLOOKUP($A260,'LG&amp;E Provision'!$B$4:$E$79,V$1,FALSE)/4*1000</f>
        <v>-7612361.5550000006</v>
      </c>
      <c r="W260" s="14"/>
      <c r="X260" s="14"/>
      <c r="Y260" s="14">
        <f t="shared" si="234"/>
        <v>-7612361.5550000006</v>
      </c>
      <c r="Z260" s="14"/>
      <c r="AA260" s="102"/>
      <c r="AB260" s="53">
        <f>VLOOKUP($A260,'LG&amp;E Provision'!$B$4:$E$79,AB$1,FALSE)/4*1000</f>
        <v>-6572992.4049999993</v>
      </c>
      <c r="AC260" s="53"/>
      <c r="AD260" s="14"/>
      <c r="AE260" s="14">
        <f t="shared" si="235"/>
        <v>-6572992.4049999993</v>
      </c>
      <c r="AF260" s="53"/>
      <c r="AG260" s="14"/>
      <c r="AH260" s="14">
        <f t="shared" si="236"/>
        <v>-6572992.4049999993</v>
      </c>
      <c r="AI260" s="53"/>
      <c r="AJ260" s="14"/>
      <c r="AK260" s="14">
        <f t="shared" si="237"/>
        <v>-6572992.4049999993</v>
      </c>
      <c r="AL260" s="53"/>
      <c r="AM260" s="14"/>
      <c r="AN260" s="53">
        <f>VLOOKUP($A260,'LG&amp;E Provision'!$B$4:$E$79,AN$1,FALSE)/4*1000</f>
        <v>-3528758.9500000011</v>
      </c>
      <c r="AO260" s="53"/>
      <c r="AP260" s="14"/>
      <c r="AQ260" s="14">
        <f t="shared" si="238"/>
        <v>-3528758.9500000011</v>
      </c>
      <c r="AR260" s="53"/>
      <c r="AS260" s="14"/>
      <c r="AT260" s="14">
        <f t="shared" si="239"/>
        <v>-3528758.9500000011</v>
      </c>
      <c r="AU260" s="53"/>
      <c r="AV260" s="14"/>
      <c r="AW260" s="14">
        <f t="shared" si="240"/>
        <v>-3528758.9500000011</v>
      </c>
      <c r="AY260" s="130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</row>
    <row r="261" spans="1:82" s="12" customFormat="1" x14ac:dyDescent="0.15">
      <c r="A261" s="11" t="s">
        <v>38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99"/>
      <c r="N261" s="12">
        <f t="shared" si="233"/>
        <v>1</v>
      </c>
      <c r="S261" s="53"/>
      <c r="T261" s="53"/>
      <c r="U261" s="53"/>
      <c r="V261" s="53">
        <f>VLOOKUP($A261,'LG&amp;E Provision'!$B$4:$E$79,V$1,FALSE)/4*1000</f>
        <v>1889108.9670693171</v>
      </c>
      <c r="W261" s="14"/>
      <c r="X261" s="14"/>
      <c r="Y261" s="14">
        <f t="shared" si="234"/>
        <v>1889108.9670693171</v>
      </c>
      <c r="Z261" s="14"/>
      <c r="AA261" s="102"/>
      <c r="AB261" s="53">
        <f>VLOOKUP($A261,'LG&amp;E Provision'!$B$4:$E$79,AB$1,FALSE)/4*1000</f>
        <v>2248580.0191207556</v>
      </c>
      <c r="AC261" s="53"/>
      <c r="AD261" s="14"/>
      <c r="AE261" s="14">
        <f t="shared" si="235"/>
        <v>2248580.0191207556</v>
      </c>
      <c r="AF261" s="53"/>
      <c r="AG261" s="14"/>
      <c r="AH261" s="14">
        <f t="shared" si="236"/>
        <v>2248580.0191207556</v>
      </c>
      <c r="AI261" s="53"/>
      <c r="AJ261" s="14"/>
      <c r="AK261" s="14">
        <f t="shared" si="237"/>
        <v>2248580.0191207556</v>
      </c>
      <c r="AL261" s="53"/>
      <c r="AM261" s="14"/>
      <c r="AN261" s="53">
        <f>VLOOKUP($A261,'LG&amp;E Provision'!$B$4:$E$79,AN$1,FALSE)/4*1000</f>
        <v>1643541.8233811737</v>
      </c>
      <c r="AO261" s="53"/>
      <c r="AP261" s="14"/>
      <c r="AQ261" s="14">
        <f t="shared" si="238"/>
        <v>1643541.8233811737</v>
      </c>
      <c r="AR261" s="53"/>
      <c r="AS261" s="14"/>
      <c r="AT261" s="14">
        <f t="shared" si="239"/>
        <v>1643541.8233811737</v>
      </c>
      <c r="AU261" s="53"/>
      <c r="AV261" s="14"/>
      <c r="AW261" s="14">
        <f t="shared" si="240"/>
        <v>1643541.8233811737</v>
      </c>
      <c r="AY261" s="130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</row>
    <row r="262" spans="1:82" s="12" customFormat="1" x14ac:dyDescent="0.15">
      <c r="A262" s="11" t="s">
        <v>50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99"/>
      <c r="N262" s="12">
        <f t="shared" si="233"/>
        <v>1</v>
      </c>
      <c r="S262" s="53"/>
      <c r="T262" s="53"/>
      <c r="U262" s="53"/>
      <c r="V262" s="53">
        <f>VLOOKUP($A262,'LG&amp;E Provision'!$B$4:$E$79,V$1,FALSE)/4*1000+'Income Tax Detail - Monthly'!J42*1000-7500000/2</f>
        <v>-65114770.573059604</v>
      </c>
      <c r="W262" s="14"/>
      <c r="X262" s="14"/>
      <c r="Y262" s="14">
        <f>+V262-'Income Tax Detail - Monthly'!J42*1000</f>
        <v>-68751167.433276609</v>
      </c>
      <c r="Z262" s="14"/>
      <c r="AA262" s="102"/>
      <c r="AB262" s="53">
        <f>VLOOKUP($A262,'LG&amp;E Provision'!$B$4:$E$79,AB$1,FALSE)/4*1000</f>
        <v>-71467265.363931179</v>
      </c>
      <c r="AC262" s="53"/>
      <c r="AD262" s="14"/>
      <c r="AE262" s="14">
        <f t="shared" si="235"/>
        <v>-71467265.363931179</v>
      </c>
      <c r="AF262" s="53"/>
      <c r="AG262" s="14"/>
      <c r="AH262" s="14">
        <f t="shared" si="236"/>
        <v>-71467265.363931179</v>
      </c>
      <c r="AI262" s="53"/>
      <c r="AJ262" s="14"/>
      <c r="AK262" s="14">
        <f t="shared" si="237"/>
        <v>-71467265.363931179</v>
      </c>
      <c r="AL262" s="53"/>
      <c r="AM262" s="14"/>
      <c r="AN262" s="53">
        <f>VLOOKUP($A262,'LG&amp;E Provision'!$B$4:$E$79,AN$1,FALSE)/4*1000</f>
        <v>-71993252.293566167</v>
      </c>
      <c r="AO262" s="53"/>
      <c r="AP262" s="14"/>
      <c r="AQ262" s="14">
        <f t="shared" si="238"/>
        <v>-71993252.293566167</v>
      </c>
      <c r="AR262" s="53"/>
      <c r="AS262" s="14"/>
      <c r="AT262" s="14">
        <f t="shared" si="239"/>
        <v>-71993252.293566167</v>
      </c>
      <c r="AU262" s="53"/>
      <c r="AV262" s="14"/>
      <c r="AW262" s="14">
        <f t="shared" si="240"/>
        <v>-71993252.293566167</v>
      </c>
      <c r="AY262" s="130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</row>
    <row r="263" spans="1:82" s="12" customForma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99"/>
      <c r="S263" s="53"/>
      <c r="T263" s="53"/>
      <c r="U263" s="75">
        <f t="shared" ref="U263:AW263" si="241">SUM(U219:U262)</f>
        <v>0</v>
      </c>
      <c r="V263" s="75">
        <f t="shared" si="241"/>
        <v>-7508626.1757675856</v>
      </c>
      <c r="W263" s="75">
        <f t="shared" si="241"/>
        <v>0</v>
      </c>
      <c r="X263" s="75">
        <f t="shared" si="241"/>
        <v>0</v>
      </c>
      <c r="Y263" s="75">
        <f t="shared" si="241"/>
        <v>-11145023.035984591</v>
      </c>
      <c r="Z263" s="75">
        <f t="shared" si="241"/>
        <v>0</v>
      </c>
      <c r="AA263" s="122">
        <f t="shared" si="241"/>
        <v>0</v>
      </c>
      <c r="AB263" s="75">
        <f t="shared" si="241"/>
        <v>-9259115.2716320381</v>
      </c>
      <c r="AC263" s="75">
        <f t="shared" si="241"/>
        <v>0</v>
      </c>
      <c r="AD263" s="75">
        <f t="shared" si="241"/>
        <v>0</v>
      </c>
      <c r="AE263" s="75">
        <f t="shared" si="241"/>
        <v>-9259115.2716320381</v>
      </c>
      <c r="AF263" s="75">
        <f t="shared" si="241"/>
        <v>0</v>
      </c>
      <c r="AG263" s="75">
        <f t="shared" si="241"/>
        <v>0</v>
      </c>
      <c r="AH263" s="75">
        <f t="shared" si="241"/>
        <v>-9259115.2716320381</v>
      </c>
      <c r="AI263" s="75">
        <f t="shared" si="241"/>
        <v>0</v>
      </c>
      <c r="AJ263" s="75">
        <f t="shared" si="241"/>
        <v>0</v>
      </c>
      <c r="AK263" s="75">
        <f t="shared" si="241"/>
        <v>-9259115.2716320381</v>
      </c>
      <c r="AL263" s="75">
        <f t="shared" si="241"/>
        <v>0</v>
      </c>
      <c r="AM263" s="75">
        <f t="shared" si="241"/>
        <v>0</v>
      </c>
      <c r="AN263" s="75">
        <f t="shared" si="241"/>
        <v>2820347.3768461347</v>
      </c>
      <c r="AO263" s="75">
        <f t="shared" si="241"/>
        <v>0</v>
      </c>
      <c r="AP263" s="75">
        <f t="shared" si="241"/>
        <v>0</v>
      </c>
      <c r="AQ263" s="75">
        <f t="shared" si="241"/>
        <v>2820347.3768461347</v>
      </c>
      <c r="AR263" s="75">
        <f t="shared" si="241"/>
        <v>0</v>
      </c>
      <c r="AS263" s="75">
        <f t="shared" si="241"/>
        <v>0</v>
      </c>
      <c r="AT263" s="75">
        <f t="shared" si="241"/>
        <v>2820347.3768461347</v>
      </c>
      <c r="AU263" s="75">
        <f t="shared" si="241"/>
        <v>0</v>
      </c>
      <c r="AV263" s="75">
        <f t="shared" si="241"/>
        <v>0</v>
      </c>
      <c r="AW263" s="75">
        <f t="shared" si="241"/>
        <v>2820347.3768461347</v>
      </c>
      <c r="AY263" s="130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</row>
    <row r="264" spans="1:82" s="12" customFormat="1" x14ac:dyDescent="0.15">
      <c r="A264" s="11" t="s">
        <v>70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99"/>
      <c r="S264" s="53"/>
      <c r="T264" s="53"/>
      <c r="U264" s="144">
        <f>-U321</f>
        <v>0</v>
      </c>
      <c r="V264" s="144">
        <f>-V321</f>
        <v>1686101.7527531658</v>
      </c>
      <c r="W264" s="144">
        <f>-W321</f>
        <v>1676.55416666666</v>
      </c>
      <c r="X264" s="144">
        <f>-X321</f>
        <v>1676.55416666666</v>
      </c>
      <c r="Y264" s="144">
        <f>-Y321</f>
        <v>1686101.7527531658</v>
      </c>
      <c r="Z264" s="144">
        <f t="shared" ref="Z264:AW264" si="242">-Z332</f>
        <v>0</v>
      </c>
      <c r="AA264" s="121">
        <f t="shared" si="242"/>
        <v>0</v>
      </c>
      <c r="AB264" s="144">
        <f t="shared" si="242"/>
        <v>1244813.7698461444</v>
      </c>
      <c r="AC264" s="144">
        <f t="shared" si="242"/>
        <v>0</v>
      </c>
      <c r="AD264" s="144">
        <f t="shared" si="242"/>
        <v>0</v>
      </c>
      <c r="AE264" s="144">
        <f t="shared" si="242"/>
        <v>1244813.7698461444</v>
      </c>
      <c r="AF264" s="144">
        <f t="shared" si="242"/>
        <v>0</v>
      </c>
      <c r="AG264" s="144">
        <f t="shared" si="242"/>
        <v>0</v>
      </c>
      <c r="AH264" s="144">
        <f t="shared" si="242"/>
        <v>1244813.7698461444</v>
      </c>
      <c r="AI264" s="144">
        <f t="shared" si="242"/>
        <v>0</v>
      </c>
      <c r="AJ264" s="144">
        <f t="shared" si="242"/>
        <v>0</v>
      </c>
      <c r="AK264" s="144">
        <f t="shared" si="242"/>
        <v>1244813.7698461444</v>
      </c>
      <c r="AL264" s="144">
        <f t="shared" si="242"/>
        <v>0</v>
      </c>
      <c r="AM264" s="144">
        <f t="shared" si="242"/>
        <v>0</v>
      </c>
      <c r="AN264" s="144">
        <f t="shared" si="242"/>
        <v>546000.11182515847</v>
      </c>
      <c r="AO264" s="144">
        <f t="shared" si="242"/>
        <v>0</v>
      </c>
      <c r="AP264" s="144">
        <f t="shared" si="242"/>
        <v>0</v>
      </c>
      <c r="AQ264" s="144">
        <f t="shared" si="242"/>
        <v>546000.11182515847</v>
      </c>
      <c r="AR264" s="144">
        <f t="shared" si="242"/>
        <v>0</v>
      </c>
      <c r="AS264" s="144">
        <f t="shared" si="242"/>
        <v>0</v>
      </c>
      <c r="AT264" s="144">
        <f t="shared" si="242"/>
        <v>546000.11182515847</v>
      </c>
      <c r="AU264" s="144">
        <f t="shared" si="242"/>
        <v>0</v>
      </c>
      <c r="AV264" s="144">
        <f t="shared" si="242"/>
        <v>0</v>
      </c>
      <c r="AW264" s="144">
        <f t="shared" si="242"/>
        <v>546000.11182515847</v>
      </c>
      <c r="AY264" s="130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</row>
    <row r="265" spans="1:82" s="12" customForma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99"/>
      <c r="S265" s="53"/>
      <c r="T265" s="53"/>
      <c r="U265" s="14">
        <f>SUM(U263:U264)</f>
        <v>0</v>
      </c>
      <c r="V265" s="14">
        <f>SUM(V263:V264)</f>
        <v>-5822524.4230144201</v>
      </c>
      <c r="W265" s="14">
        <f t="shared" ref="W265:AS265" si="243">SUM(W263:W264)</f>
        <v>1676.55416666666</v>
      </c>
      <c r="X265" s="14">
        <f t="shared" si="243"/>
        <v>1676.55416666666</v>
      </c>
      <c r="Y265" s="14">
        <f t="shared" si="243"/>
        <v>-9458921.2832314242</v>
      </c>
      <c r="Z265" s="14">
        <f t="shared" ref="Z265:AE265" si="244">SUM(Z263:Z264)</f>
        <v>0</v>
      </c>
      <c r="AA265" s="102">
        <f t="shared" si="244"/>
        <v>0</v>
      </c>
      <c r="AB265" s="14">
        <f t="shared" si="244"/>
        <v>-8014301.5017858939</v>
      </c>
      <c r="AC265" s="14">
        <f t="shared" si="244"/>
        <v>0</v>
      </c>
      <c r="AD265" s="14">
        <f t="shared" si="244"/>
        <v>0</v>
      </c>
      <c r="AE265" s="14">
        <f t="shared" si="244"/>
        <v>-8014301.5017858939</v>
      </c>
      <c r="AF265" s="14">
        <f t="shared" ref="AF265:AK265" si="245">SUM(AF263:AF264)</f>
        <v>0</v>
      </c>
      <c r="AG265" s="14">
        <f t="shared" si="245"/>
        <v>0</v>
      </c>
      <c r="AH265" s="14">
        <f t="shared" si="245"/>
        <v>-8014301.5017858939</v>
      </c>
      <c r="AI265" s="14">
        <f t="shared" si="245"/>
        <v>0</v>
      </c>
      <c r="AJ265" s="14">
        <f t="shared" si="245"/>
        <v>0</v>
      </c>
      <c r="AK265" s="14">
        <f t="shared" si="245"/>
        <v>-8014301.5017858939</v>
      </c>
      <c r="AL265" s="14">
        <f t="shared" si="243"/>
        <v>0</v>
      </c>
      <c r="AM265" s="14">
        <f t="shared" si="243"/>
        <v>0</v>
      </c>
      <c r="AN265" s="14">
        <f t="shared" si="243"/>
        <v>3366347.488671293</v>
      </c>
      <c r="AO265" s="14">
        <f t="shared" si="243"/>
        <v>0</v>
      </c>
      <c r="AP265" s="14">
        <f t="shared" si="243"/>
        <v>0</v>
      </c>
      <c r="AQ265" s="14">
        <f t="shared" si="243"/>
        <v>3366347.488671293</v>
      </c>
      <c r="AR265" s="14">
        <f t="shared" si="243"/>
        <v>0</v>
      </c>
      <c r="AS265" s="14">
        <f t="shared" si="243"/>
        <v>0</v>
      </c>
      <c r="AT265" s="14">
        <f t="shared" ref="AT265:AW265" si="246">SUM(AT263:AT264)</f>
        <v>3366347.488671293</v>
      </c>
      <c r="AU265" s="14">
        <f t="shared" si="246"/>
        <v>0</v>
      </c>
      <c r="AV265" s="14">
        <f t="shared" si="246"/>
        <v>0</v>
      </c>
      <c r="AW265" s="14">
        <f t="shared" si="246"/>
        <v>3366347.488671293</v>
      </c>
      <c r="AY265" s="130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</row>
    <row r="266" spans="1:82" s="12" customFormat="1" x14ac:dyDescent="0.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99"/>
      <c r="S266" s="53"/>
      <c r="T266" s="70"/>
      <c r="U266" s="146">
        <v>0.21</v>
      </c>
      <c r="V266" s="146">
        <v>0.21</v>
      </c>
      <c r="W266" s="146">
        <v>0.21</v>
      </c>
      <c r="X266" s="146">
        <v>0.21</v>
      </c>
      <c r="Y266" s="146">
        <v>0.21</v>
      </c>
      <c r="Z266" s="146">
        <v>0.21</v>
      </c>
      <c r="AA266" s="123">
        <v>0.21</v>
      </c>
      <c r="AB266" s="146">
        <v>0.21</v>
      </c>
      <c r="AC266" s="146">
        <v>0.21</v>
      </c>
      <c r="AD266" s="146">
        <v>0.21</v>
      </c>
      <c r="AE266" s="146">
        <v>0.21</v>
      </c>
      <c r="AF266" s="146">
        <v>0.21</v>
      </c>
      <c r="AG266" s="146">
        <v>0.21</v>
      </c>
      <c r="AH266" s="146">
        <v>0.21</v>
      </c>
      <c r="AI266" s="146">
        <v>0.21</v>
      </c>
      <c r="AJ266" s="146">
        <v>0.21</v>
      </c>
      <c r="AK266" s="146">
        <v>0.21</v>
      </c>
      <c r="AL266" s="146">
        <v>0.21</v>
      </c>
      <c r="AM266" s="146">
        <v>0.21</v>
      </c>
      <c r="AN266" s="146">
        <v>0.21</v>
      </c>
      <c r="AO266" s="146">
        <v>0.21</v>
      </c>
      <c r="AP266" s="146">
        <v>0.21</v>
      </c>
      <c r="AQ266" s="146">
        <v>0.21</v>
      </c>
      <c r="AR266" s="146">
        <v>0.21</v>
      </c>
      <c r="AS266" s="146">
        <v>0.21</v>
      </c>
      <c r="AT266" s="146">
        <v>0.21</v>
      </c>
      <c r="AU266" s="146">
        <v>0.21</v>
      </c>
      <c r="AV266" s="146">
        <v>0.21</v>
      </c>
      <c r="AW266" s="146">
        <v>0.21</v>
      </c>
      <c r="AX266" s="70"/>
      <c r="AY266" s="130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</row>
    <row r="267" spans="1:82" s="12" customFormat="1" x14ac:dyDescent="0.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99"/>
      <c r="S267" s="53"/>
      <c r="T267" s="53"/>
      <c r="U267" s="14">
        <f>+U265*U266</f>
        <v>0</v>
      </c>
      <c r="V267" s="14">
        <f>+V265*V266</f>
        <v>-1222730.1288330283</v>
      </c>
      <c r="W267" s="14">
        <f t="shared" ref="W267:AS267" si="247">+W265*W266</f>
        <v>352.07637499999856</v>
      </c>
      <c r="X267" s="14">
        <f t="shared" si="247"/>
        <v>352.07637499999856</v>
      </c>
      <c r="Y267" s="14">
        <f t="shared" si="247"/>
        <v>-1986373.469478599</v>
      </c>
      <c r="Z267" s="14">
        <f t="shared" ref="Z267:AE267" si="248">+Z265*Z266</f>
        <v>0</v>
      </c>
      <c r="AA267" s="102">
        <f t="shared" si="248"/>
        <v>0</v>
      </c>
      <c r="AB267" s="14">
        <f t="shared" si="248"/>
        <v>-1683003.3153750377</v>
      </c>
      <c r="AC267" s="14">
        <f t="shared" si="248"/>
        <v>0</v>
      </c>
      <c r="AD267" s="14">
        <f t="shared" si="248"/>
        <v>0</v>
      </c>
      <c r="AE267" s="14">
        <f t="shared" si="248"/>
        <v>-1683003.3153750377</v>
      </c>
      <c r="AF267" s="14">
        <f t="shared" ref="AF267:AK267" si="249">+AF265*AF266</f>
        <v>0</v>
      </c>
      <c r="AG267" s="14">
        <f t="shared" si="249"/>
        <v>0</v>
      </c>
      <c r="AH267" s="14">
        <f t="shared" si="249"/>
        <v>-1683003.3153750377</v>
      </c>
      <c r="AI267" s="14">
        <f t="shared" si="249"/>
        <v>0</v>
      </c>
      <c r="AJ267" s="14">
        <f t="shared" si="249"/>
        <v>0</v>
      </c>
      <c r="AK267" s="14">
        <f t="shared" si="249"/>
        <v>-1683003.3153750377</v>
      </c>
      <c r="AL267" s="14">
        <f t="shared" si="247"/>
        <v>0</v>
      </c>
      <c r="AM267" s="14">
        <f t="shared" si="247"/>
        <v>0</v>
      </c>
      <c r="AN267" s="14">
        <f t="shared" si="247"/>
        <v>706932.9726209715</v>
      </c>
      <c r="AO267" s="14">
        <f t="shared" si="247"/>
        <v>0</v>
      </c>
      <c r="AP267" s="14">
        <f t="shared" si="247"/>
        <v>0</v>
      </c>
      <c r="AQ267" s="14">
        <f t="shared" si="247"/>
        <v>706932.9726209715</v>
      </c>
      <c r="AR267" s="14">
        <f t="shared" si="247"/>
        <v>0</v>
      </c>
      <c r="AS267" s="14">
        <f t="shared" si="247"/>
        <v>0</v>
      </c>
      <c r="AT267" s="14">
        <f t="shared" ref="AT267:AW267" si="250">+AT265*AT266</f>
        <v>706932.9726209715</v>
      </c>
      <c r="AU267" s="14">
        <f t="shared" si="250"/>
        <v>0</v>
      </c>
      <c r="AV267" s="14">
        <f t="shared" si="250"/>
        <v>0</v>
      </c>
      <c r="AW267" s="14">
        <f t="shared" si="250"/>
        <v>706932.9726209715</v>
      </c>
      <c r="AY267" s="130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</row>
    <row r="268" spans="1:82" s="12" customFormat="1" x14ac:dyDescent="0.15">
      <c r="A268" s="11" t="s">
        <v>71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99"/>
      <c r="S268" s="53"/>
      <c r="T268" s="53"/>
      <c r="U268" s="14"/>
      <c r="V268" s="14">
        <f>-'Income Tax Detail - Monthly'!J73*1000-'Income Tax Detail - Monthly'!J75*1000</f>
        <v>2597670</v>
      </c>
      <c r="W268" s="14">
        <f>-'Income Tax Detail - Monthly'!K73*1000-'Income Tax Detail - Monthly'!K75*1000</f>
        <v>0</v>
      </c>
      <c r="X268" s="14">
        <f>-'Income Tax Detail - Monthly'!L73*1000-'Income Tax Detail - Monthly'!L75*1000</f>
        <v>0</v>
      </c>
      <c r="Y268" s="14">
        <f>-'Income Tax Detail - Monthly'!M73*1000-'Income Tax Detail - Monthly'!M75*1000</f>
        <v>2597670</v>
      </c>
      <c r="Z268" s="14">
        <f>-'Income Tax Detail - Monthly'!N73*1000-'Income Tax Detail - Monthly'!N75*1000</f>
        <v>0</v>
      </c>
      <c r="AA268" s="102">
        <f>-'Income Tax Detail - Monthly'!O73*1000-'Income Tax Detail - Monthly'!O75*1000</f>
        <v>0</v>
      </c>
      <c r="AB268" s="14">
        <f>-'Income Tax Detail - Monthly'!P73*1000-'Income Tax Detail - Monthly'!P75*1000</f>
        <v>2661465</v>
      </c>
      <c r="AC268" s="14">
        <f>-'Income Tax Detail - Monthly'!Q73*1000-'Income Tax Detail - Monthly'!Q75*1000</f>
        <v>0</v>
      </c>
      <c r="AD268" s="14">
        <f>-'Income Tax Detail - Monthly'!R73*1000-'Income Tax Detail - Monthly'!R75*1000</f>
        <v>0</v>
      </c>
      <c r="AE268" s="14">
        <f>-'Income Tax Detail - Monthly'!S73*1000-'Income Tax Detail - Monthly'!S75*1000</f>
        <v>2661465</v>
      </c>
      <c r="AF268" s="14">
        <f>-'Income Tax Detail - Monthly'!T73*1000-'Income Tax Detail - Monthly'!T75*1000</f>
        <v>0</v>
      </c>
      <c r="AG268" s="14">
        <f>-'Income Tax Detail - Monthly'!U73*1000-'Income Tax Detail - Monthly'!U75*1000</f>
        <v>0</v>
      </c>
      <c r="AH268" s="14">
        <f>-'Income Tax Detail - Monthly'!V73*1000-'Income Tax Detail - Monthly'!V75*1000</f>
        <v>7918940.75</v>
      </c>
      <c r="AI268" s="14">
        <f>-'Income Tax Detail - Monthly'!W73*1000-'Income Tax Detail - Monthly'!W75*1000</f>
        <v>0</v>
      </c>
      <c r="AJ268" s="14">
        <f>-'Income Tax Detail - Monthly'!X73*1000-'Income Tax Detail - Monthly'!X75*1000</f>
        <v>0</v>
      </c>
      <c r="AK268" s="14">
        <f>-'Income Tax Detail - Monthly'!Y73*1000-'Income Tax Detail - Monthly'!Y75*1000</f>
        <v>7918940.75</v>
      </c>
      <c r="AL268" s="14">
        <f>-'Income Tax Detail - Monthly'!Z73*1000-'Income Tax Detail - Monthly'!Z75*1000</f>
        <v>0</v>
      </c>
      <c r="AM268" s="14">
        <f>-'Income Tax Detail - Monthly'!AA73*1000-'Income Tax Detail - Monthly'!AA75*1000</f>
        <v>0</v>
      </c>
      <c r="AN268" s="14">
        <f>-'Income Tax Detail - Monthly'!AB73*1000-'Income Tax Detail - Monthly'!AB75*1000</f>
        <v>7799373.75</v>
      </c>
      <c r="AO268" s="14">
        <f>-'Income Tax Detail - Monthly'!AC73*1000-'Income Tax Detail - Monthly'!AC75*1000</f>
        <v>0</v>
      </c>
      <c r="AP268" s="14">
        <f>-'Income Tax Detail - Monthly'!AD73*1000-'Income Tax Detail - Monthly'!AD75*1000</f>
        <v>0</v>
      </c>
      <c r="AQ268" s="14">
        <f>-'Income Tax Detail - Monthly'!AE73*1000-'Income Tax Detail - Monthly'!AE75*1000</f>
        <v>7799373.75</v>
      </c>
      <c r="AR268" s="14">
        <f>-'Income Tax Detail - Monthly'!AF73*1000-'Income Tax Detail - Monthly'!AF75*1000</f>
        <v>0</v>
      </c>
      <c r="AS268" s="14">
        <f>-'Income Tax Detail - Monthly'!AG73*1000-'Income Tax Detail - Monthly'!AG75*1000</f>
        <v>0</v>
      </c>
      <c r="AT268" s="14">
        <f>-'Income Tax Detail - Monthly'!AH73*1000-'Income Tax Detail - Monthly'!AH75*1000</f>
        <v>3813247</v>
      </c>
      <c r="AU268" s="14">
        <f>-'Income Tax Detail - Monthly'!AI73*1000-'Income Tax Detail - Monthly'!AI75*1000</f>
        <v>0</v>
      </c>
      <c r="AV268" s="14">
        <f>-'Income Tax Detail - Monthly'!AJ73*1000-'Income Tax Detail - Monthly'!AJ75*1000</f>
        <v>0</v>
      </c>
      <c r="AW268" s="14">
        <f>-'Income Tax Detail - Monthly'!AK73*1000-'Income Tax Detail - Monthly'!AK75*1000</f>
        <v>3813247</v>
      </c>
      <c r="AY268" s="130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</row>
    <row r="269" spans="1:82" s="12" customFormat="1" x14ac:dyDescent="0.15">
      <c r="A269" s="11" t="s">
        <v>72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99"/>
      <c r="S269" s="53"/>
      <c r="T269" s="53"/>
      <c r="U269" s="144"/>
      <c r="V269" s="144">
        <f>-'Income Tax Detail - Monthly'!J68*1000-V320*2*0.21-V320</f>
        <v>-9369.7105833332425</v>
      </c>
      <c r="W269" s="144">
        <f>-'Income Tax Detail - Monthly'!K68*1000+W320*0.21</f>
        <v>-7393.6038749999889</v>
      </c>
      <c r="X269" s="144">
        <f>-'Income Tax Detail - Monthly'!L68*1000+X320*0.21</f>
        <v>-7393.6038749999889</v>
      </c>
      <c r="Y269" s="144">
        <f>-'Income Tax Detail - Monthly'!M68*1000-Y320*2*0.21-Y320</f>
        <v>-9369.7105833332425</v>
      </c>
      <c r="Z269" s="144">
        <f>-'Income Tax Detail - Monthly'!N68*1000</f>
        <v>-7041.5274999999901</v>
      </c>
      <c r="AA269" s="121">
        <f>-'Income Tax Detail - Monthly'!O68*1000</f>
        <v>-7041.5274999999901</v>
      </c>
      <c r="AB269" s="144">
        <f>-'Income Tax Detail - Monthly'!P68*1000</f>
        <v>-11750.4174999999</v>
      </c>
      <c r="AC269" s="144">
        <f>-'Income Tax Detail - Monthly'!Q68*1000</f>
        <v>-7041.5274999999901</v>
      </c>
      <c r="AD269" s="144">
        <f>-'Income Tax Detail - Monthly'!R68*1000</f>
        <v>-7041.5274999999901</v>
      </c>
      <c r="AE269" s="144">
        <f>-'Income Tax Detail - Monthly'!S68*1000</f>
        <v>-11750.4174999999</v>
      </c>
      <c r="AF269" s="144">
        <f>-'Income Tax Detail - Monthly'!T68*1000</f>
        <v>-7449.8199999999897</v>
      </c>
      <c r="AG269" s="144">
        <f>-'Income Tax Detail - Monthly'!U68*1000</f>
        <v>-7449.8199999999897</v>
      </c>
      <c r="AH269" s="144">
        <f>-'Income Tax Detail - Monthly'!V68*1000</f>
        <v>-12158.709999999899</v>
      </c>
      <c r="AI269" s="144">
        <f>-'Income Tax Detail - Monthly'!W68*1000</f>
        <v>-7449.8199999999897</v>
      </c>
      <c r="AJ269" s="144">
        <f>-'Income Tax Detail - Monthly'!X68*1000</f>
        <v>-7449.8199999999897</v>
      </c>
      <c r="AK269" s="144">
        <f>-'Income Tax Detail - Monthly'!Y68*1000</f>
        <v>-12158.709999999899</v>
      </c>
      <c r="AL269" s="144">
        <f>-'Income Tax Detail - Monthly'!Z68*1000</f>
        <v>-7449.8199999999897</v>
      </c>
      <c r="AM269" s="144">
        <f>-'Income Tax Detail - Monthly'!AA68*1000</f>
        <v>-7449.8199999999897</v>
      </c>
      <c r="AN269" s="144">
        <f>-'Income Tax Detail - Monthly'!AB68*1000</f>
        <v>-12158.709999999899</v>
      </c>
      <c r="AO269" s="144">
        <f>-'Income Tax Detail - Monthly'!AC68*1000</f>
        <v>-7449.8199999999897</v>
      </c>
      <c r="AP269" s="144">
        <f>-'Income Tax Detail - Monthly'!AD68*1000</f>
        <v>-7449.8199999999897</v>
      </c>
      <c r="AQ269" s="144">
        <f>-'Income Tax Detail - Monthly'!AE68*1000</f>
        <v>-12158.709999999899</v>
      </c>
      <c r="AR269" s="144">
        <f>-'Income Tax Detail - Monthly'!AF68*1000</f>
        <v>-7449.8199999999897</v>
      </c>
      <c r="AS269" s="144">
        <f>-'Income Tax Detail - Monthly'!AG68*1000</f>
        <v>-7449.8199999999897</v>
      </c>
      <c r="AT269" s="144">
        <f>-'Income Tax Detail - Monthly'!AH68*1000</f>
        <v>-12158.709999999899</v>
      </c>
      <c r="AU269" s="144">
        <f>-'Income Tax Detail - Monthly'!AI68*1000</f>
        <v>-7449.8199999999897</v>
      </c>
      <c r="AV269" s="144">
        <f>-'Income Tax Detail - Monthly'!AJ68*1000</f>
        <v>-7449.8199999999897</v>
      </c>
      <c r="AW269" s="144">
        <f>-'Income Tax Detail - Monthly'!AK68*1000</f>
        <v>-12158.709999999899</v>
      </c>
      <c r="AY269" s="130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</row>
    <row r="270" spans="1:82" s="12" customFormat="1" x14ac:dyDescent="0.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99"/>
      <c r="S270" s="53"/>
      <c r="T270" s="53"/>
      <c r="U270" s="14">
        <f t="shared" ref="U270:AW270" si="251">SUM(U267:U269)</f>
        <v>0</v>
      </c>
      <c r="V270" s="14">
        <f t="shared" si="251"/>
        <v>1365570.1605836386</v>
      </c>
      <c r="W270" s="14">
        <f t="shared" si="251"/>
        <v>-7041.5274999999901</v>
      </c>
      <c r="X270" s="14">
        <f t="shared" si="251"/>
        <v>-7041.5274999999901</v>
      </c>
      <c r="Y270" s="14">
        <f t="shared" si="251"/>
        <v>601926.8199380677</v>
      </c>
      <c r="Z270" s="14">
        <f t="shared" si="251"/>
        <v>-7041.5274999999901</v>
      </c>
      <c r="AA270" s="102">
        <f t="shared" si="251"/>
        <v>-7041.5274999999901</v>
      </c>
      <c r="AB270" s="14">
        <f t="shared" si="251"/>
        <v>966711.26712496241</v>
      </c>
      <c r="AC270" s="14">
        <f t="shared" si="251"/>
        <v>-7041.5274999999901</v>
      </c>
      <c r="AD270" s="14">
        <f t="shared" si="251"/>
        <v>-7041.5274999999901</v>
      </c>
      <c r="AE270" s="14">
        <f t="shared" si="251"/>
        <v>966711.26712496241</v>
      </c>
      <c r="AF270" s="14">
        <f t="shared" si="251"/>
        <v>-7449.8199999999897</v>
      </c>
      <c r="AG270" s="14">
        <f t="shared" si="251"/>
        <v>-7449.8199999999897</v>
      </c>
      <c r="AH270" s="14">
        <f t="shared" si="251"/>
        <v>6223778.7246249625</v>
      </c>
      <c r="AI270" s="14">
        <f t="shared" si="251"/>
        <v>-7449.8199999999897</v>
      </c>
      <c r="AJ270" s="14">
        <f t="shared" si="251"/>
        <v>-7449.8199999999897</v>
      </c>
      <c r="AK270" s="14">
        <f t="shared" si="251"/>
        <v>6223778.7246249625</v>
      </c>
      <c r="AL270" s="14">
        <f t="shared" si="251"/>
        <v>-7449.8199999999897</v>
      </c>
      <c r="AM270" s="14">
        <f t="shared" si="251"/>
        <v>-7449.8199999999897</v>
      </c>
      <c r="AN270" s="14">
        <f t="shared" si="251"/>
        <v>8494148.0126209725</v>
      </c>
      <c r="AO270" s="14">
        <f t="shared" si="251"/>
        <v>-7449.8199999999897</v>
      </c>
      <c r="AP270" s="14">
        <f t="shared" si="251"/>
        <v>-7449.8199999999897</v>
      </c>
      <c r="AQ270" s="14">
        <f t="shared" si="251"/>
        <v>8494148.0126209725</v>
      </c>
      <c r="AR270" s="14">
        <f t="shared" si="251"/>
        <v>-7449.8199999999897</v>
      </c>
      <c r="AS270" s="14">
        <f t="shared" si="251"/>
        <v>-7449.8199999999897</v>
      </c>
      <c r="AT270" s="14">
        <f t="shared" si="251"/>
        <v>4508021.2626209715</v>
      </c>
      <c r="AU270" s="14">
        <f t="shared" si="251"/>
        <v>-7449.8199999999897</v>
      </c>
      <c r="AV270" s="14">
        <f t="shared" si="251"/>
        <v>-7449.8199999999897</v>
      </c>
      <c r="AW270" s="14">
        <f t="shared" si="251"/>
        <v>4508021.2626209715</v>
      </c>
      <c r="AY270" s="130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</row>
    <row r="271" spans="1:82" s="12" customFormat="1" x14ac:dyDescent="0.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99"/>
      <c r="S271" s="53"/>
      <c r="T271" s="53"/>
      <c r="U271" s="14"/>
      <c r="V271" s="14">
        <f>-V270-'Income Tax Detail - Monthly'!J82*1000</f>
        <v>4.2333333112765104</v>
      </c>
      <c r="W271" s="14">
        <f>-W270-'Income Tax Detail - Monthly'!K82*1000</f>
        <v>0</v>
      </c>
      <c r="X271" s="14">
        <f>-X270-'Income Tax Detail - Monthly'!L82*1000</f>
        <v>0</v>
      </c>
      <c r="Y271" s="14">
        <f>-Y270-'Income Tax Detail - Monthly'!M82*1000</f>
        <v>4.2333333312999457</v>
      </c>
      <c r="Z271" s="14">
        <f>-Z270-'Income Tax Detail - Monthly'!N82*1000</f>
        <v>0</v>
      </c>
      <c r="AA271" s="102">
        <f>-AA270-'Income Tax Detail - Monthly'!O82*1000</f>
        <v>0</v>
      </c>
      <c r="AB271" s="14">
        <f>-AB270-'Income Tax Detail - Monthly'!P82*1000</f>
        <v>-3.3760443329811096E-9</v>
      </c>
      <c r="AC271" s="14">
        <f>-AC270-'Income Tax Detail - Monthly'!Q82*1000</f>
        <v>0</v>
      </c>
      <c r="AD271" s="14">
        <f>-AD270-'Income Tax Detail - Monthly'!R82*1000</f>
        <v>0</v>
      </c>
      <c r="AE271" s="14">
        <f>-AE270-'Income Tax Detail - Monthly'!S82*1000</f>
        <v>-3.3760443329811096E-9</v>
      </c>
      <c r="AF271" s="14">
        <f>-AF270-'Income Tax Detail - Monthly'!T82*1000</f>
        <v>0</v>
      </c>
      <c r="AG271" s="14">
        <f>-AG270-'Income Tax Detail - Monthly'!U82*1000</f>
        <v>0</v>
      </c>
      <c r="AH271" s="14">
        <f>-AH270-'Income Tax Detail - Monthly'!V82*1000</f>
        <v>-1.2107193470001221E-8</v>
      </c>
      <c r="AI271" s="14">
        <f>-AI270-'Income Tax Detail - Monthly'!W82*1000</f>
        <v>0</v>
      </c>
      <c r="AJ271" s="14">
        <f>-AJ270-'Income Tax Detail - Monthly'!X82*1000</f>
        <v>0</v>
      </c>
      <c r="AK271" s="14">
        <f>-AK270-'Income Tax Detail - Monthly'!Y82*1000</f>
        <v>-1.2107193470001221E-8</v>
      </c>
      <c r="AL271" s="14">
        <f>-AL270-'Income Tax Detail - Monthly'!Z82*1000</f>
        <v>0</v>
      </c>
      <c r="AM271" s="14">
        <f>-AM270-'Income Tax Detail - Monthly'!AA82*1000</f>
        <v>0</v>
      </c>
      <c r="AN271" s="14">
        <f>-AN270-'Income Tax Detail - Monthly'!AB82*1000</f>
        <v>0</v>
      </c>
      <c r="AO271" s="14">
        <f>-AO270-'Income Tax Detail - Monthly'!AC82*1000</f>
        <v>0</v>
      </c>
      <c r="AP271" s="14">
        <f>-AP270-'Income Tax Detail - Monthly'!AD82*1000</f>
        <v>0</v>
      </c>
      <c r="AQ271" s="14">
        <f>-AQ270-'Income Tax Detail - Monthly'!AE82*1000</f>
        <v>0</v>
      </c>
      <c r="AR271" s="14">
        <f>-AR270-'Income Tax Detail - Monthly'!AF82*1000</f>
        <v>0</v>
      </c>
      <c r="AS271" s="14">
        <f>-AS270-'Income Tax Detail - Monthly'!AG82*1000</f>
        <v>0</v>
      </c>
      <c r="AT271" s="14">
        <f>-AT270-'Income Tax Detail - Monthly'!AH82*1000</f>
        <v>0</v>
      </c>
      <c r="AU271" s="14">
        <f>-AU270-'Income Tax Detail - Monthly'!AI82*1000</f>
        <v>0</v>
      </c>
      <c r="AV271" s="14">
        <f>-AV270-'Income Tax Detail - Monthly'!AJ82*1000</f>
        <v>0</v>
      </c>
      <c r="AW271" s="14">
        <f>-AW270-'Income Tax Detail - Monthly'!AK82*1000</f>
        <v>0</v>
      </c>
      <c r="AY271" s="130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</row>
    <row r="272" spans="1:82" s="12" customFormat="1" x14ac:dyDescent="0.15">
      <c r="A272" s="11" t="s">
        <v>30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99"/>
      <c r="S272" s="53"/>
      <c r="T272" s="53"/>
      <c r="U272" s="53"/>
      <c r="V272" s="53">
        <f>VLOOKUP($A272,'LG&amp;E Provision'!$B$4:$E$100,V$1,FALSE)/4*1000</f>
        <v>244670.02852386166</v>
      </c>
      <c r="W272" s="53"/>
      <c r="X272" s="53"/>
      <c r="Y272" s="53">
        <f>+V272</f>
        <v>244670.02852386166</v>
      </c>
      <c r="Z272" s="53"/>
      <c r="AA272" s="120"/>
      <c r="AB272" s="53">
        <f>VLOOKUP($A272,'LG&amp;E Provision'!$B$4:$E$100,AB$1,FALSE)/4*1000</f>
        <v>649021.93880801043</v>
      </c>
      <c r="AC272" s="53"/>
      <c r="AD272" s="53"/>
      <c r="AE272" s="53">
        <f>+AB272</f>
        <v>649021.93880801043</v>
      </c>
      <c r="AF272" s="53"/>
      <c r="AG272" s="53"/>
      <c r="AH272" s="53">
        <f>+AE272</f>
        <v>649021.93880801043</v>
      </c>
      <c r="AI272" s="53"/>
      <c r="AJ272" s="53"/>
      <c r="AK272" s="53">
        <f>+AH272</f>
        <v>649021.93880801043</v>
      </c>
      <c r="AL272" s="53"/>
      <c r="AM272" s="53"/>
      <c r="AN272" s="53">
        <f>VLOOKUP($A272,'LG&amp;E Provision'!$B$4:$E$100,AN$1,FALSE)/4*1000</f>
        <v>-107893.66157283359</v>
      </c>
      <c r="AO272" s="53"/>
      <c r="AP272" s="53"/>
      <c r="AQ272" s="53">
        <f>+AN272</f>
        <v>-107893.66157283359</v>
      </c>
      <c r="AR272" s="53"/>
      <c r="AS272" s="53"/>
      <c r="AT272" s="53">
        <f>+AQ272</f>
        <v>-107893.66157283359</v>
      </c>
      <c r="AU272" s="53"/>
      <c r="AV272" s="53"/>
      <c r="AW272" s="53">
        <f>+AT272</f>
        <v>-107893.66157283359</v>
      </c>
      <c r="AY272" s="130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</row>
    <row r="273" spans="1:82" s="12" customFormat="1" x14ac:dyDescent="0.15">
      <c r="A273" s="11" t="s">
        <v>62</v>
      </c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99"/>
      <c r="S273" s="53"/>
      <c r="T273" s="53"/>
      <c r="U273" s="53"/>
      <c r="V273" s="53">
        <f>VLOOKUP($A273,'LG&amp;E Provision'!$B$4:$E$100,V$1,FALSE)/4*1000</f>
        <v>1207662.8005696386</v>
      </c>
      <c r="W273" s="53"/>
      <c r="X273" s="53"/>
      <c r="Y273" s="53">
        <f t="shared" ref="Y273:Y315" si="252">+V273</f>
        <v>1207662.8005696386</v>
      </c>
      <c r="Z273" s="53"/>
      <c r="AA273" s="120"/>
      <c r="AB273" s="53">
        <f>VLOOKUP($A273,'LG&amp;E Provision'!$B$4:$E$100,AB$1,FALSE)/4*1000</f>
        <v>774668.01018227567</v>
      </c>
      <c r="AC273" s="53"/>
      <c r="AD273" s="53"/>
      <c r="AE273" s="53">
        <f t="shared" ref="AE273:AE315" si="253">+AB273</f>
        <v>774668.01018227567</v>
      </c>
      <c r="AF273" s="53"/>
      <c r="AG273" s="53"/>
      <c r="AH273" s="53">
        <f t="shared" ref="AH273:AH315" si="254">+AE273</f>
        <v>774668.01018227567</v>
      </c>
      <c r="AI273" s="53"/>
      <c r="AJ273" s="53"/>
      <c r="AK273" s="53">
        <f t="shared" ref="AK273:AK315" si="255">+AH273</f>
        <v>774668.01018227567</v>
      </c>
      <c r="AL273" s="53"/>
      <c r="AM273" s="53"/>
      <c r="AN273" s="53">
        <f>VLOOKUP($A273,'LG&amp;E Provision'!$B$4:$E$100,AN$1,FALSE)/4*1000</f>
        <v>0</v>
      </c>
      <c r="AO273" s="53"/>
      <c r="AP273" s="53"/>
      <c r="AQ273" s="53">
        <f t="shared" ref="AQ273:AQ315" si="256">+AN273</f>
        <v>0</v>
      </c>
      <c r="AR273" s="53"/>
      <c r="AS273" s="53"/>
      <c r="AT273" s="53">
        <f t="shared" ref="AT273:AT315" si="257">+AQ273</f>
        <v>0</v>
      </c>
      <c r="AU273" s="53"/>
      <c r="AV273" s="53"/>
      <c r="AW273" s="53">
        <f t="shared" ref="AW273:AW315" si="258">+AT273</f>
        <v>0</v>
      </c>
      <c r="AY273" s="130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</row>
    <row r="274" spans="1:82" s="12" customFormat="1" x14ac:dyDescent="0.15">
      <c r="A274" s="11" t="s">
        <v>11</v>
      </c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99"/>
      <c r="S274" s="53"/>
      <c r="T274" s="53"/>
      <c r="U274" s="53"/>
      <c r="V274" s="53">
        <f>VLOOKUP($A274,'LG&amp;E Provision'!$B$4:$E$100,V$1,FALSE)/4*1000</f>
        <v>-77424.26999999999</v>
      </c>
      <c r="W274" s="53"/>
      <c r="X274" s="53"/>
      <c r="Y274" s="53">
        <f t="shared" si="252"/>
        <v>-77424.26999999999</v>
      </c>
      <c r="Z274" s="53"/>
      <c r="AA274" s="120"/>
      <c r="AB274" s="53">
        <f>VLOOKUP($A274,'LG&amp;E Provision'!$B$4:$E$100,AB$1,FALSE)/4*1000</f>
        <v>-38712.132499999992</v>
      </c>
      <c r="AC274" s="53"/>
      <c r="AD274" s="53"/>
      <c r="AE274" s="53">
        <f t="shared" si="253"/>
        <v>-38712.132499999992</v>
      </c>
      <c r="AF274" s="53"/>
      <c r="AG274" s="53"/>
      <c r="AH274" s="53">
        <f t="shared" si="254"/>
        <v>-38712.132499999992</v>
      </c>
      <c r="AI274" s="53"/>
      <c r="AJ274" s="53"/>
      <c r="AK274" s="53">
        <f t="shared" si="255"/>
        <v>-38712.132499999992</v>
      </c>
      <c r="AL274" s="53"/>
      <c r="AM274" s="53"/>
      <c r="AN274" s="53">
        <f>VLOOKUP($A274,'LG&amp;E Provision'!$B$4:$E$100,AN$1,FALSE)/4*1000</f>
        <v>0</v>
      </c>
      <c r="AO274" s="53"/>
      <c r="AP274" s="53"/>
      <c r="AQ274" s="53">
        <f t="shared" si="256"/>
        <v>0</v>
      </c>
      <c r="AR274" s="53"/>
      <c r="AS274" s="53"/>
      <c r="AT274" s="53">
        <f t="shared" si="257"/>
        <v>0</v>
      </c>
      <c r="AU274" s="53"/>
      <c r="AV274" s="53"/>
      <c r="AW274" s="53">
        <f t="shared" si="258"/>
        <v>0</v>
      </c>
      <c r="AY274" s="130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</row>
    <row r="275" spans="1:82" s="12" customFormat="1" x14ac:dyDescent="0.15">
      <c r="A275" s="11" t="s">
        <v>60</v>
      </c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99"/>
      <c r="S275" s="53"/>
      <c r="T275" s="53"/>
      <c r="U275" s="53"/>
      <c r="V275" s="53">
        <f>VLOOKUP($A275,'LG&amp;E Provision'!$B$4:$E$100,V$1,FALSE)/4*1000</f>
        <v>-10590</v>
      </c>
      <c r="W275" s="53"/>
      <c r="X275" s="53"/>
      <c r="Y275" s="53">
        <f t="shared" si="252"/>
        <v>-10590</v>
      </c>
      <c r="Z275" s="53"/>
      <c r="AA275" s="120"/>
      <c r="AB275" s="53">
        <f>VLOOKUP($A275,'LG&amp;E Provision'!$B$4:$E$100,AB$1,FALSE)/4*1000</f>
        <v>0</v>
      </c>
      <c r="AC275" s="53"/>
      <c r="AD275" s="53"/>
      <c r="AE275" s="53">
        <f t="shared" si="253"/>
        <v>0</v>
      </c>
      <c r="AF275" s="53"/>
      <c r="AG275" s="53"/>
      <c r="AH275" s="53">
        <f t="shared" si="254"/>
        <v>0</v>
      </c>
      <c r="AI275" s="53"/>
      <c r="AJ275" s="53"/>
      <c r="AK275" s="53">
        <f t="shared" si="255"/>
        <v>0</v>
      </c>
      <c r="AL275" s="53"/>
      <c r="AM275" s="53"/>
      <c r="AN275" s="53">
        <f>VLOOKUP($A275,'LG&amp;E Provision'!$B$4:$E$100,AN$1,FALSE)/4*1000</f>
        <v>0</v>
      </c>
      <c r="AO275" s="53"/>
      <c r="AP275" s="53"/>
      <c r="AQ275" s="53">
        <f t="shared" si="256"/>
        <v>0</v>
      </c>
      <c r="AR275" s="53"/>
      <c r="AS275" s="53"/>
      <c r="AT275" s="53">
        <f t="shared" si="257"/>
        <v>0</v>
      </c>
      <c r="AU275" s="53"/>
      <c r="AV275" s="53"/>
      <c r="AW275" s="53">
        <f t="shared" si="258"/>
        <v>0</v>
      </c>
      <c r="AY275" s="130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</row>
    <row r="276" spans="1:82" s="12" customFormat="1" x14ac:dyDescent="0.15">
      <c r="A276" s="11" t="s">
        <v>1049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99"/>
      <c r="S276" s="53"/>
      <c r="T276" s="53"/>
      <c r="U276" s="53"/>
      <c r="V276" s="53">
        <f>VLOOKUP($A276,'LG&amp;E Provision'!$B$4:$E$100,V$1,FALSE)/4*1000*2</f>
        <v>7500000</v>
      </c>
      <c r="W276" s="53"/>
      <c r="X276" s="53"/>
      <c r="Y276" s="53">
        <f t="shared" si="252"/>
        <v>7500000</v>
      </c>
      <c r="Z276" s="53"/>
      <c r="AA276" s="120"/>
      <c r="AB276" s="53">
        <f>VLOOKUP($A276,'LG&amp;E Provision'!$B$4:$E$100,AB$1,FALSE)/4*1000</f>
        <v>-1878154.2603597473</v>
      </c>
      <c r="AC276" s="53"/>
      <c r="AD276" s="53"/>
      <c r="AE276" s="53">
        <f t="shared" si="253"/>
        <v>-1878154.2603597473</v>
      </c>
      <c r="AF276" s="53"/>
      <c r="AG276" s="53"/>
      <c r="AH276" s="53">
        <f t="shared" si="254"/>
        <v>-1878154.2603597473</v>
      </c>
      <c r="AI276" s="53"/>
      <c r="AJ276" s="53"/>
      <c r="AK276" s="53">
        <f t="shared" si="255"/>
        <v>-1878154.2603597473</v>
      </c>
      <c r="AL276" s="53"/>
      <c r="AM276" s="53"/>
      <c r="AN276" s="53">
        <f>VLOOKUP($A276,'LG&amp;E Provision'!$B$4:$E$100,AN$1,FALSE)/4*1000</f>
        <v>-1871845.7396402527</v>
      </c>
      <c r="AO276" s="53"/>
      <c r="AP276" s="53"/>
      <c r="AQ276" s="53">
        <f t="shared" si="256"/>
        <v>-1871845.7396402527</v>
      </c>
      <c r="AR276" s="53"/>
      <c r="AS276" s="53"/>
      <c r="AT276" s="53">
        <f t="shared" si="257"/>
        <v>-1871845.7396402527</v>
      </c>
      <c r="AU276" s="53"/>
      <c r="AV276" s="53"/>
      <c r="AW276" s="53">
        <f t="shared" si="258"/>
        <v>-1871845.7396402527</v>
      </c>
      <c r="AY276" s="130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</row>
    <row r="277" spans="1:82" s="12" customFormat="1" x14ac:dyDescent="0.15">
      <c r="A277" s="11" t="s">
        <v>9</v>
      </c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99"/>
      <c r="S277" s="53"/>
      <c r="T277" s="53"/>
      <c r="U277" s="53"/>
      <c r="V277" s="53">
        <f>VLOOKUP($A277,'LG&amp;E Provision'!$B$4:$E$100,V$1,FALSE)/4*1000</f>
        <v>339524.04</v>
      </c>
      <c r="W277" s="53"/>
      <c r="X277" s="53"/>
      <c r="Y277" s="53">
        <f t="shared" si="252"/>
        <v>339524.04</v>
      </c>
      <c r="Z277" s="53"/>
      <c r="AA277" s="120"/>
      <c r="AB277" s="53">
        <f>VLOOKUP($A277,'LG&amp;E Provision'!$B$4:$E$100,AB$1,FALSE)/4*1000</f>
        <v>169761.99999999997</v>
      </c>
      <c r="AC277" s="53"/>
      <c r="AD277" s="53"/>
      <c r="AE277" s="53">
        <f t="shared" si="253"/>
        <v>169761.99999999997</v>
      </c>
      <c r="AF277" s="53"/>
      <c r="AG277" s="53"/>
      <c r="AH277" s="53">
        <f t="shared" si="254"/>
        <v>169761.99999999997</v>
      </c>
      <c r="AI277" s="53"/>
      <c r="AJ277" s="53"/>
      <c r="AK277" s="53">
        <f t="shared" si="255"/>
        <v>169761.99999999997</v>
      </c>
      <c r="AL277" s="53"/>
      <c r="AM277" s="53"/>
      <c r="AN277" s="53">
        <f>VLOOKUP($A277,'LG&amp;E Provision'!$B$4:$E$100,AN$1,FALSE)/4*1000</f>
        <v>0</v>
      </c>
      <c r="AO277" s="53"/>
      <c r="AP277" s="53"/>
      <c r="AQ277" s="53">
        <f t="shared" si="256"/>
        <v>0</v>
      </c>
      <c r="AR277" s="53"/>
      <c r="AS277" s="53"/>
      <c r="AT277" s="53">
        <f t="shared" si="257"/>
        <v>0</v>
      </c>
      <c r="AU277" s="53"/>
      <c r="AV277" s="53"/>
      <c r="AW277" s="53">
        <f t="shared" si="258"/>
        <v>0</v>
      </c>
      <c r="AY277" s="130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</row>
    <row r="278" spans="1:82" s="12" customFormat="1" x14ac:dyDescent="0.15">
      <c r="A278" s="11" t="s">
        <v>49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99"/>
      <c r="S278" s="53"/>
      <c r="T278" s="53"/>
      <c r="U278" s="53"/>
      <c r="V278" s="53">
        <f>VLOOKUP($A278,'LG&amp;E Provision'!$B$4:$E$100,V$1,FALSE)/4*1000</f>
        <v>236902.25000000009</v>
      </c>
      <c r="W278" s="53"/>
      <c r="X278" s="53"/>
      <c r="Y278" s="53">
        <f t="shared" si="252"/>
        <v>236902.25000000009</v>
      </c>
      <c r="Z278" s="53"/>
      <c r="AA278" s="120"/>
      <c r="AB278" s="53">
        <f>VLOOKUP($A278,'LG&amp;E Provision'!$B$4:$E$100,AB$1,FALSE)/4*1000</f>
        <v>236902.25999999983</v>
      </c>
      <c r="AC278" s="53"/>
      <c r="AD278" s="53"/>
      <c r="AE278" s="53">
        <f t="shared" si="253"/>
        <v>236902.25999999983</v>
      </c>
      <c r="AF278" s="53"/>
      <c r="AG278" s="53"/>
      <c r="AH278" s="53">
        <f t="shared" si="254"/>
        <v>236902.25999999983</v>
      </c>
      <c r="AI278" s="53"/>
      <c r="AJ278" s="53"/>
      <c r="AK278" s="53">
        <f t="shared" si="255"/>
        <v>236902.25999999983</v>
      </c>
      <c r="AL278" s="53"/>
      <c r="AM278" s="53"/>
      <c r="AN278" s="53">
        <f>VLOOKUP($A278,'LG&amp;E Provision'!$B$4:$E$100,AN$1,FALSE)/4*1000</f>
        <v>236902.25999999983</v>
      </c>
      <c r="AO278" s="53"/>
      <c r="AP278" s="53"/>
      <c r="AQ278" s="53">
        <f t="shared" si="256"/>
        <v>236902.25999999983</v>
      </c>
      <c r="AR278" s="53"/>
      <c r="AS278" s="53"/>
      <c r="AT278" s="53">
        <f t="shared" si="257"/>
        <v>236902.25999999983</v>
      </c>
      <c r="AU278" s="53"/>
      <c r="AV278" s="53"/>
      <c r="AW278" s="53">
        <f t="shared" si="258"/>
        <v>236902.25999999983</v>
      </c>
      <c r="AY278" s="130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</row>
    <row r="279" spans="1:82" s="12" customFormat="1" x14ac:dyDescent="0.15">
      <c r="A279" s="11" t="s">
        <v>266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99"/>
      <c r="S279" s="53"/>
      <c r="T279" s="53"/>
      <c r="U279" s="53"/>
      <c r="V279" s="53">
        <f>VLOOKUP($A279,'LG&amp;E Provision'!$B$4:$E$100,V$1,FALSE)/4*1000</f>
        <v>599496.95032258111</v>
      </c>
      <c r="W279" s="53"/>
      <c r="X279" s="53"/>
      <c r="Y279" s="53">
        <f t="shared" si="252"/>
        <v>599496.95032258111</v>
      </c>
      <c r="Z279" s="53"/>
      <c r="AA279" s="120"/>
      <c r="AB279" s="53">
        <f>VLOOKUP($A279,'LG&amp;E Provision'!$B$4:$E$100,AB$1,FALSE)/4*1000</f>
        <v>597858.99112903373</v>
      </c>
      <c r="AC279" s="53"/>
      <c r="AD279" s="53"/>
      <c r="AE279" s="53">
        <f t="shared" si="253"/>
        <v>597858.99112903373</v>
      </c>
      <c r="AF279" s="53"/>
      <c r="AG279" s="53"/>
      <c r="AH279" s="53">
        <f t="shared" si="254"/>
        <v>597858.99112903373</v>
      </c>
      <c r="AI279" s="53"/>
      <c r="AJ279" s="53"/>
      <c r="AK279" s="53">
        <f t="shared" si="255"/>
        <v>597858.99112903373</v>
      </c>
      <c r="AL279" s="53"/>
      <c r="AM279" s="53"/>
      <c r="AN279" s="53">
        <f>VLOOKUP($A279,'LG&amp;E Provision'!$B$4:$E$100,AN$1,FALSE)/4*1000</f>
        <v>597858.99112903373</v>
      </c>
      <c r="AO279" s="53"/>
      <c r="AP279" s="53"/>
      <c r="AQ279" s="53">
        <f t="shared" si="256"/>
        <v>597858.99112903373</v>
      </c>
      <c r="AR279" s="53"/>
      <c r="AS279" s="53"/>
      <c r="AT279" s="53">
        <f t="shared" si="257"/>
        <v>597858.99112903373</v>
      </c>
      <c r="AU279" s="53"/>
      <c r="AV279" s="53"/>
      <c r="AW279" s="53">
        <f t="shared" si="258"/>
        <v>597858.99112903373</v>
      </c>
      <c r="AY279" s="130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</row>
    <row r="280" spans="1:82" s="12" customFormat="1" x14ac:dyDescent="0.15">
      <c r="A280" s="11" t="s">
        <v>267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99"/>
      <c r="S280" s="53"/>
      <c r="T280" s="53"/>
      <c r="U280" s="53"/>
      <c r="V280" s="53">
        <f>VLOOKUP($A280,'LG&amp;E Provision'!$B$4:$E$100,V$1,FALSE)/4*1000</f>
        <v>-359380.52043137944</v>
      </c>
      <c r="W280" s="53"/>
      <c r="X280" s="53"/>
      <c r="Y280" s="53">
        <f t="shared" si="252"/>
        <v>-359380.52043137944</v>
      </c>
      <c r="Z280" s="53"/>
      <c r="AA280" s="120"/>
      <c r="AB280" s="53">
        <f>VLOOKUP($A280,'LG&amp;E Provision'!$B$4:$E$100,AB$1,FALSE)/4*1000</f>
        <v>-358343.85979469877</v>
      </c>
      <c r="AC280" s="53"/>
      <c r="AD280" s="53"/>
      <c r="AE280" s="53">
        <f t="shared" si="253"/>
        <v>-358343.85979469877</v>
      </c>
      <c r="AF280" s="53"/>
      <c r="AG280" s="53"/>
      <c r="AH280" s="53">
        <f t="shared" si="254"/>
        <v>-358343.85979469877</v>
      </c>
      <c r="AI280" s="53"/>
      <c r="AJ280" s="53"/>
      <c r="AK280" s="53">
        <f t="shared" si="255"/>
        <v>-358343.85979469877</v>
      </c>
      <c r="AL280" s="53"/>
      <c r="AM280" s="53"/>
      <c r="AN280" s="53">
        <f>VLOOKUP($A280,'LG&amp;E Provision'!$B$4:$E$100,AN$1,FALSE)/4*1000</f>
        <v>-358343.85979469243</v>
      </c>
      <c r="AO280" s="53"/>
      <c r="AP280" s="53"/>
      <c r="AQ280" s="53">
        <f t="shared" si="256"/>
        <v>-358343.85979469243</v>
      </c>
      <c r="AR280" s="53"/>
      <c r="AS280" s="53"/>
      <c r="AT280" s="53">
        <f t="shared" si="257"/>
        <v>-358343.85979469243</v>
      </c>
      <c r="AU280" s="53"/>
      <c r="AV280" s="53"/>
      <c r="AW280" s="53">
        <f t="shared" si="258"/>
        <v>-358343.85979469243</v>
      </c>
      <c r="AY280" s="130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</row>
    <row r="281" spans="1:82" s="12" customFormat="1" x14ac:dyDescent="0.15">
      <c r="A281" s="11" t="s">
        <v>534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99"/>
      <c r="S281" s="53"/>
      <c r="T281" s="53"/>
      <c r="U281" s="53"/>
      <c r="V281" s="53">
        <f>VLOOKUP($A281,'LG&amp;E Provision'!$B$4:$E$100,V$1,FALSE)/4*1000</f>
        <v>-201.76499999999999</v>
      </c>
      <c r="W281" s="53"/>
      <c r="X281" s="53"/>
      <c r="Y281" s="53">
        <f t="shared" si="252"/>
        <v>-201.76499999999999</v>
      </c>
      <c r="Z281" s="53"/>
      <c r="AA281" s="120"/>
      <c r="AB281" s="53">
        <f>VLOOKUP($A281,'LG&amp;E Provision'!$B$4:$E$100,AB$1,FALSE)/4*1000</f>
        <v>626.26499999999999</v>
      </c>
      <c r="AC281" s="53"/>
      <c r="AD281" s="53"/>
      <c r="AE281" s="53">
        <f t="shared" si="253"/>
        <v>626.26499999999999</v>
      </c>
      <c r="AF281" s="53"/>
      <c r="AG281" s="53"/>
      <c r="AH281" s="53">
        <f t="shared" si="254"/>
        <v>626.26499999999999</v>
      </c>
      <c r="AI281" s="53"/>
      <c r="AJ281" s="53"/>
      <c r="AK281" s="53">
        <f t="shared" si="255"/>
        <v>626.26499999999999</v>
      </c>
      <c r="AL281" s="53"/>
      <c r="AM281" s="53"/>
      <c r="AN281" s="53">
        <f>VLOOKUP($A281,'LG&amp;E Provision'!$B$4:$E$100,AN$1,FALSE)/4*1000</f>
        <v>0</v>
      </c>
      <c r="AO281" s="53"/>
      <c r="AP281" s="53"/>
      <c r="AQ281" s="53">
        <f t="shared" si="256"/>
        <v>0</v>
      </c>
      <c r="AR281" s="53"/>
      <c r="AS281" s="53"/>
      <c r="AT281" s="53">
        <f t="shared" si="257"/>
        <v>0</v>
      </c>
      <c r="AU281" s="53"/>
      <c r="AV281" s="53"/>
      <c r="AW281" s="53">
        <f t="shared" si="258"/>
        <v>0</v>
      </c>
      <c r="AY281" s="130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</row>
    <row r="282" spans="1:82" s="12" customFormat="1" x14ac:dyDescent="0.15">
      <c r="A282" s="11" t="s">
        <v>21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99"/>
      <c r="S282" s="53"/>
      <c r="T282" s="53"/>
      <c r="U282" s="53"/>
      <c r="V282" s="53">
        <f>VLOOKUP($A282,'LG&amp;E Provision'!$B$4:$E$100,V$1,FALSE)/4*1000</f>
        <v>14227.500000000002</v>
      </c>
      <c r="W282" s="53"/>
      <c r="X282" s="53"/>
      <c r="Y282" s="53">
        <f t="shared" si="252"/>
        <v>14227.500000000002</v>
      </c>
      <c r="Z282" s="53"/>
      <c r="AA282" s="120"/>
      <c r="AB282" s="53">
        <f>VLOOKUP($A282,'LG&amp;E Provision'!$B$4:$E$100,AB$1,FALSE)/4*1000</f>
        <v>0</v>
      </c>
      <c r="AC282" s="53"/>
      <c r="AD282" s="53"/>
      <c r="AE282" s="53">
        <f t="shared" si="253"/>
        <v>0</v>
      </c>
      <c r="AF282" s="53"/>
      <c r="AG282" s="53"/>
      <c r="AH282" s="53">
        <f t="shared" si="254"/>
        <v>0</v>
      </c>
      <c r="AI282" s="53"/>
      <c r="AJ282" s="53"/>
      <c r="AK282" s="53">
        <f t="shared" si="255"/>
        <v>0</v>
      </c>
      <c r="AL282" s="53"/>
      <c r="AM282" s="53"/>
      <c r="AN282" s="53">
        <f>VLOOKUP($A282,'LG&amp;E Provision'!$B$4:$E$100,AN$1,FALSE)/4*1000</f>
        <v>0</v>
      </c>
      <c r="AO282" s="53"/>
      <c r="AP282" s="53"/>
      <c r="AQ282" s="53">
        <f t="shared" si="256"/>
        <v>0</v>
      </c>
      <c r="AR282" s="53"/>
      <c r="AS282" s="53"/>
      <c r="AT282" s="53">
        <f t="shared" si="257"/>
        <v>0</v>
      </c>
      <c r="AU282" s="53"/>
      <c r="AV282" s="53"/>
      <c r="AW282" s="53">
        <f t="shared" si="258"/>
        <v>0</v>
      </c>
      <c r="AY282" s="130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</row>
    <row r="283" spans="1:82" s="12" customFormat="1" x14ac:dyDescent="0.15">
      <c r="A283" s="11" t="s">
        <v>280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99"/>
      <c r="S283" s="53"/>
      <c r="T283" s="53"/>
      <c r="U283" s="53"/>
      <c r="V283" s="53">
        <f>VLOOKUP($A283,'LG&amp;E Provision'!$B$4:$E$100,V$1,FALSE)/4*1000</f>
        <v>-3446204.6425000001</v>
      </c>
      <c r="W283" s="53"/>
      <c r="X283" s="53"/>
      <c r="Y283" s="53">
        <f t="shared" si="252"/>
        <v>-3446204.6425000001</v>
      </c>
      <c r="Z283" s="53"/>
      <c r="AA283" s="120"/>
      <c r="AB283" s="53">
        <f>VLOOKUP($A283,'LG&amp;E Provision'!$B$4:$E$100,AB$1,FALSE)/4*1000</f>
        <v>-1815443.9400000004</v>
      </c>
      <c r="AC283" s="53"/>
      <c r="AD283" s="53"/>
      <c r="AE283" s="53">
        <f t="shared" si="253"/>
        <v>-1815443.9400000004</v>
      </c>
      <c r="AF283" s="53"/>
      <c r="AG283" s="53"/>
      <c r="AH283" s="53">
        <f t="shared" si="254"/>
        <v>-1815443.9400000004</v>
      </c>
      <c r="AI283" s="53"/>
      <c r="AJ283" s="53"/>
      <c r="AK283" s="53">
        <f t="shared" si="255"/>
        <v>-1815443.9400000004</v>
      </c>
      <c r="AL283" s="53"/>
      <c r="AM283" s="53"/>
      <c r="AN283" s="53">
        <f>VLOOKUP($A283,'LG&amp;E Provision'!$B$4:$E$100,AN$1,FALSE)/4*1000</f>
        <v>-1908944.0400000003</v>
      </c>
      <c r="AO283" s="53"/>
      <c r="AP283" s="53"/>
      <c r="AQ283" s="53">
        <f t="shared" si="256"/>
        <v>-1908944.0400000003</v>
      </c>
      <c r="AR283" s="53"/>
      <c r="AS283" s="53"/>
      <c r="AT283" s="53">
        <f t="shared" si="257"/>
        <v>-1908944.0400000003</v>
      </c>
      <c r="AU283" s="53"/>
      <c r="AV283" s="53"/>
      <c r="AW283" s="53">
        <f t="shared" si="258"/>
        <v>-1908944.0400000003</v>
      </c>
      <c r="AY283" s="130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</row>
    <row r="284" spans="1:82" s="12" customFormat="1" x14ac:dyDescent="0.15">
      <c r="A284" s="11" t="s">
        <v>281</v>
      </c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99"/>
      <c r="S284" s="53"/>
      <c r="T284" s="53"/>
      <c r="U284" s="53"/>
      <c r="V284" s="53">
        <f>VLOOKUP($A284,'LG&amp;E Provision'!$B$4:$E$100,V$1,FALSE)/4*1000</f>
        <v>488652.79774232768</v>
      </c>
      <c r="W284" s="53"/>
      <c r="X284" s="53"/>
      <c r="Y284" s="53">
        <f t="shared" si="252"/>
        <v>488652.79774232768</v>
      </c>
      <c r="Z284" s="53"/>
      <c r="AA284" s="120"/>
      <c r="AB284" s="53">
        <f>VLOOKUP($A284,'LG&amp;E Provision'!$B$4:$E$100,AB$1,FALSE)/4*1000</f>
        <v>646165.42129023164</v>
      </c>
      <c r="AC284" s="53"/>
      <c r="AD284" s="53"/>
      <c r="AE284" s="53">
        <f t="shared" si="253"/>
        <v>646165.42129023164</v>
      </c>
      <c r="AF284" s="53"/>
      <c r="AG284" s="53"/>
      <c r="AH284" s="53">
        <f t="shared" si="254"/>
        <v>646165.42129023164</v>
      </c>
      <c r="AI284" s="53"/>
      <c r="AJ284" s="53"/>
      <c r="AK284" s="53">
        <f t="shared" si="255"/>
        <v>646165.42129023164</v>
      </c>
      <c r="AL284" s="53"/>
      <c r="AM284" s="53"/>
      <c r="AN284" s="53">
        <f>VLOOKUP($A284,'LG&amp;E Provision'!$B$4:$E$100,AN$1,FALSE)/4*1000</f>
        <v>750054.86109446804</v>
      </c>
      <c r="AO284" s="53"/>
      <c r="AP284" s="53"/>
      <c r="AQ284" s="53">
        <f t="shared" si="256"/>
        <v>750054.86109446804</v>
      </c>
      <c r="AR284" s="53"/>
      <c r="AS284" s="53"/>
      <c r="AT284" s="53">
        <f t="shared" si="257"/>
        <v>750054.86109446804</v>
      </c>
      <c r="AU284" s="53"/>
      <c r="AV284" s="53"/>
      <c r="AW284" s="53">
        <f t="shared" si="258"/>
        <v>750054.86109446804</v>
      </c>
      <c r="AY284" s="130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</row>
    <row r="285" spans="1:82" s="12" customFormat="1" x14ac:dyDescent="0.15">
      <c r="A285" s="11" t="s">
        <v>535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99"/>
      <c r="S285" s="53"/>
      <c r="T285" s="53"/>
      <c r="U285" s="53"/>
      <c r="V285" s="53">
        <f>VLOOKUP($A285,'LG&amp;E Provision'!$B$4:$E$100,V$1,FALSE)/4*1000</f>
        <v>0</v>
      </c>
      <c r="W285" s="53"/>
      <c r="X285" s="53"/>
      <c r="Y285" s="53">
        <f t="shared" si="252"/>
        <v>0</v>
      </c>
      <c r="Z285" s="53"/>
      <c r="AA285" s="120"/>
      <c r="AB285" s="53">
        <f>VLOOKUP($A285,'LG&amp;E Provision'!$B$4:$E$100,AB$1,FALSE)/4*1000</f>
        <v>-56027.249999999993</v>
      </c>
      <c r="AC285" s="53"/>
      <c r="AD285" s="53"/>
      <c r="AE285" s="53">
        <f t="shared" si="253"/>
        <v>-56027.249999999993</v>
      </c>
      <c r="AF285" s="53"/>
      <c r="AG285" s="53"/>
      <c r="AH285" s="53">
        <f t="shared" si="254"/>
        <v>-56027.249999999993</v>
      </c>
      <c r="AI285" s="53"/>
      <c r="AJ285" s="53"/>
      <c r="AK285" s="53">
        <f t="shared" si="255"/>
        <v>-56027.249999999993</v>
      </c>
      <c r="AL285" s="53"/>
      <c r="AM285" s="53"/>
      <c r="AN285" s="53">
        <f>VLOOKUP($A285,'LG&amp;E Provision'!$B$4:$E$100,AN$1,FALSE)/4*1000</f>
        <v>-695392.49999999988</v>
      </c>
      <c r="AO285" s="53"/>
      <c r="AP285" s="53"/>
      <c r="AQ285" s="53">
        <f t="shared" si="256"/>
        <v>-695392.49999999988</v>
      </c>
      <c r="AR285" s="53"/>
      <c r="AS285" s="53"/>
      <c r="AT285" s="53">
        <f t="shared" si="257"/>
        <v>-695392.49999999988</v>
      </c>
      <c r="AU285" s="53"/>
      <c r="AV285" s="53"/>
      <c r="AW285" s="53">
        <f t="shared" si="258"/>
        <v>-695392.49999999988</v>
      </c>
      <c r="AY285" s="130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</row>
    <row r="286" spans="1:82" s="12" customFormat="1" x14ac:dyDescent="0.15">
      <c r="A286" s="11" t="s">
        <v>536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99"/>
      <c r="S286" s="53"/>
      <c r="T286" s="53"/>
      <c r="U286" s="53"/>
      <c r="V286" s="53">
        <f>VLOOKUP($A286,'LG&amp;E Provision'!$B$4:$E$100,V$1,FALSE)/4*1000</f>
        <v>0</v>
      </c>
      <c r="W286" s="53"/>
      <c r="X286" s="53"/>
      <c r="Y286" s="53">
        <f t="shared" si="252"/>
        <v>0</v>
      </c>
      <c r="Z286" s="53"/>
      <c r="AA286" s="120"/>
      <c r="AB286" s="53">
        <f>VLOOKUP($A286,'LG&amp;E Provision'!$B$4:$E$100,AB$1,FALSE)/4*1000</f>
        <v>0</v>
      </c>
      <c r="AC286" s="53"/>
      <c r="AD286" s="53"/>
      <c r="AE286" s="53">
        <f t="shared" si="253"/>
        <v>0</v>
      </c>
      <c r="AF286" s="53"/>
      <c r="AG286" s="53"/>
      <c r="AH286" s="53">
        <f t="shared" si="254"/>
        <v>0</v>
      </c>
      <c r="AI286" s="53"/>
      <c r="AJ286" s="53"/>
      <c r="AK286" s="53">
        <f t="shared" si="255"/>
        <v>0</v>
      </c>
      <c r="AL286" s="53"/>
      <c r="AM286" s="53"/>
      <c r="AN286" s="53">
        <f>VLOOKUP($A286,'LG&amp;E Provision'!$B$4:$E$100,AN$1,FALSE)/4*1000</f>
        <v>11046.346116830304</v>
      </c>
      <c r="AO286" s="53"/>
      <c r="AP286" s="53"/>
      <c r="AQ286" s="53">
        <f t="shared" si="256"/>
        <v>11046.346116830304</v>
      </c>
      <c r="AR286" s="53"/>
      <c r="AS286" s="53"/>
      <c r="AT286" s="53">
        <f t="shared" si="257"/>
        <v>11046.346116830304</v>
      </c>
      <c r="AU286" s="53"/>
      <c r="AV286" s="53"/>
      <c r="AW286" s="53">
        <f t="shared" si="258"/>
        <v>11046.346116830304</v>
      </c>
      <c r="AY286" s="130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</row>
    <row r="287" spans="1:82" s="12" customFormat="1" x14ac:dyDescent="0.15">
      <c r="A287" s="11" t="s">
        <v>531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99"/>
      <c r="S287" s="53"/>
      <c r="T287" s="53"/>
      <c r="U287" s="53"/>
      <c r="V287" s="53">
        <f>VLOOKUP($A287,'LG&amp;E Provision'!$B$4:$E$100,V$1,FALSE)/4*1000</f>
        <v>601711.79300000041</v>
      </c>
      <c r="W287" s="53"/>
      <c r="X287" s="53"/>
      <c r="Y287" s="53">
        <f t="shared" si="252"/>
        <v>601711.79300000041</v>
      </c>
      <c r="Z287" s="53"/>
      <c r="AA287" s="120"/>
      <c r="AB287" s="53">
        <f>VLOOKUP($A287,'LG&amp;E Provision'!$B$4:$E$100,AB$1,FALSE)/4*1000</f>
        <v>-709926.31694999954</v>
      </c>
      <c r="AC287" s="53"/>
      <c r="AD287" s="53"/>
      <c r="AE287" s="53">
        <f t="shared" si="253"/>
        <v>-709926.31694999954</v>
      </c>
      <c r="AF287" s="53"/>
      <c r="AG287" s="53"/>
      <c r="AH287" s="53">
        <f t="shared" si="254"/>
        <v>-709926.31694999954</v>
      </c>
      <c r="AI287" s="53"/>
      <c r="AJ287" s="53"/>
      <c r="AK287" s="53">
        <f t="shared" si="255"/>
        <v>-709926.31694999954</v>
      </c>
      <c r="AL287" s="53"/>
      <c r="AM287" s="53"/>
      <c r="AN287" s="53">
        <f>VLOOKUP($A287,'LG&amp;E Provision'!$B$4:$E$100,AN$1,FALSE)/4*1000</f>
        <v>1013836.326359376</v>
      </c>
      <c r="AO287" s="53"/>
      <c r="AP287" s="53"/>
      <c r="AQ287" s="53">
        <f t="shared" si="256"/>
        <v>1013836.326359376</v>
      </c>
      <c r="AR287" s="53"/>
      <c r="AS287" s="53"/>
      <c r="AT287" s="53">
        <f t="shared" si="257"/>
        <v>1013836.326359376</v>
      </c>
      <c r="AU287" s="53"/>
      <c r="AV287" s="53"/>
      <c r="AW287" s="53">
        <f t="shared" si="258"/>
        <v>1013836.326359376</v>
      </c>
      <c r="AY287" s="130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</row>
    <row r="288" spans="1:82" s="12" customFormat="1" x14ac:dyDescent="0.15">
      <c r="A288" s="11" t="s">
        <v>268</v>
      </c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99"/>
      <c r="S288" s="53"/>
      <c r="T288" s="53"/>
      <c r="U288" s="53"/>
      <c r="V288" s="53">
        <f>VLOOKUP($A288,'LG&amp;E Provision'!$B$4:$E$100,V$1,FALSE)/4*1000</f>
        <v>0</v>
      </c>
      <c r="W288" s="53"/>
      <c r="X288" s="53"/>
      <c r="Y288" s="53">
        <f t="shared" si="252"/>
        <v>0</v>
      </c>
      <c r="Z288" s="53"/>
      <c r="AA288" s="120"/>
      <c r="AB288" s="53">
        <f>VLOOKUP($A288,'LG&amp;E Provision'!$B$4:$E$100,AB$1,FALSE)/4*1000</f>
        <v>0</v>
      </c>
      <c r="AC288" s="53"/>
      <c r="AD288" s="53"/>
      <c r="AE288" s="53">
        <f t="shared" si="253"/>
        <v>0</v>
      </c>
      <c r="AF288" s="53"/>
      <c r="AG288" s="53"/>
      <c r="AH288" s="53">
        <f t="shared" si="254"/>
        <v>0</v>
      </c>
      <c r="AI288" s="53"/>
      <c r="AJ288" s="53"/>
      <c r="AK288" s="53">
        <f t="shared" si="255"/>
        <v>0</v>
      </c>
      <c r="AL288" s="53"/>
      <c r="AM288" s="53"/>
      <c r="AN288" s="53">
        <f>VLOOKUP($A288,'LG&amp;E Provision'!$B$4:$E$100,AN$1,FALSE)/4*1000</f>
        <v>0</v>
      </c>
      <c r="AO288" s="53"/>
      <c r="AP288" s="53"/>
      <c r="AQ288" s="53">
        <f t="shared" si="256"/>
        <v>0</v>
      </c>
      <c r="AR288" s="53"/>
      <c r="AS288" s="53"/>
      <c r="AT288" s="53">
        <f t="shared" si="257"/>
        <v>0</v>
      </c>
      <c r="AU288" s="53"/>
      <c r="AV288" s="53"/>
      <c r="AW288" s="53">
        <f t="shared" si="258"/>
        <v>0</v>
      </c>
      <c r="AY288" s="130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</row>
    <row r="289" spans="1:82" s="12" customFormat="1" x14ac:dyDescent="0.15">
      <c r="A289" s="11" t="s">
        <v>269</v>
      </c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99"/>
      <c r="S289" s="53"/>
      <c r="T289" s="53"/>
      <c r="U289" s="53"/>
      <c r="V289" s="53">
        <f>VLOOKUP($A289,'LG&amp;E Provision'!$B$4:$E$100,V$1,FALSE)/4*1000</f>
        <v>46120.76999999999</v>
      </c>
      <c r="W289" s="53"/>
      <c r="X289" s="53"/>
      <c r="Y289" s="53">
        <f t="shared" si="252"/>
        <v>46120.76999999999</v>
      </c>
      <c r="Z289" s="53"/>
      <c r="AA289" s="120"/>
      <c r="AB289" s="53">
        <f>VLOOKUP($A289,'LG&amp;E Provision'!$B$4:$E$100,AB$1,FALSE)/4*1000</f>
        <v>46120.770000000019</v>
      </c>
      <c r="AC289" s="53"/>
      <c r="AD289" s="53"/>
      <c r="AE289" s="53">
        <f t="shared" si="253"/>
        <v>46120.770000000019</v>
      </c>
      <c r="AF289" s="53"/>
      <c r="AG289" s="53"/>
      <c r="AH289" s="53">
        <f t="shared" si="254"/>
        <v>46120.770000000019</v>
      </c>
      <c r="AI289" s="53"/>
      <c r="AJ289" s="53"/>
      <c r="AK289" s="53">
        <f t="shared" si="255"/>
        <v>46120.770000000019</v>
      </c>
      <c r="AL289" s="53"/>
      <c r="AM289" s="53"/>
      <c r="AN289" s="53">
        <f>VLOOKUP($A289,'LG&amp;E Provision'!$B$4:$E$100,AN$1,FALSE)/4*1000</f>
        <v>3843.4075000000003</v>
      </c>
      <c r="AO289" s="53"/>
      <c r="AP289" s="53"/>
      <c r="AQ289" s="53">
        <f t="shared" si="256"/>
        <v>3843.4075000000003</v>
      </c>
      <c r="AR289" s="53"/>
      <c r="AS289" s="53"/>
      <c r="AT289" s="53">
        <f t="shared" si="257"/>
        <v>3843.4075000000003</v>
      </c>
      <c r="AU289" s="53"/>
      <c r="AV289" s="53"/>
      <c r="AW289" s="53">
        <f t="shared" si="258"/>
        <v>3843.4075000000003</v>
      </c>
      <c r="AY289" s="130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</row>
    <row r="290" spans="1:82" s="12" customFormat="1" x14ac:dyDescent="0.15">
      <c r="A290" s="11" t="s">
        <v>270</v>
      </c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99"/>
      <c r="S290" s="53"/>
      <c r="T290" s="53"/>
      <c r="U290" s="53"/>
      <c r="V290" s="53">
        <f>VLOOKUP($A290,'LG&amp;E Provision'!$B$4:$E$100,V$1,FALSE)/4*1000</f>
        <v>54045.483833965438</v>
      </c>
      <c r="W290" s="53"/>
      <c r="X290" s="53"/>
      <c r="Y290" s="53">
        <f t="shared" si="252"/>
        <v>54045.483833965438</v>
      </c>
      <c r="Z290" s="53"/>
      <c r="AA290" s="120"/>
      <c r="AB290" s="53">
        <f>VLOOKUP($A290,'LG&amp;E Provision'!$B$4:$E$100,AB$1,FALSE)/4*1000</f>
        <v>-21912.158020785624</v>
      </c>
      <c r="AC290" s="53"/>
      <c r="AD290" s="53"/>
      <c r="AE290" s="53">
        <f t="shared" si="253"/>
        <v>-21912.158020785624</v>
      </c>
      <c r="AF290" s="53"/>
      <c r="AG290" s="53"/>
      <c r="AH290" s="53">
        <f t="shared" si="254"/>
        <v>-21912.158020785624</v>
      </c>
      <c r="AI290" s="53"/>
      <c r="AJ290" s="53"/>
      <c r="AK290" s="53">
        <f t="shared" si="255"/>
        <v>-21912.158020785624</v>
      </c>
      <c r="AL290" s="53"/>
      <c r="AM290" s="53"/>
      <c r="AN290" s="53">
        <f>VLOOKUP($A290,'LG&amp;E Provision'!$B$4:$E$100,AN$1,FALSE)/4*1000</f>
        <v>-27244.488140696598</v>
      </c>
      <c r="AO290" s="53"/>
      <c r="AP290" s="53"/>
      <c r="AQ290" s="53">
        <f t="shared" si="256"/>
        <v>-27244.488140696598</v>
      </c>
      <c r="AR290" s="53"/>
      <c r="AS290" s="53"/>
      <c r="AT290" s="53">
        <f t="shared" si="257"/>
        <v>-27244.488140696598</v>
      </c>
      <c r="AU290" s="53"/>
      <c r="AV290" s="53"/>
      <c r="AW290" s="53">
        <f t="shared" si="258"/>
        <v>-27244.488140696598</v>
      </c>
      <c r="AY290" s="130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</row>
    <row r="291" spans="1:82" s="12" customFormat="1" x14ac:dyDescent="0.15">
      <c r="A291" s="11" t="s">
        <v>272</v>
      </c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99"/>
      <c r="S291" s="53"/>
      <c r="T291" s="53"/>
      <c r="U291" s="53"/>
      <c r="V291" s="53">
        <f>VLOOKUP($A291,'LG&amp;E Provision'!$B$4:$E$100,V$1,FALSE)/4*1000</f>
        <v>-343825.74600000004</v>
      </c>
      <c r="W291" s="53"/>
      <c r="X291" s="53"/>
      <c r="Y291" s="53">
        <f t="shared" si="252"/>
        <v>-343825.74600000004</v>
      </c>
      <c r="Z291" s="53"/>
      <c r="AA291" s="120"/>
      <c r="AB291" s="53">
        <f>VLOOKUP($A291,'LG&amp;E Provision'!$B$4:$E$100,AB$1,FALSE)/4*1000</f>
        <v>-1075.2570138433271</v>
      </c>
      <c r="AC291" s="53"/>
      <c r="AD291" s="53"/>
      <c r="AE291" s="53">
        <f t="shared" si="253"/>
        <v>-1075.2570138433271</v>
      </c>
      <c r="AF291" s="53"/>
      <c r="AG291" s="53"/>
      <c r="AH291" s="53">
        <f t="shared" si="254"/>
        <v>-1075.2570138433271</v>
      </c>
      <c r="AI291" s="53"/>
      <c r="AJ291" s="53"/>
      <c r="AK291" s="53">
        <f t="shared" si="255"/>
        <v>-1075.2570138433271</v>
      </c>
      <c r="AL291" s="53"/>
      <c r="AM291" s="53"/>
      <c r="AN291" s="53">
        <f>VLOOKUP($A291,'LG&amp;E Provision'!$B$4:$E$100,AN$1,FALSE)/4*1000</f>
        <v>-506314.42523615644</v>
      </c>
      <c r="AO291" s="53"/>
      <c r="AP291" s="53"/>
      <c r="AQ291" s="53">
        <f t="shared" si="256"/>
        <v>-506314.42523615644</v>
      </c>
      <c r="AR291" s="53"/>
      <c r="AS291" s="53"/>
      <c r="AT291" s="53">
        <f t="shared" si="257"/>
        <v>-506314.42523615644</v>
      </c>
      <c r="AU291" s="53"/>
      <c r="AV291" s="53"/>
      <c r="AW291" s="53">
        <f t="shared" si="258"/>
        <v>-506314.42523615644</v>
      </c>
      <c r="AY291" s="130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</row>
    <row r="292" spans="1:82" s="12" customFormat="1" x14ac:dyDescent="0.15">
      <c r="A292" s="11" t="s">
        <v>31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99"/>
      <c r="S292" s="53"/>
      <c r="T292" s="53"/>
      <c r="U292" s="53"/>
      <c r="V292" s="53">
        <f>VLOOKUP($A292,'LG&amp;E Provision'!$B$4:$E$100,V$1,FALSE)/4*1000</f>
        <v>475080.89465364267</v>
      </c>
      <c r="W292" s="53"/>
      <c r="X292" s="53"/>
      <c r="Y292" s="53">
        <f t="shared" si="252"/>
        <v>475080.89465364267</v>
      </c>
      <c r="Z292" s="53"/>
      <c r="AA292" s="120"/>
      <c r="AB292" s="53">
        <f>VLOOKUP($A292,'LG&amp;E Provision'!$B$4:$E$100,AB$1,FALSE)/4*1000</f>
        <v>-121134.72720740264</v>
      </c>
      <c r="AC292" s="53"/>
      <c r="AD292" s="53"/>
      <c r="AE292" s="53">
        <f t="shared" si="253"/>
        <v>-121134.72720740264</v>
      </c>
      <c r="AF292" s="53"/>
      <c r="AG292" s="53"/>
      <c r="AH292" s="53">
        <f t="shared" si="254"/>
        <v>-121134.72720740264</v>
      </c>
      <c r="AI292" s="53"/>
      <c r="AJ292" s="53"/>
      <c r="AK292" s="53">
        <f t="shared" si="255"/>
        <v>-121134.72720740264</v>
      </c>
      <c r="AL292" s="53"/>
      <c r="AM292" s="53"/>
      <c r="AN292" s="53">
        <f>VLOOKUP($A292,'LG&amp;E Provision'!$B$4:$E$100,AN$1,FALSE)/4*1000</f>
        <v>-57600.742948063722</v>
      </c>
      <c r="AO292" s="53"/>
      <c r="AP292" s="53"/>
      <c r="AQ292" s="53">
        <f t="shared" si="256"/>
        <v>-57600.742948063722</v>
      </c>
      <c r="AR292" s="53"/>
      <c r="AS292" s="53"/>
      <c r="AT292" s="53">
        <f t="shared" si="257"/>
        <v>-57600.742948063722</v>
      </c>
      <c r="AU292" s="53"/>
      <c r="AV292" s="53"/>
      <c r="AW292" s="53">
        <f t="shared" si="258"/>
        <v>-57600.742948063722</v>
      </c>
      <c r="AY292" s="130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</row>
    <row r="293" spans="1:82" s="12" customFormat="1" x14ac:dyDescent="0.15">
      <c r="A293" s="11" t="s">
        <v>25</v>
      </c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99"/>
      <c r="S293" s="53"/>
      <c r="T293" s="53"/>
      <c r="U293" s="53"/>
      <c r="V293" s="53">
        <f>VLOOKUP($A293,'LG&amp;E Provision'!$B$4:$E$100,V$1,FALSE)/4*1000</f>
        <v>-151312.815</v>
      </c>
      <c r="W293" s="53"/>
      <c r="X293" s="53"/>
      <c r="Y293" s="53">
        <f t="shared" si="252"/>
        <v>-151312.815</v>
      </c>
      <c r="Z293" s="53"/>
      <c r="AA293" s="120"/>
      <c r="AB293" s="53">
        <f>VLOOKUP($A293,'LG&amp;E Provision'!$B$4:$E$100,AB$1,FALSE)/4*1000</f>
        <v>0</v>
      </c>
      <c r="AC293" s="53"/>
      <c r="AD293" s="53"/>
      <c r="AE293" s="53">
        <f t="shared" si="253"/>
        <v>0</v>
      </c>
      <c r="AF293" s="53"/>
      <c r="AG293" s="53"/>
      <c r="AH293" s="53">
        <f t="shared" si="254"/>
        <v>0</v>
      </c>
      <c r="AI293" s="53"/>
      <c r="AJ293" s="53"/>
      <c r="AK293" s="53">
        <f t="shared" si="255"/>
        <v>0</v>
      </c>
      <c r="AL293" s="53"/>
      <c r="AM293" s="53"/>
      <c r="AN293" s="53">
        <f>VLOOKUP($A293,'LG&amp;E Provision'!$B$4:$E$100,AN$1,FALSE)/4*1000</f>
        <v>0</v>
      </c>
      <c r="AO293" s="53"/>
      <c r="AP293" s="53"/>
      <c r="AQ293" s="53">
        <f t="shared" si="256"/>
        <v>0</v>
      </c>
      <c r="AR293" s="53"/>
      <c r="AS293" s="53"/>
      <c r="AT293" s="53">
        <f t="shared" si="257"/>
        <v>0</v>
      </c>
      <c r="AU293" s="53"/>
      <c r="AV293" s="53"/>
      <c r="AW293" s="53">
        <f t="shared" si="258"/>
        <v>0</v>
      </c>
      <c r="AY293" s="130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</row>
    <row r="294" spans="1:82" s="12" customFormat="1" x14ac:dyDescent="0.15">
      <c r="A294" s="11" t="s">
        <v>273</v>
      </c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99"/>
      <c r="S294" s="53"/>
      <c r="T294" s="53"/>
      <c r="U294" s="53"/>
      <c r="V294" s="53">
        <f>VLOOKUP($A294,'LG&amp;E Provision'!$B$4:$E$100,V$1,FALSE)/4*1000</f>
        <v>619910.19999999995</v>
      </c>
      <c r="W294" s="53"/>
      <c r="X294" s="53"/>
      <c r="Y294" s="53">
        <f t="shared" si="252"/>
        <v>619910.19999999995</v>
      </c>
      <c r="Z294" s="53"/>
      <c r="AA294" s="120"/>
      <c r="AB294" s="53">
        <f>VLOOKUP($A294,'LG&amp;E Provision'!$B$4:$E$100,AB$1,FALSE)/4*1000</f>
        <v>641946.80000000016</v>
      </c>
      <c r="AC294" s="53"/>
      <c r="AD294" s="53"/>
      <c r="AE294" s="53">
        <f t="shared" si="253"/>
        <v>641946.80000000016</v>
      </c>
      <c r="AF294" s="53"/>
      <c r="AG294" s="53"/>
      <c r="AH294" s="53">
        <f t="shared" si="254"/>
        <v>641946.80000000016</v>
      </c>
      <c r="AI294" s="53"/>
      <c r="AJ294" s="53"/>
      <c r="AK294" s="53">
        <f t="shared" si="255"/>
        <v>641946.80000000016</v>
      </c>
      <c r="AL294" s="53"/>
      <c r="AM294" s="53"/>
      <c r="AN294" s="53">
        <f>VLOOKUP($A294,'LG&amp;E Provision'!$B$4:$E$100,AN$1,FALSE)/4*1000</f>
        <v>634051.59999999986</v>
      </c>
      <c r="AO294" s="53"/>
      <c r="AP294" s="53"/>
      <c r="AQ294" s="53">
        <f t="shared" si="256"/>
        <v>634051.59999999986</v>
      </c>
      <c r="AR294" s="53"/>
      <c r="AS294" s="53"/>
      <c r="AT294" s="53">
        <f t="shared" si="257"/>
        <v>634051.59999999986</v>
      </c>
      <c r="AU294" s="53"/>
      <c r="AV294" s="53"/>
      <c r="AW294" s="53">
        <f t="shared" si="258"/>
        <v>634051.59999999986</v>
      </c>
      <c r="AY294" s="130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</row>
    <row r="295" spans="1:82" s="12" customFormat="1" x14ac:dyDescent="0.15">
      <c r="A295" s="11" t="s">
        <v>274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99"/>
      <c r="S295" s="53"/>
      <c r="T295" s="53"/>
      <c r="U295" s="53"/>
      <c r="V295" s="53">
        <f>VLOOKUP($A295,'LG&amp;E Provision'!$B$4:$E$100,V$1,FALSE)/4*1000</f>
        <v>-381576.14180438023</v>
      </c>
      <c r="W295" s="53"/>
      <c r="X295" s="53"/>
      <c r="Y295" s="53">
        <f t="shared" si="252"/>
        <v>-381576.14180438023</v>
      </c>
      <c r="Z295" s="53"/>
      <c r="AA295" s="120"/>
      <c r="AB295" s="53">
        <f>VLOOKUP($A295,'LG&amp;E Provision'!$B$4:$E$100,AB$1,FALSE)/4*1000</f>
        <v>-187662.11415001948</v>
      </c>
      <c r="AC295" s="53"/>
      <c r="AD295" s="53"/>
      <c r="AE295" s="53">
        <f t="shared" si="253"/>
        <v>-187662.11415001948</v>
      </c>
      <c r="AF295" s="53"/>
      <c r="AG295" s="53"/>
      <c r="AH295" s="53">
        <f t="shared" si="254"/>
        <v>-187662.11415001948</v>
      </c>
      <c r="AI295" s="53"/>
      <c r="AJ295" s="53"/>
      <c r="AK295" s="53">
        <f t="shared" si="255"/>
        <v>-187662.11415001948</v>
      </c>
      <c r="AL295" s="53"/>
      <c r="AM295" s="53"/>
      <c r="AN295" s="53">
        <f>VLOOKUP($A295,'LG&amp;E Provision'!$B$4:$E$100,AN$1,FALSE)/4*1000</f>
        <v>-166422.56025506323</v>
      </c>
      <c r="AO295" s="53"/>
      <c r="AP295" s="53"/>
      <c r="AQ295" s="53">
        <f t="shared" si="256"/>
        <v>-166422.56025506323</v>
      </c>
      <c r="AR295" s="53"/>
      <c r="AS295" s="53"/>
      <c r="AT295" s="53">
        <f t="shared" si="257"/>
        <v>-166422.56025506323</v>
      </c>
      <c r="AU295" s="53"/>
      <c r="AV295" s="53"/>
      <c r="AW295" s="53">
        <f t="shared" si="258"/>
        <v>-166422.56025506323</v>
      </c>
      <c r="AY295" s="130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</row>
    <row r="296" spans="1:82" s="12" customFormat="1" x14ac:dyDescent="0.15">
      <c r="A296" s="11" t="s">
        <v>13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99"/>
      <c r="S296" s="53"/>
      <c r="T296" s="53"/>
      <c r="U296" s="53"/>
      <c r="V296" s="53">
        <f>VLOOKUP($A296,'LG&amp;E Provision'!$B$4:$E$100,V$1,FALSE)/4*1000</f>
        <v>49903.149268582638</v>
      </c>
      <c r="W296" s="53"/>
      <c r="X296" s="53"/>
      <c r="Y296" s="53">
        <f t="shared" si="252"/>
        <v>49903.149268582638</v>
      </c>
      <c r="Z296" s="53"/>
      <c r="AA296" s="120"/>
      <c r="AB296" s="53">
        <f>VLOOKUP($A296,'LG&amp;E Provision'!$B$4:$E$100,AB$1,FALSE)/4*1000</f>
        <v>265668.69850917649</v>
      </c>
      <c r="AC296" s="53"/>
      <c r="AD296" s="53"/>
      <c r="AE296" s="53">
        <f t="shared" si="253"/>
        <v>265668.69850917649</v>
      </c>
      <c r="AF296" s="53"/>
      <c r="AG296" s="53"/>
      <c r="AH296" s="53">
        <f t="shared" si="254"/>
        <v>265668.69850917649</v>
      </c>
      <c r="AI296" s="53"/>
      <c r="AJ296" s="53"/>
      <c r="AK296" s="53">
        <f t="shared" si="255"/>
        <v>265668.69850917649</v>
      </c>
      <c r="AL296" s="53"/>
      <c r="AM296" s="53"/>
      <c r="AN296" s="53">
        <f>VLOOKUP($A296,'LG&amp;E Provision'!$B$4:$E$100,AN$1,FALSE)/4*1000</f>
        <v>265668.69850917649</v>
      </c>
      <c r="AO296" s="53"/>
      <c r="AP296" s="53"/>
      <c r="AQ296" s="53">
        <f t="shared" si="256"/>
        <v>265668.69850917649</v>
      </c>
      <c r="AR296" s="53"/>
      <c r="AS296" s="53"/>
      <c r="AT296" s="53">
        <f t="shared" si="257"/>
        <v>265668.69850917649</v>
      </c>
      <c r="AU296" s="53"/>
      <c r="AV296" s="53"/>
      <c r="AW296" s="53">
        <f t="shared" si="258"/>
        <v>265668.69850917649</v>
      </c>
      <c r="AY296" s="130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</row>
    <row r="297" spans="1:82" s="12" customFormat="1" x14ac:dyDescent="0.15">
      <c r="A297" s="11" t="s">
        <v>275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99"/>
      <c r="S297" s="53"/>
      <c r="T297" s="53"/>
      <c r="U297" s="53"/>
      <c r="V297" s="53">
        <f>VLOOKUP($A297,'LG&amp;E Provision'!$B$4:$E$100,V$1,FALSE)/4*1000</f>
        <v>337723.11726245907</v>
      </c>
      <c r="W297" s="53"/>
      <c r="X297" s="53"/>
      <c r="Y297" s="53">
        <f t="shared" si="252"/>
        <v>337723.11726245907</v>
      </c>
      <c r="Z297" s="53"/>
      <c r="AA297" s="120"/>
      <c r="AB297" s="53">
        <f>VLOOKUP($A297,'LG&amp;E Provision'!$B$4:$E$100,AB$1,FALSE)/4*1000</f>
        <v>755539.30237701617</v>
      </c>
      <c r="AC297" s="53"/>
      <c r="AD297" s="53"/>
      <c r="AE297" s="53">
        <f t="shared" si="253"/>
        <v>755539.30237701617</v>
      </c>
      <c r="AF297" s="53"/>
      <c r="AG297" s="53"/>
      <c r="AH297" s="53">
        <f t="shared" si="254"/>
        <v>755539.30237701617</v>
      </c>
      <c r="AI297" s="53"/>
      <c r="AJ297" s="53"/>
      <c r="AK297" s="53">
        <f t="shared" si="255"/>
        <v>755539.30237701617</v>
      </c>
      <c r="AL297" s="53"/>
      <c r="AM297" s="53"/>
      <c r="AN297" s="53">
        <f>VLOOKUP($A297,'LG&amp;E Provision'!$B$4:$E$100,AN$1,FALSE)/4*1000</f>
        <v>621695.0197848588</v>
      </c>
      <c r="AO297" s="53"/>
      <c r="AP297" s="53"/>
      <c r="AQ297" s="53">
        <f t="shared" si="256"/>
        <v>621695.0197848588</v>
      </c>
      <c r="AR297" s="53"/>
      <c r="AS297" s="53"/>
      <c r="AT297" s="53">
        <f t="shared" si="257"/>
        <v>621695.0197848588</v>
      </c>
      <c r="AU297" s="53"/>
      <c r="AV297" s="53"/>
      <c r="AW297" s="53">
        <f t="shared" si="258"/>
        <v>621695.0197848588</v>
      </c>
      <c r="AY297" s="130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</row>
    <row r="298" spans="1:82" s="12" customFormat="1" x14ac:dyDescent="0.15">
      <c r="A298" s="11" t="s">
        <v>276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99"/>
      <c r="S298" s="53"/>
      <c r="T298" s="53"/>
      <c r="U298" s="53"/>
      <c r="V298" s="53">
        <f>VLOOKUP($A298,'LG&amp;E Provision'!$B$4:$E$100,V$1,FALSE)/4*1000</f>
        <v>-800000</v>
      </c>
      <c r="W298" s="53"/>
      <c r="X298" s="53"/>
      <c r="Y298" s="53">
        <f t="shared" si="252"/>
        <v>-800000</v>
      </c>
      <c r="Z298" s="53"/>
      <c r="AA298" s="120"/>
      <c r="AB298" s="53">
        <f>VLOOKUP($A298,'LG&amp;E Provision'!$B$4:$E$100,AB$1,FALSE)/4*1000</f>
        <v>-600000</v>
      </c>
      <c r="AC298" s="53"/>
      <c r="AD298" s="53"/>
      <c r="AE298" s="53">
        <f t="shared" si="253"/>
        <v>-600000</v>
      </c>
      <c r="AF298" s="53"/>
      <c r="AG298" s="53"/>
      <c r="AH298" s="53">
        <f t="shared" si="254"/>
        <v>-600000</v>
      </c>
      <c r="AI298" s="53"/>
      <c r="AJ298" s="53"/>
      <c r="AK298" s="53">
        <f t="shared" si="255"/>
        <v>-600000</v>
      </c>
      <c r="AL298" s="53"/>
      <c r="AM298" s="53"/>
      <c r="AN298" s="53">
        <f>VLOOKUP($A298,'LG&amp;E Provision'!$B$4:$E$100,AN$1,FALSE)/4*1000</f>
        <v>-400000</v>
      </c>
      <c r="AO298" s="53"/>
      <c r="AP298" s="53"/>
      <c r="AQ298" s="53">
        <f t="shared" si="256"/>
        <v>-400000</v>
      </c>
      <c r="AR298" s="53"/>
      <c r="AS298" s="53"/>
      <c r="AT298" s="53">
        <f t="shared" si="257"/>
        <v>-400000</v>
      </c>
      <c r="AU298" s="53"/>
      <c r="AV298" s="53"/>
      <c r="AW298" s="53">
        <f t="shared" si="258"/>
        <v>-400000</v>
      </c>
      <c r="AY298" s="130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</row>
    <row r="299" spans="1:82" s="12" customFormat="1" x14ac:dyDescent="0.15">
      <c r="A299" s="11" t="s">
        <v>540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99"/>
      <c r="S299" s="53"/>
      <c r="T299" s="53"/>
      <c r="U299" s="53"/>
      <c r="V299" s="53">
        <f>VLOOKUP($A299,'LG&amp;E Provision'!$B$4:$E$100,V$1,FALSE)/4*1000</f>
        <v>-967346.4636545697</v>
      </c>
      <c r="W299" s="53"/>
      <c r="X299" s="53"/>
      <c r="Y299" s="53">
        <f t="shared" si="252"/>
        <v>-967346.4636545697</v>
      </c>
      <c r="Z299" s="53"/>
      <c r="AA299" s="120"/>
      <c r="AB299" s="53">
        <f>VLOOKUP($A299,'LG&amp;E Provision'!$B$4:$E$100,AB$1,FALSE)/4*1000</f>
        <v>-397664.03919684078</v>
      </c>
      <c r="AC299" s="53"/>
      <c r="AD299" s="53"/>
      <c r="AE299" s="53">
        <f t="shared" si="253"/>
        <v>-397664.03919684078</v>
      </c>
      <c r="AF299" s="53"/>
      <c r="AG299" s="53"/>
      <c r="AH299" s="53">
        <f t="shared" si="254"/>
        <v>-397664.03919684078</v>
      </c>
      <c r="AI299" s="53"/>
      <c r="AJ299" s="53"/>
      <c r="AK299" s="53">
        <f t="shared" si="255"/>
        <v>-397664.03919684078</v>
      </c>
      <c r="AL299" s="53"/>
      <c r="AM299" s="53"/>
      <c r="AN299" s="53">
        <f>VLOOKUP($A299,'LG&amp;E Provision'!$B$4:$E$100,AN$1,FALSE)/4*1000</f>
        <v>-237560.497082972</v>
      </c>
      <c r="AO299" s="53"/>
      <c r="AP299" s="53"/>
      <c r="AQ299" s="53">
        <f t="shared" si="256"/>
        <v>-237560.497082972</v>
      </c>
      <c r="AR299" s="53"/>
      <c r="AS299" s="53"/>
      <c r="AT299" s="53">
        <f t="shared" si="257"/>
        <v>-237560.497082972</v>
      </c>
      <c r="AU299" s="53"/>
      <c r="AV299" s="53"/>
      <c r="AW299" s="53">
        <f t="shared" si="258"/>
        <v>-237560.497082972</v>
      </c>
      <c r="AY299" s="130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</row>
    <row r="300" spans="1:82" s="12" customFormat="1" x14ac:dyDescent="0.15">
      <c r="A300" s="11" t="s">
        <v>47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99"/>
      <c r="S300" s="53"/>
      <c r="T300" s="53"/>
      <c r="U300" s="53"/>
      <c r="V300" s="53">
        <f>VLOOKUP($A300,'LG&amp;E Provision'!$B$4:$E$100,V$1,FALSE)/4*1000</f>
        <v>113028.82919653348</v>
      </c>
      <c r="W300" s="53"/>
      <c r="X300" s="53"/>
      <c r="Y300" s="53">
        <f t="shared" si="252"/>
        <v>113028.82919653348</v>
      </c>
      <c r="Z300" s="53"/>
      <c r="AA300" s="120"/>
      <c r="AB300" s="53">
        <f>VLOOKUP($A300,'LG&amp;E Provision'!$B$4:$E$100,AB$1,FALSE)/4*1000</f>
        <v>37165.23699147976</v>
      </c>
      <c r="AC300" s="53"/>
      <c r="AD300" s="53"/>
      <c r="AE300" s="53">
        <f t="shared" si="253"/>
        <v>37165.23699147976</v>
      </c>
      <c r="AF300" s="53"/>
      <c r="AG300" s="53"/>
      <c r="AH300" s="53">
        <f t="shared" si="254"/>
        <v>37165.23699147976</v>
      </c>
      <c r="AI300" s="53"/>
      <c r="AJ300" s="53"/>
      <c r="AK300" s="53">
        <f t="shared" si="255"/>
        <v>37165.23699147976</v>
      </c>
      <c r="AL300" s="53"/>
      <c r="AM300" s="53"/>
      <c r="AN300" s="53">
        <f>VLOOKUP($A300,'LG&amp;E Provision'!$B$4:$E$100,AN$1,FALSE)/4*1000</f>
        <v>69723.839999999953</v>
      </c>
      <c r="AO300" s="53"/>
      <c r="AP300" s="53"/>
      <c r="AQ300" s="53">
        <f t="shared" si="256"/>
        <v>69723.839999999953</v>
      </c>
      <c r="AR300" s="53"/>
      <c r="AS300" s="53"/>
      <c r="AT300" s="53">
        <f t="shared" si="257"/>
        <v>69723.839999999953</v>
      </c>
      <c r="AU300" s="53"/>
      <c r="AV300" s="53"/>
      <c r="AW300" s="53">
        <f t="shared" si="258"/>
        <v>69723.839999999953</v>
      </c>
      <c r="AY300" s="130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</row>
    <row r="301" spans="1:82" s="12" customFormat="1" x14ac:dyDescent="0.15">
      <c r="A301" s="11" t="s">
        <v>455</v>
      </c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99"/>
      <c r="S301" s="53"/>
      <c r="T301" s="53"/>
      <c r="U301" s="53"/>
      <c r="V301" s="53">
        <f>VLOOKUP($A301,'LG&amp;E Provision'!$B$4:$E$100,V$1,FALSE)/4*1000</f>
        <v>7696.7975000001443</v>
      </c>
      <c r="W301" s="53"/>
      <c r="X301" s="53"/>
      <c r="Y301" s="53">
        <f t="shared" si="252"/>
        <v>7696.7975000001443</v>
      </c>
      <c r="Z301" s="53"/>
      <c r="AA301" s="120"/>
      <c r="AB301" s="53">
        <f>VLOOKUP($A301,'LG&amp;E Provision'!$B$4:$E$100,AB$1,FALSE)/4*1000</f>
        <v>0</v>
      </c>
      <c r="AC301" s="53"/>
      <c r="AD301" s="53"/>
      <c r="AE301" s="53">
        <f t="shared" si="253"/>
        <v>0</v>
      </c>
      <c r="AF301" s="53"/>
      <c r="AG301" s="53"/>
      <c r="AH301" s="53">
        <f t="shared" si="254"/>
        <v>0</v>
      </c>
      <c r="AI301" s="53"/>
      <c r="AJ301" s="53"/>
      <c r="AK301" s="53">
        <f t="shared" si="255"/>
        <v>0</v>
      </c>
      <c r="AL301" s="53"/>
      <c r="AM301" s="53"/>
      <c r="AN301" s="53">
        <f>VLOOKUP($A301,'LG&amp;E Provision'!$B$4:$E$100,AN$1,FALSE)/4*1000</f>
        <v>0</v>
      </c>
      <c r="AO301" s="53"/>
      <c r="AP301" s="53"/>
      <c r="AQ301" s="53">
        <f t="shared" si="256"/>
        <v>0</v>
      </c>
      <c r="AR301" s="53"/>
      <c r="AS301" s="53"/>
      <c r="AT301" s="53">
        <f t="shared" si="257"/>
        <v>0</v>
      </c>
      <c r="AU301" s="53"/>
      <c r="AV301" s="53"/>
      <c r="AW301" s="53">
        <f t="shared" si="258"/>
        <v>0</v>
      </c>
      <c r="AY301" s="130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</row>
    <row r="302" spans="1:82" s="12" customFormat="1" x14ac:dyDescent="0.15">
      <c r="A302" s="11" t="s">
        <v>458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99"/>
      <c r="S302" s="53"/>
      <c r="T302" s="53"/>
      <c r="U302" s="53"/>
      <c r="V302" s="53">
        <f>VLOOKUP($A302,'LG&amp;E Provision'!$B$4:$E$100,V$1,FALSE)/4*1000</f>
        <v>142.57499999985157</v>
      </c>
      <c r="W302" s="53"/>
      <c r="X302" s="53"/>
      <c r="Y302" s="53">
        <f t="shared" si="252"/>
        <v>142.57499999985157</v>
      </c>
      <c r="Z302" s="53"/>
      <c r="AA302" s="120"/>
      <c r="AB302" s="53">
        <f>VLOOKUP($A302,'LG&amp;E Provision'!$B$4:$E$100,AB$1,FALSE)/4*1000</f>
        <v>0</v>
      </c>
      <c r="AC302" s="53"/>
      <c r="AD302" s="53"/>
      <c r="AE302" s="53">
        <f t="shared" si="253"/>
        <v>0</v>
      </c>
      <c r="AF302" s="53"/>
      <c r="AG302" s="53"/>
      <c r="AH302" s="53">
        <f t="shared" si="254"/>
        <v>0</v>
      </c>
      <c r="AI302" s="53"/>
      <c r="AJ302" s="53"/>
      <c r="AK302" s="53">
        <f t="shared" si="255"/>
        <v>0</v>
      </c>
      <c r="AL302" s="53"/>
      <c r="AM302" s="53"/>
      <c r="AN302" s="53">
        <f>VLOOKUP($A302,'LG&amp;E Provision'!$B$4:$E$100,AN$1,FALSE)/4*1000</f>
        <v>0</v>
      </c>
      <c r="AO302" s="53"/>
      <c r="AP302" s="53"/>
      <c r="AQ302" s="53">
        <f t="shared" si="256"/>
        <v>0</v>
      </c>
      <c r="AR302" s="53"/>
      <c r="AS302" s="53"/>
      <c r="AT302" s="53">
        <f t="shared" si="257"/>
        <v>0</v>
      </c>
      <c r="AU302" s="53"/>
      <c r="AV302" s="53"/>
      <c r="AW302" s="53">
        <f t="shared" si="258"/>
        <v>0</v>
      </c>
      <c r="AY302" s="130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</row>
    <row r="303" spans="1:82" s="12" customFormat="1" x14ac:dyDescent="0.15">
      <c r="A303" s="11" t="s">
        <v>541</v>
      </c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99"/>
      <c r="S303" s="53"/>
      <c r="T303" s="53"/>
      <c r="U303" s="53"/>
      <c r="V303" s="53">
        <f>VLOOKUP($A303,'LG&amp;E Provision'!$B$4:$E$100,V$1,FALSE)/4*1000</f>
        <v>61576.199999999968</v>
      </c>
      <c r="W303" s="53"/>
      <c r="X303" s="53"/>
      <c r="Y303" s="53">
        <f t="shared" si="252"/>
        <v>61576.199999999968</v>
      </c>
      <c r="Z303" s="53"/>
      <c r="AA303" s="120"/>
      <c r="AB303" s="53">
        <f>VLOOKUP($A303,'LG&amp;E Provision'!$B$4:$E$100,AB$1,FALSE)/4*1000</f>
        <v>61576.199999999968</v>
      </c>
      <c r="AC303" s="53"/>
      <c r="AD303" s="53"/>
      <c r="AE303" s="53">
        <f t="shared" si="253"/>
        <v>61576.199999999968</v>
      </c>
      <c r="AF303" s="53"/>
      <c r="AG303" s="53"/>
      <c r="AH303" s="53">
        <f t="shared" si="254"/>
        <v>61576.199999999968</v>
      </c>
      <c r="AI303" s="53"/>
      <c r="AJ303" s="53"/>
      <c r="AK303" s="53">
        <f t="shared" si="255"/>
        <v>61576.199999999968</v>
      </c>
      <c r="AL303" s="53"/>
      <c r="AM303" s="53"/>
      <c r="AN303" s="53">
        <f>VLOOKUP($A303,'LG&amp;E Provision'!$B$4:$E$100,AN$1,FALSE)/4*1000</f>
        <v>61576.199999999968</v>
      </c>
      <c r="AO303" s="53"/>
      <c r="AP303" s="53"/>
      <c r="AQ303" s="53">
        <f t="shared" si="256"/>
        <v>61576.199999999968</v>
      </c>
      <c r="AR303" s="53"/>
      <c r="AS303" s="53"/>
      <c r="AT303" s="53">
        <f t="shared" si="257"/>
        <v>61576.199999999968</v>
      </c>
      <c r="AU303" s="53"/>
      <c r="AV303" s="53"/>
      <c r="AW303" s="53">
        <f t="shared" si="258"/>
        <v>61576.199999999968</v>
      </c>
      <c r="AY303" s="130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</row>
    <row r="304" spans="1:82" s="12" customFormat="1" x14ac:dyDescent="0.15">
      <c r="A304" s="11" t="s">
        <v>542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99"/>
      <c r="S304" s="53"/>
      <c r="T304" s="53"/>
      <c r="U304" s="53"/>
      <c r="V304" s="53">
        <f>VLOOKUP($A304,'LG&amp;E Provision'!$B$4:$E$100,V$1,FALSE)/4*1000</f>
        <v>0</v>
      </c>
      <c r="W304" s="53"/>
      <c r="X304" s="53"/>
      <c r="Y304" s="53">
        <f t="shared" si="252"/>
        <v>0</v>
      </c>
      <c r="Z304" s="53"/>
      <c r="AA304" s="120"/>
      <c r="AB304" s="53">
        <f>VLOOKUP($A304,'LG&amp;E Provision'!$B$4:$E$100,AB$1,FALSE)/4*1000</f>
        <v>81300.501000000164</v>
      </c>
      <c r="AC304" s="53"/>
      <c r="AD304" s="53"/>
      <c r="AE304" s="53">
        <f t="shared" si="253"/>
        <v>81300.501000000164</v>
      </c>
      <c r="AF304" s="53"/>
      <c r="AG304" s="53"/>
      <c r="AH304" s="53">
        <f t="shared" si="254"/>
        <v>81300.501000000164</v>
      </c>
      <c r="AI304" s="53"/>
      <c r="AJ304" s="53"/>
      <c r="AK304" s="53">
        <f t="shared" si="255"/>
        <v>81300.501000000164</v>
      </c>
      <c r="AL304" s="53"/>
      <c r="AM304" s="53"/>
      <c r="AN304" s="53">
        <f>VLOOKUP($A304,'LG&amp;E Provision'!$B$4:$E$100,AN$1,FALSE)/4*1000</f>
        <v>162601.00200000033</v>
      </c>
      <c r="AO304" s="53"/>
      <c r="AP304" s="53"/>
      <c r="AQ304" s="53">
        <f t="shared" si="256"/>
        <v>162601.00200000033</v>
      </c>
      <c r="AR304" s="53"/>
      <c r="AS304" s="53"/>
      <c r="AT304" s="53">
        <f t="shared" si="257"/>
        <v>162601.00200000033</v>
      </c>
      <c r="AU304" s="53"/>
      <c r="AV304" s="53"/>
      <c r="AW304" s="53">
        <f t="shared" si="258"/>
        <v>162601.00200000033</v>
      </c>
      <c r="AY304" s="130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</row>
    <row r="305" spans="1:82" s="12" customFormat="1" x14ac:dyDescent="0.15">
      <c r="A305" s="11" t="s">
        <v>10</v>
      </c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99"/>
      <c r="S305" s="53"/>
      <c r="T305" s="53"/>
      <c r="U305" s="53"/>
      <c r="V305" s="53">
        <f>VLOOKUP($A305,'LG&amp;E Provision'!$B$4:$E$100,V$1,FALSE)/4*1000</f>
        <v>632284.56000000006</v>
      </c>
      <c r="W305" s="53"/>
      <c r="X305" s="53"/>
      <c r="Y305" s="53">
        <f t="shared" si="252"/>
        <v>632284.56000000006</v>
      </c>
      <c r="Z305" s="53"/>
      <c r="AA305" s="120"/>
      <c r="AB305" s="53">
        <f>VLOOKUP($A305,'LG&amp;E Provision'!$B$4:$E$100,AB$1,FALSE)/4*1000</f>
        <v>316142.27249999996</v>
      </c>
      <c r="AC305" s="53"/>
      <c r="AD305" s="53"/>
      <c r="AE305" s="53">
        <f t="shared" si="253"/>
        <v>316142.27249999996</v>
      </c>
      <c r="AF305" s="53"/>
      <c r="AG305" s="53"/>
      <c r="AH305" s="53">
        <f t="shared" si="254"/>
        <v>316142.27249999996</v>
      </c>
      <c r="AI305" s="53"/>
      <c r="AJ305" s="53"/>
      <c r="AK305" s="53">
        <f t="shared" si="255"/>
        <v>316142.27249999996</v>
      </c>
      <c r="AL305" s="53"/>
      <c r="AM305" s="53"/>
      <c r="AN305" s="53">
        <f>VLOOKUP($A305,'LG&amp;E Provision'!$B$4:$E$100,AN$1,FALSE)/4*1000</f>
        <v>0</v>
      </c>
      <c r="AO305" s="53"/>
      <c r="AP305" s="53"/>
      <c r="AQ305" s="53">
        <f t="shared" si="256"/>
        <v>0</v>
      </c>
      <c r="AR305" s="53"/>
      <c r="AS305" s="53"/>
      <c r="AT305" s="53">
        <f t="shared" si="257"/>
        <v>0</v>
      </c>
      <c r="AU305" s="53"/>
      <c r="AV305" s="53"/>
      <c r="AW305" s="53">
        <f t="shared" si="258"/>
        <v>0</v>
      </c>
      <c r="AY305" s="130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</row>
    <row r="306" spans="1:82" s="12" customFormat="1" x14ac:dyDescent="0.15">
      <c r="A306" s="11" t="s">
        <v>543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99"/>
      <c r="S306" s="53"/>
      <c r="T306" s="53"/>
      <c r="U306" s="53"/>
      <c r="V306" s="53">
        <f>VLOOKUP($A306,'LG&amp;E Provision'!$B$4:$E$100,V$1,FALSE)/4*1000</f>
        <v>1077920.2489434215</v>
      </c>
      <c r="W306" s="53"/>
      <c r="X306" s="53"/>
      <c r="Y306" s="53">
        <f t="shared" si="252"/>
        <v>1077920.2489434215</v>
      </c>
      <c r="Z306" s="53"/>
      <c r="AA306" s="120"/>
      <c r="AB306" s="53">
        <f>VLOOKUP($A306,'LG&amp;E Provision'!$B$4:$E$100,AB$1,FALSE)/4*1000</f>
        <v>-557896.89548502001</v>
      </c>
      <c r="AC306" s="53"/>
      <c r="AD306" s="53"/>
      <c r="AE306" s="53">
        <f t="shared" si="253"/>
        <v>-557896.89548502001</v>
      </c>
      <c r="AF306" s="53"/>
      <c r="AG306" s="53"/>
      <c r="AH306" s="53">
        <f t="shared" si="254"/>
        <v>-557896.89548502001</v>
      </c>
      <c r="AI306" s="53"/>
      <c r="AJ306" s="53"/>
      <c r="AK306" s="53">
        <f t="shared" si="255"/>
        <v>-557896.89548502001</v>
      </c>
      <c r="AL306" s="53"/>
      <c r="AM306" s="53"/>
      <c r="AN306" s="53">
        <f>VLOOKUP($A306,'LG&amp;E Provision'!$B$4:$E$100,AN$1,FALSE)/4*1000</f>
        <v>-557896.89548502001</v>
      </c>
      <c r="AO306" s="53"/>
      <c r="AP306" s="53"/>
      <c r="AQ306" s="53">
        <f t="shared" si="256"/>
        <v>-557896.89548502001</v>
      </c>
      <c r="AR306" s="53"/>
      <c r="AS306" s="53"/>
      <c r="AT306" s="53">
        <f t="shared" si="257"/>
        <v>-557896.89548502001</v>
      </c>
      <c r="AU306" s="53"/>
      <c r="AV306" s="53"/>
      <c r="AW306" s="53">
        <f t="shared" si="258"/>
        <v>-557896.89548502001</v>
      </c>
      <c r="AY306" s="130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</row>
    <row r="307" spans="1:82" s="12" customFormat="1" x14ac:dyDescent="0.15">
      <c r="A307" s="11" t="s">
        <v>544</v>
      </c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99"/>
      <c r="S307" s="53"/>
      <c r="T307" s="53"/>
      <c r="U307" s="53"/>
      <c r="V307" s="53">
        <f>VLOOKUP($A307,'LG&amp;E Provision'!$B$4:$E$100,V$1,FALSE)/4*1000</f>
        <v>0</v>
      </c>
      <c r="W307" s="53"/>
      <c r="X307" s="53"/>
      <c r="Y307" s="53">
        <f t="shared" si="252"/>
        <v>0</v>
      </c>
      <c r="Z307" s="53"/>
      <c r="AA307" s="120"/>
      <c r="AB307" s="53">
        <f>VLOOKUP($A307,'LG&amp;E Provision'!$B$4:$E$100,AB$1,FALSE)/4*1000</f>
        <v>0</v>
      </c>
      <c r="AC307" s="53"/>
      <c r="AD307" s="53"/>
      <c r="AE307" s="53">
        <f t="shared" si="253"/>
        <v>0</v>
      </c>
      <c r="AF307" s="53"/>
      <c r="AG307" s="53"/>
      <c r="AH307" s="53">
        <f t="shared" si="254"/>
        <v>0</v>
      </c>
      <c r="AI307" s="53"/>
      <c r="AJ307" s="53"/>
      <c r="AK307" s="53">
        <f t="shared" si="255"/>
        <v>0</v>
      </c>
      <c r="AL307" s="53"/>
      <c r="AM307" s="53"/>
      <c r="AN307" s="53">
        <f>VLOOKUP($A307,'LG&amp;E Provision'!$B$4:$E$100,AN$1,FALSE)/4*1000</f>
        <v>0</v>
      </c>
      <c r="AO307" s="53"/>
      <c r="AP307" s="53"/>
      <c r="AQ307" s="53">
        <f t="shared" si="256"/>
        <v>0</v>
      </c>
      <c r="AR307" s="53"/>
      <c r="AS307" s="53"/>
      <c r="AT307" s="53">
        <f t="shared" si="257"/>
        <v>0</v>
      </c>
      <c r="AU307" s="53"/>
      <c r="AV307" s="53"/>
      <c r="AW307" s="53">
        <f t="shared" si="258"/>
        <v>0</v>
      </c>
      <c r="AY307" s="130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</row>
    <row r="308" spans="1:82" s="12" customFormat="1" x14ac:dyDescent="0.15">
      <c r="A308" s="11" t="s">
        <v>52</v>
      </c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99"/>
      <c r="S308" s="53"/>
      <c r="T308" s="53"/>
      <c r="U308" s="53"/>
      <c r="V308" s="53">
        <f>VLOOKUP($A308,'LG&amp;E Provision'!$B$4:$E$100,V$1,FALSE)/4*1000</f>
        <v>-5706612.7125000004</v>
      </c>
      <c r="W308" s="53"/>
      <c r="X308" s="53"/>
      <c r="Y308" s="53">
        <f t="shared" si="252"/>
        <v>-5706612.7125000004</v>
      </c>
      <c r="Z308" s="53"/>
      <c r="AA308" s="120"/>
      <c r="AB308" s="53">
        <f>VLOOKUP($A308,'LG&amp;E Provision'!$B$4:$E$100,AB$1,FALSE)/4*1000</f>
        <v>-8024392.25</v>
      </c>
      <c r="AC308" s="53"/>
      <c r="AD308" s="53"/>
      <c r="AE308" s="53">
        <f t="shared" si="253"/>
        <v>-8024392.25</v>
      </c>
      <c r="AF308" s="53"/>
      <c r="AG308" s="53"/>
      <c r="AH308" s="53">
        <f t="shared" si="254"/>
        <v>-8024392.25</v>
      </c>
      <c r="AI308" s="53"/>
      <c r="AJ308" s="53"/>
      <c r="AK308" s="53">
        <f t="shared" si="255"/>
        <v>-8024392.25</v>
      </c>
      <c r="AL308" s="53"/>
      <c r="AM308" s="53"/>
      <c r="AN308" s="53">
        <f>VLOOKUP($A308,'LG&amp;E Provision'!$B$4:$E$100,AN$1,FALSE)/4*1000</f>
        <v>-8174545.8200000003</v>
      </c>
      <c r="AO308" s="53"/>
      <c r="AP308" s="53"/>
      <c r="AQ308" s="53">
        <f t="shared" si="256"/>
        <v>-8174545.8200000003</v>
      </c>
      <c r="AR308" s="53"/>
      <c r="AS308" s="53"/>
      <c r="AT308" s="53">
        <f t="shared" si="257"/>
        <v>-8174545.8200000003</v>
      </c>
      <c r="AU308" s="53"/>
      <c r="AV308" s="53"/>
      <c r="AW308" s="53">
        <f t="shared" si="258"/>
        <v>-8174545.8200000003</v>
      </c>
      <c r="AY308" s="130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</row>
    <row r="309" spans="1:82" s="12" customFormat="1" x14ac:dyDescent="0.15">
      <c r="A309" s="11" t="s">
        <v>282</v>
      </c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99"/>
      <c r="S309" s="53"/>
      <c r="T309" s="53"/>
      <c r="U309" s="53"/>
      <c r="V309" s="53">
        <f>VLOOKUP($A309,'LG&amp;E Provision'!$B$4:$E$100,V$1,FALSE)/4*1000</f>
        <v>0</v>
      </c>
      <c r="W309" s="53"/>
      <c r="X309" s="53"/>
      <c r="Y309" s="53">
        <f t="shared" si="252"/>
        <v>0</v>
      </c>
      <c r="Z309" s="53"/>
      <c r="AA309" s="120"/>
      <c r="AB309" s="53">
        <f>VLOOKUP($A309,'LG&amp;E Provision'!$B$4:$E$100,AB$1,FALSE)/4*1000</f>
        <v>-9873.3157984300469</v>
      </c>
      <c r="AC309" s="53"/>
      <c r="AD309" s="53"/>
      <c r="AE309" s="53">
        <f t="shared" si="253"/>
        <v>-9873.3157984300469</v>
      </c>
      <c r="AF309" s="53"/>
      <c r="AG309" s="53"/>
      <c r="AH309" s="53">
        <f t="shared" si="254"/>
        <v>-9873.3157984300469</v>
      </c>
      <c r="AI309" s="53"/>
      <c r="AJ309" s="53"/>
      <c r="AK309" s="53">
        <f t="shared" si="255"/>
        <v>-9873.3157984300469</v>
      </c>
      <c r="AL309" s="53"/>
      <c r="AM309" s="53"/>
      <c r="AN309" s="53">
        <f>VLOOKUP($A309,'LG&amp;E Provision'!$B$4:$E$100,AN$1,FALSE)/4*1000</f>
        <v>-86525.986576018826</v>
      </c>
      <c r="AO309" s="53"/>
      <c r="AP309" s="53"/>
      <c r="AQ309" s="53">
        <f t="shared" si="256"/>
        <v>-86525.986576018826</v>
      </c>
      <c r="AR309" s="53"/>
      <c r="AS309" s="53"/>
      <c r="AT309" s="53">
        <f t="shared" si="257"/>
        <v>-86525.986576018826</v>
      </c>
      <c r="AU309" s="53"/>
      <c r="AV309" s="53"/>
      <c r="AW309" s="53">
        <f t="shared" si="258"/>
        <v>-86525.986576018826</v>
      </c>
      <c r="AY309" s="130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</row>
    <row r="310" spans="1:82" s="12" customFormat="1" x14ac:dyDescent="0.15">
      <c r="A310" s="11" t="s">
        <v>16</v>
      </c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99"/>
      <c r="S310" s="53"/>
      <c r="T310" s="53"/>
      <c r="U310" s="53"/>
      <c r="V310" s="53">
        <f>VLOOKUP($A310,'LG&amp;E Provision'!$B$4:$E$100,V$1,FALSE)/4*1000</f>
        <v>64542677.989046015</v>
      </c>
      <c r="W310" s="53"/>
      <c r="X310" s="53"/>
      <c r="Y310" s="53">
        <f t="shared" si="252"/>
        <v>64542677.989046015</v>
      </c>
      <c r="Z310" s="53"/>
      <c r="AA310" s="120"/>
      <c r="AB310" s="53">
        <f>VLOOKUP($A310,'LG&amp;E Provision'!$B$4:$E$100,AB$1,FALSE)/4*1000</f>
        <v>76304688.704367951</v>
      </c>
      <c r="AC310" s="53"/>
      <c r="AD310" s="53"/>
      <c r="AE310" s="53">
        <f t="shared" si="253"/>
        <v>76304688.704367951</v>
      </c>
      <c r="AF310" s="53"/>
      <c r="AG310" s="53"/>
      <c r="AH310" s="53">
        <f t="shared" si="254"/>
        <v>76304688.704367951</v>
      </c>
      <c r="AI310" s="53"/>
      <c r="AJ310" s="53"/>
      <c r="AK310" s="53">
        <f t="shared" si="255"/>
        <v>76304688.704367951</v>
      </c>
      <c r="AL310" s="53"/>
      <c r="AM310" s="53"/>
      <c r="AN310" s="53">
        <f>VLOOKUP($A310,'LG&amp;E Provision'!$B$4:$E$100,AN$1,FALSE)/4*1000</f>
        <v>87068195.243769154</v>
      </c>
      <c r="AO310" s="53"/>
      <c r="AP310" s="53"/>
      <c r="AQ310" s="53">
        <f t="shared" si="256"/>
        <v>87068195.243769154</v>
      </c>
      <c r="AR310" s="53"/>
      <c r="AS310" s="53"/>
      <c r="AT310" s="53">
        <f t="shared" si="257"/>
        <v>87068195.243769154</v>
      </c>
      <c r="AU310" s="53"/>
      <c r="AV310" s="53"/>
      <c r="AW310" s="53">
        <f t="shared" si="258"/>
        <v>87068195.243769154</v>
      </c>
      <c r="AY310" s="130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</row>
    <row r="311" spans="1:82" s="12" customFormat="1" x14ac:dyDescent="0.15">
      <c r="A311" s="11" t="s">
        <v>547</v>
      </c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99"/>
      <c r="S311" s="53"/>
      <c r="T311" s="53"/>
      <c r="U311" s="53"/>
      <c r="V311" s="53">
        <f>VLOOKUP($A311,'LG&amp;E Provision'!$B$4:$E$100,V$1,FALSE)/4*1000</f>
        <v>-5058166.0324999997</v>
      </c>
      <c r="W311" s="53"/>
      <c r="X311" s="53"/>
      <c r="Y311" s="53">
        <f t="shared" si="252"/>
        <v>-5058166.0324999997</v>
      </c>
      <c r="Z311" s="53"/>
      <c r="AA311" s="120"/>
      <c r="AB311" s="53">
        <f>VLOOKUP($A311,'LG&amp;E Provision'!$B$4:$E$100,AB$1,FALSE)/4*1000</f>
        <v>-1283873.3700000001</v>
      </c>
      <c r="AC311" s="53"/>
      <c r="AD311" s="53"/>
      <c r="AE311" s="53">
        <f t="shared" si="253"/>
        <v>-1283873.3700000001</v>
      </c>
      <c r="AF311" s="53"/>
      <c r="AG311" s="53"/>
      <c r="AH311" s="53">
        <f t="shared" si="254"/>
        <v>-1283873.3700000001</v>
      </c>
      <c r="AI311" s="53"/>
      <c r="AJ311" s="53"/>
      <c r="AK311" s="53">
        <f t="shared" si="255"/>
        <v>-1283873.3700000001</v>
      </c>
      <c r="AL311" s="53"/>
      <c r="AM311" s="53"/>
      <c r="AN311" s="53">
        <f>VLOOKUP($A311,'LG&amp;E Provision'!$B$4:$E$100,AN$1,FALSE)/4*1000</f>
        <v>-407314.93</v>
      </c>
      <c r="AO311" s="53"/>
      <c r="AP311" s="53"/>
      <c r="AQ311" s="53">
        <f t="shared" si="256"/>
        <v>-407314.93</v>
      </c>
      <c r="AR311" s="53"/>
      <c r="AS311" s="53"/>
      <c r="AT311" s="53">
        <f t="shared" si="257"/>
        <v>-407314.93</v>
      </c>
      <c r="AU311" s="53"/>
      <c r="AV311" s="53"/>
      <c r="AW311" s="53">
        <f t="shared" si="258"/>
        <v>-407314.93</v>
      </c>
      <c r="AY311" s="130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</row>
    <row r="312" spans="1:82" s="12" customFormat="1" x14ac:dyDescent="0.15">
      <c r="A312" s="11" t="s">
        <v>19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99"/>
      <c r="S312" s="53"/>
      <c r="T312" s="53"/>
      <c r="U312" s="53"/>
      <c r="V312" s="53">
        <f>VLOOKUP($A312,'LG&amp;E Provision'!$B$4:$E$100,V$1,FALSE)/4*1000</f>
        <v>3000000</v>
      </c>
      <c r="W312" s="53"/>
      <c r="X312" s="53"/>
      <c r="Y312" s="53">
        <f t="shared" si="252"/>
        <v>3000000</v>
      </c>
      <c r="Z312" s="53"/>
      <c r="AA312" s="120"/>
      <c r="AB312" s="53">
        <f>VLOOKUP($A312,'LG&amp;E Provision'!$B$4:$E$100,AB$1,FALSE)/4*1000</f>
        <v>877057.75</v>
      </c>
      <c r="AC312" s="53"/>
      <c r="AD312" s="53"/>
      <c r="AE312" s="53">
        <f t="shared" si="253"/>
        <v>877057.75</v>
      </c>
      <c r="AF312" s="53"/>
      <c r="AG312" s="53"/>
      <c r="AH312" s="53">
        <f t="shared" si="254"/>
        <v>877057.75</v>
      </c>
      <c r="AI312" s="53"/>
      <c r="AJ312" s="53"/>
      <c r="AK312" s="53">
        <f t="shared" si="255"/>
        <v>877057.75</v>
      </c>
      <c r="AL312" s="53"/>
      <c r="AM312" s="53"/>
      <c r="AN312" s="53">
        <f>VLOOKUP($A312,'LG&amp;E Provision'!$B$4:$E$100,AN$1,FALSE)/4*1000</f>
        <v>689585</v>
      </c>
      <c r="AO312" s="53"/>
      <c r="AP312" s="53"/>
      <c r="AQ312" s="53">
        <f t="shared" si="256"/>
        <v>689585</v>
      </c>
      <c r="AR312" s="53"/>
      <c r="AS312" s="53"/>
      <c r="AT312" s="53">
        <f t="shared" si="257"/>
        <v>689585</v>
      </c>
      <c r="AU312" s="53"/>
      <c r="AV312" s="53"/>
      <c r="AW312" s="53">
        <f t="shared" si="258"/>
        <v>689585</v>
      </c>
      <c r="AY312" s="130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</row>
    <row r="313" spans="1:82" s="12" customFormat="1" x14ac:dyDescent="0.15">
      <c r="A313" s="11" t="s">
        <v>23</v>
      </c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99"/>
      <c r="S313" s="53"/>
      <c r="T313" s="53"/>
      <c r="U313" s="53"/>
      <c r="V313" s="53">
        <f>VLOOKUP($A313,'LG&amp;E Provision'!$B$4:$E$100,V$1,FALSE)/4*1000</f>
        <v>-7612361.5550000006</v>
      </c>
      <c r="W313" s="53"/>
      <c r="X313" s="53"/>
      <c r="Y313" s="53">
        <f t="shared" si="252"/>
        <v>-7612361.5550000006</v>
      </c>
      <c r="Z313" s="53"/>
      <c r="AA313" s="120"/>
      <c r="AB313" s="53">
        <f>VLOOKUP($A313,'LG&amp;E Provision'!$B$4:$E$100,AB$1,FALSE)/4*1000</f>
        <v>-6572992.4049999993</v>
      </c>
      <c r="AC313" s="53"/>
      <c r="AD313" s="53"/>
      <c r="AE313" s="53">
        <f t="shared" si="253"/>
        <v>-6572992.4049999993</v>
      </c>
      <c r="AF313" s="53"/>
      <c r="AG313" s="53"/>
      <c r="AH313" s="53">
        <f t="shared" si="254"/>
        <v>-6572992.4049999993</v>
      </c>
      <c r="AI313" s="53"/>
      <c r="AJ313" s="53"/>
      <c r="AK313" s="53">
        <f t="shared" si="255"/>
        <v>-6572992.4049999993</v>
      </c>
      <c r="AL313" s="53"/>
      <c r="AM313" s="53"/>
      <c r="AN313" s="53">
        <f>VLOOKUP($A313,'LG&amp;E Provision'!$B$4:$E$100,AN$1,FALSE)/4*1000</f>
        <v>-3528758.9500000011</v>
      </c>
      <c r="AO313" s="53"/>
      <c r="AP313" s="53"/>
      <c r="AQ313" s="53">
        <f t="shared" si="256"/>
        <v>-3528758.9500000011</v>
      </c>
      <c r="AR313" s="53"/>
      <c r="AS313" s="53"/>
      <c r="AT313" s="53">
        <f t="shared" si="257"/>
        <v>-3528758.9500000011</v>
      </c>
      <c r="AU313" s="53"/>
      <c r="AV313" s="53"/>
      <c r="AW313" s="53">
        <f t="shared" si="258"/>
        <v>-3528758.9500000011</v>
      </c>
      <c r="AY313" s="130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</row>
    <row r="314" spans="1:82" s="12" customFormat="1" x14ac:dyDescent="0.15">
      <c r="A314" s="11" t="s">
        <v>38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99"/>
      <c r="S314" s="53"/>
      <c r="T314" s="53"/>
      <c r="U314" s="53"/>
      <c r="V314" s="53">
        <f>VLOOKUP($A314,'LG&amp;E Provision'!$B$4:$E$100,V$1,FALSE)/4*1000</f>
        <v>1889108.9670693171</v>
      </c>
      <c r="W314" s="53"/>
      <c r="X314" s="53"/>
      <c r="Y314" s="53">
        <f t="shared" si="252"/>
        <v>1889108.9670693171</v>
      </c>
      <c r="Z314" s="53"/>
      <c r="AA314" s="120"/>
      <c r="AB314" s="53">
        <f>VLOOKUP($A314,'LG&amp;E Provision'!$B$4:$E$100,AB$1,FALSE)/4*1000</f>
        <v>2248580.0191207556</v>
      </c>
      <c r="AC314" s="53"/>
      <c r="AD314" s="53"/>
      <c r="AE314" s="53">
        <f t="shared" si="253"/>
        <v>2248580.0191207556</v>
      </c>
      <c r="AF314" s="53"/>
      <c r="AG314" s="53"/>
      <c r="AH314" s="53">
        <f t="shared" si="254"/>
        <v>2248580.0191207556</v>
      </c>
      <c r="AI314" s="53"/>
      <c r="AJ314" s="53"/>
      <c r="AK314" s="53">
        <f t="shared" si="255"/>
        <v>2248580.0191207556</v>
      </c>
      <c r="AL314" s="53"/>
      <c r="AM314" s="53"/>
      <c r="AN314" s="53">
        <f>VLOOKUP($A314,'LG&amp;E Provision'!$B$4:$E$100,AN$1,FALSE)/4*1000</f>
        <v>1643541.8233811737</v>
      </c>
      <c r="AO314" s="53"/>
      <c r="AP314" s="53"/>
      <c r="AQ314" s="53">
        <f t="shared" si="256"/>
        <v>1643541.8233811737</v>
      </c>
      <c r="AR314" s="53"/>
      <c r="AS314" s="53"/>
      <c r="AT314" s="53">
        <f t="shared" si="257"/>
        <v>1643541.8233811737</v>
      </c>
      <c r="AU314" s="53"/>
      <c r="AV314" s="53"/>
      <c r="AW314" s="53">
        <f t="shared" si="258"/>
        <v>1643541.8233811737</v>
      </c>
      <c r="AY314" s="130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</row>
    <row r="315" spans="1:82" s="12" customFormat="1" x14ac:dyDescent="0.15">
      <c r="A315" s="11" t="s">
        <v>51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99"/>
      <c r="S315" s="53"/>
      <c r="T315" s="53"/>
      <c r="U315" s="53"/>
      <c r="V315" s="53">
        <f>VLOOKUP($A315,'LG&amp;E Provision'!$B$4:$E$100,V$1,FALSE)/4*1000-7500000/2</f>
        <v>-98492729.249272004</v>
      </c>
      <c r="W315" s="53"/>
      <c r="X315" s="53"/>
      <c r="Y315" s="53">
        <f t="shared" si="252"/>
        <v>-98492729.249272004</v>
      </c>
      <c r="Z315" s="53"/>
      <c r="AA315" s="120"/>
      <c r="AB315" s="53">
        <f>VLOOKUP($A315,'LG&amp;E Provision'!$B$4:$E$100,AB$1,FALSE)/4*1000</f>
        <v>-95829212.621722028</v>
      </c>
      <c r="AC315" s="53"/>
      <c r="AD315" s="53"/>
      <c r="AE315" s="53">
        <f t="shared" si="253"/>
        <v>-95829212.621722028</v>
      </c>
      <c r="AF315" s="53"/>
      <c r="AG315" s="53"/>
      <c r="AH315" s="53">
        <f t="shared" si="254"/>
        <v>-95829212.621722028</v>
      </c>
      <c r="AI315" s="53"/>
      <c r="AJ315" s="53"/>
      <c r="AK315" s="53">
        <f t="shared" si="255"/>
        <v>-95829212.621722028</v>
      </c>
      <c r="AL315" s="53"/>
      <c r="AM315" s="53"/>
      <c r="AN315" s="53">
        <f>VLOOKUP($A315,'LG&amp;E Provision'!$B$4:$E$100,AN$1,FALSE)/4*1000</f>
        <v>-94763401.759415463</v>
      </c>
      <c r="AO315" s="53"/>
      <c r="AP315" s="53"/>
      <c r="AQ315" s="53">
        <f t="shared" si="256"/>
        <v>-94763401.759415463</v>
      </c>
      <c r="AR315" s="53"/>
      <c r="AS315" s="53"/>
      <c r="AT315" s="53">
        <f t="shared" si="257"/>
        <v>-94763401.759415463</v>
      </c>
      <c r="AU315" s="53"/>
      <c r="AV315" s="53"/>
      <c r="AW315" s="53">
        <f t="shared" si="258"/>
        <v>-94763401.759415463</v>
      </c>
      <c r="AY315" s="130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</row>
    <row r="316" spans="1:82" s="12" customFormat="1" x14ac:dyDescent="0.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99"/>
      <c r="S316" s="53"/>
      <c r="T316" s="53"/>
      <c r="U316" s="75">
        <f t="shared" ref="U316:AW316" si="259">SUM(U272:U315)</f>
        <v>0</v>
      </c>
      <c r="V316" s="75">
        <f t="shared" si="259"/>
        <v>-39267663.971729979</v>
      </c>
      <c r="W316" s="75">
        <f t="shared" si="259"/>
        <v>0</v>
      </c>
      <c r="X316" s="75">
        <f t="shared" si="259"/>
        <v>0</v>
      </c>
      <c r="Y316" s="75">
        <f t="shared" si="259"/>
        <v>-39267663.971729979</v>
      </c>
      <c r="Z316" s="75">
        <f t="shared" si="259"/>
        <v>0</v>
      </c>
      <c r="AA316" s="122">
        <f t="shared" si="259"/>
        <v>0</v>
      </c>
      <c r="AB316" s="75">
        <f t="shared" si="259"/>
        <v>-33753505.771922886</v>
      </c>
      <c r="AC316" s="75">
        <f t="shared" si="259"/>
        <v>0</v>
      </c>
      <c r="AD316" s="75">
        <f t="shared" si="259"/>
        <v>0</v>
      </c>
      <c r="AE316" s="75">
        <f t="shared" si="259"/>
        <v>-33753505.771922886</v>
      </c>
      <c r="AF316" s="75">
        <f t="shared" si="259"/>
        <v>0</v>
      </c>
      <c r="AG316" s="75">
        <f t="shared" si="259"/>
        <v>0</v>
      </c>
      <c r="AH316" s="75">
        <f t="shared" si="259"/>
        <v>-33753505.771922886</v>
      </c>
      <c r="AI316" s="75">
        <f t="shared" si="259"/>
        <v>0</v>
      </c>
      <c r="AJ316" s="75">
        <f t="shared" si="259"/>
        <v>0</v>
      </c>
      <c r="AK316" s="75">
        <f t="shared" si="259"/>
        <v>-33753505.771922886</v>
      </c>
      <c r="AL316" s="75">
        <f t="shared" si="259"/>
        <v>0</v>
      </c>
      <c r="AM316" s="75">
        <f t="shared" si="259"/>
        <v>0</v>
      </c>
      <c r="AN316" s="75">
        <f t="shared" si="259"/>
        <v>-20025826.236503169</v>
      </c>
      <c r="AO316" s="75">
        <f t="shared" si="259"/>
        <v>0</v>
      </c>
      <c r="AP316" s="75">
        <f t="shared" si="259"/>
        <v>0</v>
      </c>
      <c r="AQ316" s="75">
        <f t="shared" si="259"/>
        <v>-20025826.236503169</v>
      </c>
      <c r="AR316" s="75">
        <f t="shared" si="259"/>
        <v>0</v>
      </c>
      <c r="AS316" s="75">
        <f t="shared" si="259"/>
        <v>0</v>
      </c>
      <c r="AT316" s="75">
        <f t="shared" si="259"/>
        <v>-20025826.236503169</v>
      </c>
      <c r="AU316" s="75">
        <f t="shared" si="259"/>
        <v>0</v>
      </c>
      <c r="AV316" s="75">
        <f t="shared" si="259"/>
        <v>0</v>
      </c>
      <c r="AW316" s="75">
        <f t="shared" si="259"/>
        <v>-20025826.236503169</v>
      </c>
      <c r="AY316" s="130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</row>
    <row r="317" spans="1:82" s="12" customFormat="1" x14ac:dyDescent="0.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99"/>
      <c r="S317" s="53"/>
      <c r="T317" s="70"/>
      <c r="U317" s="146">
        <v>0.05</v>
      </c>
      <c r="V317" s="146">
        <v>0.05</v>
      </c>
      <c r="W317" s="146">
        <v>0.05</v>
      </c>
      <c r="X317" s="146">
        <v>0.05</v>
      </c>
      <c r="Y317" s="146">
        <v>0.05</v>
      </c>
      <c r="Z317" s="146">
        <v>0.05</v>
      </c>
      <c r="AA317" s="123">
        <v>0.05</v>
      </c>
      <c r="AB317" s="146">
        <v>0.05</v>
      </c>
      <c r="AC317" s="146">
        <v>0.05</v>
      </c>
      <c r="AD317" s="146">
        <v>0.05</v>
      </c>
      <c r="AE317" s="146">
        <v>0.05</v>
      </c>
      <c r="AF317" s="146">
        <v>0.05</v>
      </c>
      <c r="AG317" s="146">
        <v>0.05</v>
      </c>
      <c r="AH317" s="146">
        <v>0.05</v>
      </c>
      <c r="AI317" s="146">
        <v>0.05</v>
      </c>
      <c r="AJ317" s="146">
        <v>0.05</v>
      </c>
      <c r="AK317" s="146">
        <v>0.05</v>
      </c>
      <c r="AL317" s="146">
        <v>0.05</v>
      </c>
      <c r="AM317" s="146">
        <v>0.05</v>
      </c>
      <c r="AN317" s="146">
        <v>0.05</v>
      </c>
      <c r="AO317" s="146">
        <v>0.05</v>
      </c>
      <c r="AP317" s="146">
        <v>0.05</v>
      </c>
      <c r="AQ317" s="146">
        <v>0.05</v>
      </c>
      <c r="AR317" s="146">
        <v>0.05</v>
      </c>
      <c r="AS317" s="146">
        <v>0.05</v>
      </c>
      <c r="AT317" s="146">
        <v>0.05</v>
      </c>
      <c r="AU317" s="146">
        <v>0.05</v>
      </c>
      <c r="AV317" s="146">
        <v>0.05</v>
      </c>
      <c r="AW317" s="146">
        <v>0.05</v>
      </c>
      <c r="AX317" s="70"/>
      <c r="AY317" s="130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</row>
    <row r="318" spans="1:82" s="12" customFormat="1" x14ac:dyDescent="0.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99"/>
      <c r="S318" s="53"/>
      <c r="T318" s="53"/>
      <c r="U318" s="14">
        <f>+U316*U317</f>
        <v>0</v>
      </c>
      <c r="V318" s="14">
        <f>+V316*V317</f>
        <v>-1963383.1985864991</v>
      </c>
      <c r="W318" s="14">
        <f>+W316*W317</f>
        <v>0</v>
      </c>
      <c r="X318" s="14">
        <f>+X316*X317</f>
        <v>0</v>
      </c>
      <c r="Y318" s="14">
        <f>+Y316*Y317</f>
        <v>-1963383.1985864991</v>
      </c>
      <c r="Z318" s="14">
        <f t="shared" ref="Z318:AS318" si="260">+Z316*Z317</f>
        <v>0</v>
      </c>
      <c r="AA318" s="102">
        <f t="shared" si="260"/>
        <v>0</v>
      </c>
      <c r="AB318" s="14">
        <f t="shared" si="260"/>
        <v>-1687675.2885961444</v>
      </c>
      <c r="AC318" s="14">
        <f t="shared" si="260"/>
        <v>0</v>
      </c>
      <c r="AD318" s="14">
        <f t="shared" si="260"/>
        <v>0</v>
      </c>
      <c r="AE318" s="14">
        <f t="shared" si="260"/>
        <v>-1687675.2885961444</v>
      </c>
      <c r="AF318" s="14">
        <f t="shared" si="260"/>
        <v>0</v>
      </c>
      <c r="AG318" s="14">
        <f t="shared" si="260"/>
        <v>0</v>
      </c>
      <c r="AH318" s="14">
        <f t="shared" si="260"/>
        <v>-1687675.2885961444</v>
      </c>
      <c r="AI318" s="14">
        <f t="shared" si="260"/>
        <v>0</v>
      </c>
      <c r="AJ318" s="14">
        <f t="shared" si="260"/>
        <v>0</v>
      </c>
      <c r="AK318" s="14">
        <f t="shared" si="260"/>
        <v>-1687675.2885961444</v>
      </c>
      <c r="AL318" s="14">
        <f t="shared" si="260"/>
        <v>0</v>
      </c>
      <c r="AM318" s="14">
        <f t="shared" si="260"/>
        <v>0</v>
      </c>
      <c r="AN318" s="14">
        <f t="shared" si="260"/>
        <v>-1001291.3118251585</v>
      </c>
      <c r="AO318" s="14">
        <f t="shared" si="260"/>
        <v>0</v>
      </c>
      <c r="AP318" s="14">
        <f t="shared" si="260"/>
        <v>0</v>
      </c>
      <c r="AQ318" s="14">
        <f t="shared" si="260"/>
        <v>-1001291.3118251585</v>
      </c>
      <c r="AR318" s="14">
        <f t="shared" si="260"/>
        <v>0</v>
      </c>
      <c r="AS318" s="14">
        <f t="shared" si="260"/>
        <v>0</v>
      </c>
      <c r="AT318" s="14">
        <f t="shared" ref="AT318:AW318" si="261">+AT316*AT317</f>
        <v>-1001291.3118251585</v>
      </c>
      <c r="AU318" s="14">
        <f t="shared" si="261"/>
        <v>0</v>
      </c>
      <c r="AV318" s="14">
        <f t="shared" si="261"/>
        <v>0</v>
      </c>
      <c r="AW318" s="14">
        <f t="shared" si="261"/>
        <v>-1001291.3118251585</v>
      </c>
      <c r="AY318" s="130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</row>
    <row r="319" spans="1:82" s="12" customFormat="1" x14ac:dyDescent="0.15">
      <c r="A319" s="11" t="s">
        <v>73</v>
      </c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99"/>
      <c r="S319" s="53"/>
      <c r="T319" s="53"/>
      <c r="U319" s="14"/>
      <c r="V319" s="14">
        <f>-'Income Tax Detail State'!J51*1000</f>
        <v>278958</v>
      </c>
      <c r="W319" s="14">
        <f>-'Income Tax Detail State'!K51*1000</f>
        <v>0</v>
      </c>
      <c r="X319" s="14">
        <f>-'Income Tax Detail State'!L51*1000</f>
        <v>0</v>
      </c>
      <c r="Y319" s="14">
        <f>-'Income Tax Detail State'!M51*1000</f>
        <v>278958</v>
      </c>
      <c r="Z319" s="14">
        <f>-'Income Tax Detail State'!N51*1000</f>
        <v>0</v>
      </c>
      <c r="AA319" s="102">
        <f>-'Income Tax Detail State'!O51*1000</f>
        <v>0</v>
      </c>
      <c r="AB319" s="14">
        <f>-'Income Tax Detail State'!P51*1000</f>
        <v>228583</v>
      </c>
      <c r="AC319" s="14">
        <f>-'Income Tax Detail State'!Q51*1000</f>
        <v>0</v>
      </c>
      <c r="AD319" s="14">
        <f>-'Income Tax Detail State'!R51*1000</f>
        <v>0</v>
      </c>
      <c r="AE319" s="14">
        <f>-'Income Tax Detail State'!S51*1000</f>
        <v>228583</v>
      </c>
      <c r="AF319" s="14">
        <f>-'Income Tax Detail State'!T51*1000</f>
        <v>0</v>
      </c>
      <c r="AG319" s="14">
        <f>-'Income Tax Detail State'!U51*1000</f>
        <v>0</v>
      </c>
      <c r="AH319" s="14">
        <f>-'Income Tax Detail State'!V51*1000</f>
        <v>667491</v>
      </c>
      <c r="AI319" s="14">
        <f>-'Income Tax Detail State'!W51*1000</f>
        <v>0</v>
      </c>
      <c r="AJ319" s="14">
        <f>-'Income Tax Detail State'!X51*1000</f>
        <v>0</v>
      </c>
      <c r="AK319" s="14">
        <f>-'Income Tax Detail State'!Y51*1000</f>
        <v>667491</v>
      </c>
      <c r="AL319" s="14">
        <f>-'Income Tax Detail State'!Z51*1000</f>
        <v>0</v>
      </c>
      <c r="AM319" s="14">
        <f>-'Income Tax Detail State'!AA51*1000</f>
        <v>0</v>
      </c>
      <c r="AN319" s="14">
        <f>-'Income Tax Detail State'!AB51*1000</f>
        <v>594341</v>
      </c>
      <c r="AO319" s="14">
        <f>-'Income Tax Detail State'!AC51*1000</f>
        <v>0</v>
      </c>
      <c r="AP319" s="14">
        <f>-'Income Tax Detail State'!AD51*1000</f>
        <v>0</v>
      </c>
      <c r="AQ319" s="14">
        <f>-'Income Tax Detail State'!AE51*1000</f>
        <v>594341</v>
      </c>
      <c r="AR319" s="14">
        <f>-'Income Tax Detail State'!AF51*1000</f>
        <v>0</v>
      </c>
      <c r="AS319" s="14">
        <f>-'Income Tax Detail State'!AG51*1000</f>
        <v>0</v>
      </c>
      <c r="AT319" s="14">
        <f>-'Income Tax Detail State'!AH51*1000</f>
        <v>326884</v>
      </c>
      <c r="AU319" s="14">
        <f>-'Income Tax Detail State'!AI51*1000</f>
        <v>0</v>
      </c>
      <c r="AV319" s="14">
        <f>-'Income Tax Detail State'!AJ51*1000</f>
        <v>0</v>
      </c>
      <c r="AW319" s="14">
        <f>-'Income Tax Detail State'!AK51*1000</f>
        <v>326884</v>
      </c>
      <c r="AY319" s="130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</row>
    <row r="320" spans="1:82" s="12" customFormat="1" x14ac:dyDescent="0.15">
      <c r="A320" s="11" t="s">
        <v>72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99"/>
      <c r="S320" s="53"/>
      <c r="T320" s="53"/>
      <c r="U320" s="144"/>
      <c r="V320" s="144">
        <f>-'Income Tax Detail State'!J54*1000</f>
        <v>-1676.55416666666</v>
      </c>
      <c r="W320" s="144">
        <f>-'Income Tax Detail State'!K54*1000</f>
        <v>-1676.55416666666</v>
      </c>
      <c r="X320" s="144">
        <f>-'Income Tax Detail State'!L54*1000</f>
        <v>-1676.55416666666</v>
      </c>
      <c r="Y320" s="144">
        <f>-'Income Tax Detail State'!M54*1000</f>
        <v>-1676.55416666666</v>
      </c>
      <c r="Z320" s="144">
        <f>-'Income Tax Detail State'!N54*1000</f>
        <v>-1676.55416666666</v>
      </c>
      <c r="AA320" s="121">
        <f>-'Income Tax Detail State'!O54*1000</f>
        <v>-1676.55416666666</v>
      </c>
      <c r="AB320" s="144">
        <f>-'Income Tax Detail State'!P54*1000</f>
        <v>-1676.55416666666</v>
      </c>
      <c r="AC320" s="144">
        <f>-'Income Tax Detail State'!Q54*1000</f>
        <v>-1676.55416666666</v>
      </c>
      <c r="AD320" s="144">
        <f>-'Income Tax Detail State'!R54*1000</f>
        <v>-1676.55416666666</v>
      </c>
      <c r="AE320" s="144">
        <f>-'Income Tax Detail State'!S54*1000</f>
        <v>-1676.55416666666</v>
      </c>
      <c r="AF320" s="144">
        <f>-'Income Tax Detail State'!T54*1000</f>
        <v>-1773.7666666666601</v>
      </c>
      <c r="AG320" s="144">
        <f>-'Income Tax Detail State'!U54*1000</f>
        <v>-1773.7666666666601</v>
      </c>
      <c r="AH320" s="144">
        <f>-'Income Tax Detail State'!V54*1000</f>
        <v>-1773.7666666666601</v>
      </c>
      <c r="AI320" s="144">
        <f>-'Income Tax Detail State'!W54*1000</f>
        <v>-1773.7666666666601</v>
      </c>
      <c r="AJ320" s="144">
        <f>-'Income Tax Detail State'!X54*1000</f>
        <v>-1773.7666666666601</v>
      </c>
      <c r="AK320" s="144">
        <f>-'Income Tax Detail State'!Y54*1000</f>
        <v>-1773.7666666666601</v>
      </c>
      <c r="AL320" s="144">
        <f>-'Income Tax Detail State'!Z54*1000</f>
        <v>-1773.7666666666601</v>
      </c>
      <c r="AM320" s="144">
        <f>-'Income Tax Detail State'!AA54*1000</f>
        <v>-1773.7666666666601</v>
      </c>
      <c r="AN320" s="144">
        <f>-'Income Tax Detail State'!AB54*1000</f>
        <v>-1773.7666666666601</v>
      </c>
      <c r="AO320" s="144">
        <f>-'Income Tax Detail State'!AC54*1000</f>
        <v>-1773.7666666666601</v>
      </c>
      <c r="AP320" s="144">
        <f>-'Income Tax Detail State'!AD54*1000</f>
        <v>-1773.7666666666601</v>
      </c>
      <c r="AQ320" s="144">
        <f>-'Income Tax Detail State'!AE54*1000</f>
        <v>-1773.7666666666601</v>
      </c>
      <c r="AR320" s="144">
        <f>-'Income Tax Detail State'!AF54*1000</f>
        <v>-1773.7666666666601</v>
      </c>
      <c r="AS320" s="144">
        <f>-'Income Tax Detail State'!AG54*1000</f>
        <v>-1773.7666666666601</v>
      </c>
      <c r="AT320" s="144">
        <f>-'Income Tax Detail State'!AH54*1000</f>
        <v>-1773.7666666666601</v>
      </c>
      <c r="AU320" s="144">
        <f>-'Income Tax Detail State'!AI54*1000</f>
        <v>-1773.7666666666601</v>
      </c>
      <c r="AV320" s="144">
        <f>-'Income Tax Detail State'!AJ54*1000</f>
        <v>-1773.7666666666601</v>
      </c>
      <c r="AW320" s="144">
        <f>-'Income Tax Detail State'!AK54*1000</f>
        <v>-1773.7666666666601</v>
      </c>
      <c r="AY320" s="130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</row>
    <row r="321" spans="1:82" s="12" customFormat="1" x14ac:dyDescent="0.1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99"/>
      <c r="S321" s="53"/>
      <c r="T321" s="53"/>
      <c r="U321" s="14">
        <f>SUM(U318:U320)</f>
        <v>0</v>
      </c>
      <c r="V321" s="14">
        <f>SUM(V318:V320)</f>
        <v>-1686101.7527531658</v>
      </c>
      <c r="W321" s="14">
        <f t="shared" ref="W321:AB321" si="262">SUM(W318:W320)</f>
        <v>-1676.55416666666</v>
      </c>
      <c r="X321" s="14">
        <f t="shared" si="262"/>
        <v>-1676.55416666666</v>
      </c>
      <c r="Y321" s="14">
        <f t="shared" si="262"/>
        <v>-1686101.7527531658</v>
      </c>
      <c r="Z321" s="14">
        <f t="shared" si="262"/>
        <v>-1676.55416666666</v>
      </c>
      <c r="AA321" s="102">
        <f t="shared" si="262"/>
        <v>-1676.55416666666</v>
      </c>
      <c r="AB321" s="14">
        <f t="shared" si="262"/>
        <v>-1460768.8427628111</v>
      </c>
      <c r="AC321" s="14">
        <f>SUM(AC318:AC320)</f>
        <v>-1676.55416666666</v>
      </c>
      <c r="AD321" s="14">
        <f>SUM(AD318:AD320)</f>
        <v>-1676.55416666666</v>
      </c>
      <c r="AE321" s="14">
        <f>SUM(AE318:AE320)</f>
        <v>-1460768.8427628111</v>
      </c>
      <c r="AF321" s="14">
        <f t="shared" ref="AF321:AK321" si="263">SUM(AF318:AF320)</f>
        <v>-1773.7666666666601</v>
      </c>
      <c r="AG321" s="14">
        <f t="shared" si="263"/>
        <v>-1773.7666666666601</v>
      </c>
      <c r="AH321" s="14">
        <f t="shared" si="263"/>
        <v>-1021958.055262811</v>
      </c>
      <c r="AI321" s="14">
        <f t="shared" si="263"/>
        <v>-1773.7666666666601</v>
      </c>
      <c r="AJ321" s="14">
        <f t="shared" si="263"/>
        <v>-1773.7666666666601</v>
      </c>
      <c r="AK321" s="14">
        <f t="shared" si="263"/>
        <v>-1021958.055262811</v>
      </c>
      <c r="AL321" s="14">
        <f t="shared" ref="AL321:AQ321" si="264">SUM(AL318:AL320)</f>
        <v>-1773.7666666666601</v>
      </c>
      <c r="AM321" s="14">
        <f t="shared" si="264"/>
        <v>-1773.7666666666601</v>
      </c>
      <c r="AN321" s="14">
        <f t="shared" si="264"/>
        <v>-408724.0784918252</v>
      </c>
      <c r="AO321" s="14">
        <f t="shared" si="264"/>
        <v>-1773.7666666666601</v>
      </c>
      <c r="AP321" s="14">
        <f t="shared" si="264"/>
        <v>-1773.7666666666601</v>
      </c>
      <c r="AQ321" s="14">
        <f t="shared" si="264"/>
        <v>-408724.0784918252</v>
      </c>
      <c r="AR321" s="14">
        <f t="shared" ref="AR321:AW321" si="265">SUM(AR318:AR320)</f>
        <v>-1773.7666666666601</v>
      </c>
      <c r="AS321" s="14">
        <f t="shared" si="265"/>
        <v>-1773.7666666666601</v>
      </c>
      <c r="AT321" s="14">
        <f t="shared" si="265"/>
        <v>-676181.07849182514</v>
      </c>
      <c r="AU321" s="14">
        <f t="shared" si="265"/>
        <v>-1773.7666666666601</v>
      </c>
      <c r="AV321" s="14">
        <f t="shared" si="265"/>
        <v>-1773.7666666666601</v>
      </c>
      <c r="AW321" s="14">
        <f t="shared" si="265"/>
        <v>-676181.07849182514</v>
      </c>
      <c r="AY321" s="130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</row>
    <row r="322" spans="1:82" s="12" customFormat="1" x14ac:dyDescent="0.15">
      <c r="A322" s="11" t="s">
        <v>74</v>
      </c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99"/>
      <c r="S322" s="53"/>
      <c r="T322" s="53"/>
      <c r="U322" s="14"/>
      <c r="V322" s="14"/>
      <c r="W322" s="14"/>
      <c r="X322" s="14"/>
      <c r="Y322" s="14"/>
      <c r="Z322" s="14"/>
      <c r="AA322" s="102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Y322" s="130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</row>
    <row r="323" spans="1:82" s="12" customFormat="1" x14ac:dyDescent="0.15">
      <c r="A323" s="11" t="s">
        <v>69</v>
      </c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99"/>
      <c r="S323" s="53"/>
      <c r="T323" s="53"/>
      <c r="U323" s="14"/>
      <c r="V323" s="14">
        <f>-'LG&amp;E Reg Asset and Liability'!C34/2</f>
        <v>-73210.464190539671</v>
      </c>
      <c r="W323" s="14"/>
      <c r="X323" s="14"/>
      <c r="Y323" s="53">
        <f>+V323</f>
        <v>-73210.464190539671</v>
      </c>
      <c r="Z323" s="14"/>
      <c r="AA323" s="102"/>
      <c r="AB323" s="14">
        <f>-'LG&amp;E Reg Asset and Liability'!D34/2</f>
        <v>-73160.597435043339</v>
      </c>
      <c r="AC323" s="14"/>
      <c r="AD323" s="14"/>
      <c r="AE323" s="14">
        <f>+AB323</f>
        <v>-73160.597435043339</v>
      </c>
      <c r="AF323" s="14"/>
      <c r="AG323" s="14"/>
      <c r="AH323" s="14">
        <f>-'LG&amp;E Reg Asset and Liability'!E34/2</f>
        <v>-78343.997335109962</v>
      </c>
      <c r="AI323" s="14"/>
      <c r="AJ323" s="14"/>
      <c r="AK323" s="14">
        <f>+AH323</f>
        <v>-78343.997335109962</v>
      </c>
      <c r="AL323" s="14"/>
      <c r="AM323" s="14"/>
      <c r="AN323" s="14">
        <f>-'LG&amp;E Reg Asset and Liability'!F34/2</f>
        <v>-74178.377914723562</v>
      </c>
      <c r="AO323" s="14"/>
      <c r="AP323" s="14"/>
      <c r="AQ323" s="53">
        <f>+AN323</f>
        <v>-74178.377914723562</v>
      </c>
      <c r="AR323" s="14"/>
      <c r="AS323" s="14"/>
      <c r="AT323" s="14">
        <f>-'LG&amp;E Reg Asset and Liability'!G34/2</f>
        <v>-74178.377914723562</v>
      </c>
      <c r="AU323" s="14"/>
      <c r="AV323" s="14"/>
      <c r="AW323" s="53">
        <f>+AT323</f>
        <v>-74178.377914723562</v>
      </c>
      <c r="AY323" s="130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</row>
    <row r="324" spans="1:82" s="12" customFormat="1" x14ac:dyDescent="0.15">
      <c r="A324" s="11" t="s">
        <v>75</v>
      </c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99"/>
      <c r="S324" s="53"/>
      <c r="T324" s="53"/>
      <c r="U324" s="53"/>
      <c r="V324" s="53">
        <f>-'LG&amp;E Reg Asset and Liability'!C44/2-'LG&amp;E Reg Asset and Liability'!C38/2</f>
        <v>-3754892.1552358107</v>
      </c>
      <c r="W324" s="53"/>
      <c r="X324" s="53"/>
      <c r="Y324" s="53">
        <f>+V324</f>
        <v>-3754892.1552358107</v>
      </c>
      <c r="Z324" s="53"/>
      <c r="AA324" s="120"/>
      <c r="AB324" s="53">
        <f>-'LG&amp;E Reg Asset and Liability'!D44/2-'LG&amp;E Reg Asset and Liability'!D38/2</f>
        <v>-3786868.3252288355</v>
      </c>
      <c r="AC324" s="53"/>
      <c r="AD324" s="53"/>
      <c r="AE324" s="14">
        <f>+AB324</f>
        <v>-3786868.3252288355</v>
      </c>
      <c r="AF324" s="53"/>
      <c r="AG324" s="53"/>
      <c r="AH324" s="53">
        <f>-'LG&amp;E Reg Asset and Liability'!E44/2-'LG&amp;E Reg Asset and Liability'!E38/2</f>
        <v>-11254175.46703504</v>
      </c>
      <c r="AI324" s="53"/>
      <c r="AJ324" s="53"/>
      <c r="AK324" s="14">
        <f>+AH324</f>
        <v>-11254175.46703504</v>
      </c>
      <c r="AL324" s="53"/>
      <c r="AM324" s="53"/>
      <c r="AN324" s="53">
        <f>-'LG&amp;E Reg Asset and Liability'!F44/2-'LG&amp;E Reg Asset and Liability'!F38/2</f>
        <v>-11017859.175971771</v>
      </c>
      <c r="AO324" s="53"/>
      <c r="AP324" s="53"/>
      <c r="AQ324" s="53">
        <f>+AN324</f>
        <v>-11017859.175971771</v>
      </c>
      <c r="AR324" s="53"/>
      <c r="AS324" s="53"/>
      <c r="AT324" s="53">
        <f>-'LG&amp;E Reg Asset and Liability'!G44/2-'LG&amp;E Reg Asset and Liability'!G38/2</f>
        <v>-5425030.7282702373</v>
      </c>
      <c r="AU324" s="53"/>
      <c r="AV324" s="53"/>
      <c r="AW324" s="53">
        <f>+AT324</f>
        <v>-5425030.7282702373</v>
      </c>
      <c r="AY324" s="130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</row>
    <row r="325" spans="1:82" s="69" customFormat="1" x14ac:dyDescent="0.15">
      <c r="A325" s="68" t="s">
        <v>620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112"/>
      <c r="S325" s="53"/>
      <c r="T325" s="53"/>
      <c r="U325" s="53"/>
      <c r="V325" s="53"/>
      <c r="W325" s="53"/>
      <c r="X325" s="53"/>
      <c r="Y325" s="53"/>
      <c r="Z325" s="53"/>
      <c r="AA325" s="120"/>
      <c r="AB325" s="53"/>
      <c r="AC325" s="53"/>
      <c r="AD325" s="53"/>
      <c r="AE325" s="53"/>
      <c r="AF325" s="53"/>
      <c r="AG325" s="53"/>
      <c r="AH325" s="53">
        <f>-'LG&amp;E Reg Asset and Liability'!E54/2</f>
        <v>-19010.038687963413</v>
      </c>
      <c r="AI325" s="53"/>
      <c r="AJ325" s="53"/>
      <c r="AK325" s="53">
        <f>+AH325</f>
        <v>-19010.038687963413</v>
      </c>
      <c r="AL325" s="53"/>
      <c r="AM325" s="53"/>
      <c r="AN325" s="53">
        <f>-'LG&amp;E Reg Asset and Liability'!F54/2</f>
        <v>-54857.69599972514</v>
      </c>
      <c r="AO325" s="53"/>
      <c r="AP325" s="53"/>
      <c r="AQ325" s="53">
        <f>+AN325</f>
        <v>-54857.69599972514</v>
      </c>
      <c r="AR325" s="53"/>
      <c r="AS325" s="53"/>
      <c r="AT325" s="53">
        <f>-'LG&amp;E Reg Asset and Liability'!G54/2</f>
        <v>-111739.05689517067</v>
      </c>
      <c r="AU325" s="53"/>
      <c r="AV325" s="53"/>
      <c r="AW325" s="53">
        <f>+AT325</f>
        <v>-111739.05689517067</v>
      </c>
      <c r="AY325" s="130"/>
    </row>
    <row r="326" spans="1:82" s="12" customFormat="1" x14ac:dyDescent="0.15">
      <c r="A326" s="11" t="s">
        <v>53</v>
      </c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99"/>
      <c r="S326" s="53"/>
      <c r="T326" s="53"/>
      <c r="U326" s="144"/>
      <c r="V326" s="144">
        <f>-'LG&amp;E Reg Asset and Liability'!C48/2</f>
        <v>39716.063790806133</v>
      </c>
      <c r="W326" s="144"/>
      <c r="X326" s="144"/>
      <c r="Y326" s="144">
        <f>+V326</f>
        <v>39716.063790806133</v>
      </c>
      <c r="Z326" s="144"/>
      <c r="AA326" s="121"/>
      <c r="AB326" s="144">
        <f>-'LG&amp;E Reg Asset and Liability'!D48/2</f>
        <v>39716.063790806133</v>
      </c>
      <c r="AC326" s="144"/>
      <c r="AD326" s="144"/>
      <c r="AE326" s="144">
        <f>+AB326</f>
        <v>39716.063790806133</v>
      </c>
      <c r="AF326" s="144"/>
      <c r="AG326" s="144"/>
      <c r="AH326" s="144">
        <f>-'LG&amp;E Reg Asset and Liability'!E48/2</f>
        <v>41655.132578281147</v>
      </c>
      <c r="AI326" s="144"/>
      <c r="AJ326" s="144"/>
      <c r="AK326" s="144">
        <f>+AH326</f>
        <v>41655.132578281147</v>
      </c>
      <c r="AL326" s="144"/>
      <c r="AM326" s="144"/>
      <c r="AN326" s="144">
        <f>-'LG&amp;E Reg Asset and Liability'!F48/2</f>
        <v>41655.132578281147</v>
      </c>
      <c r="AO326" s="144"/>
      <c r="AP326" s="144"/>
      <c r="AQ326" s="144">
        <f>+AN326</f>
        <v>41655.132578281147</v>
      </c>
      <c r="AR326" s="144"/>
      <c r="AS326" s="144"/>
      <c r="AT326" s="144">
        <f>-'LG&amp;E Reg Asset and Liability'!G48/2</f>
        <v>41655.132578281147</v>
      </c>
      <c r="AU326" s="144"/>
      <c r="AV326" s="144"/>
      <c r="AW326" s="144">
        <f>+AT326</f>
        <v>41655.132578281147</v>
      </c>
      <c r="AY326" s="130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</row>
    <row r="327" spans="1:82" s="12" customFormat="1" x14ac:dyDescent="0.1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99"/>
      <c r="S327" s="53"/>
      <c r="T327" s="53"/>
      <c r="U327" s="14">
        <f>SUM(U323:U326)</f>
        <v>0</v>
      </c>
      <c r="V327" s="14">
        <f>SUM(V323:V326)</f>
        <v>-3788386.555635544</v>
      </c>
      <c r="W327" s="14">
        <f>SUM(W323:W326)</f>
        <v>0</v>
      </c>
      <c r="X327" s="14">
        <f>SUM(X323:X326)</f>
        <v>0</v>
      </c>
      <c r="Y327" s="14">
        <f>SUM(Y323:Y326)</f>
        <v>-3788386.555635544</v>
      </c>
      <c r="Z327" s="14">
        <f t="shared" ref="Z327:AS327" si="266">SUM(Z323:Z326)</f>
        <v>0</v>
      </c>
      <c r="AA327" s="102">
        <f t="shared" si="266"/>
        <v>0</v>
      </c>
      <c r="AB327" s="14">
        <f t="shared" si="266"/>
        <v>-3820312.8588730725</v>
      </c>
      <c r="AC327" s="14">
        <f t="shared" si="266"/>
        <v>0</v>
      </c>
      <c r="AD327" s="14">
        <f t="shared" si="266"/>
        <v>0</v>
      </c>
      <c r="AE327" s="14">
        <f t="shared" si="266"/>
        <v>-3820312.8588730725</v>
      </c>
      <c r="AF327" s="14">
        <f t="shared" si="266"/>
        <v>0</v>
      </c>
      <c r="AG327" s="14">
        <f t="shared" si="266"/>
        <v>0</v>
      </c>
      <c r="AH327" s="14">
        <f t="shared" si="266"/>
        <v>-11309874.370479831</v>
      </c>
      <c r="AI327" s="14">
        <f t="shared" si="266"/>
        <v>0</v>
      </c>
      <c r="AJ327" s="14">
        <f t="shared" si="266"/>
        <v>0</v>
      </c>
      <c r="AK327" s="14">
        <f t="shared" si="266"/>
        <v>-11309874.370479831</v>
      </c>
      <c r="AL327" s="14">
        <f t="shared" si="266"/>
        <v>0</v>
      </c>
      <c r="AM327" s="14">
        <f t="shared" si="266"/>
        <v>0</v>
      </c>
      <c r="AN327" s="14">
        <f t="shared" si="266"/>
        <v>-11105240.117307937</v>
      </c>
      <c r="AO327" s="14">
        <f t="shared" si="266"/>
        <v>0</v>
      </c>
      <c r="AP327" s="14">
        <f t="shared" si="266"/>
        <v>0</v>
      </c>
      <c r="AQ327" s="14">
        <f t="shared" si="266"/>
        <v>-11105240.117307937</v>
      </c>
      <c r="AR327" s="14">
        <f t="shared" si="266"/>
        <v>0</v>
      </c>
      <c r="AS327" s="14">
        <f t="shared" si="266"/>
        <v>0</v>
      </c>
      <c r="AT327" s="14">
        <f t="shared" ref="AT327:AW327" si="267">SUM(AT323:AT326)</f>
        <v>-5569293.0305018509</v>
      </c>
      <c r="AU327" s="14">
        <f t="shared" si="267"/>
        <v>0</v>
      </c>
      <c r="AV327" s="14">
        <f t="shared" si="267"/>
        <v>0</v>
      </c>
      <c r="AW327" s="14">
        <f t="shared" si="267"/>
        <v>-5569293.0305018509</v>
      </c>
      <c r="AX327" s="14"/>
      <c r="AY327" s="130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</row>
    <row r="328" spans="1:82" s="12" customFormat="1" x14ac:dyDescent="0.1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99"/>
      <c r="S328" s="53"/>
      <c r="T328" s="53"/>
      <c r="U328" s="14"/>
      <c r="V328" s="14"/>
      <c r="W328" s="14"/>
      <c r="X328" s="14"/>
      <c r="Y328" s="14"/>
      <c r="Z328" s="14"/>
      <c r="AA328" s="102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Y328" s="130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</row>
    <row r="329" spans="1:82" s="12" customFormat="1" ht="9.75" thickBot="1" x14ac:dyDescent="0.2">
      <c r="A329" s="11" t="s">
        <v>76</v>
      </c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99"/>
      <c r="S329" s="53"/>
      <c r="T329" s="52"/>
      <c r="U329" s="41">
        <f t="shared" ref="U329:AW329" si="268">U270+U321+U327</f>
        <v>0</v>
      </c>
      <c r="V329" s="41">
        <f t="shared" si="268"/>
        <v>-4108918.1478050714</v>
      </c>
      <c r="W329" s="41">
        <f t="shared" si="268"/>
        <v>-8718.0816666666506</v>
      </c>
      <c r="X329" s="41">
        <f t="shared" si="268"/>
        <v>-8718.0816666666506</v>
      </c>
      <c r="Y329" s="41">
        <f t="shared" si="268"/>
        <v>-4872561.4884506427</v>
      </c>
      <c r="Z329" s="41">
        <f t="shared" si="268"/>
        <v>-8718.0816666666506</v>
      </c>
      <c r="AA329" s="104">
        <f t="shared" si="268"/>
        <v>-8718.0816666666506</v>
      </c>
      <c r="AB329" s="41">
        <f t="shared" si="268"/>
        <v>-4314370.4345109211</v>
      </c>
      <c r="AC329" s="41">
        <f t="shared" si="268"/>
        <v>-8718.0816666666506</v>
      </c>
      <c r="AD329" s="41">
        <f t="shared" si="268"/>
        <v>-8718.0816666666506</v>
      </c>
      <c r="AE329" s="41">
        <f t="shared" si="268"/>
        <v>-4314370.4345109211</v>
      </c>
      <c r="AF329" s="41">
        <f t="shared" si="268"/>
        <v>-9223.5866666666498</v>
      </c>
      <c r="AG329" s="41">
        <f t="shared" si="268"/>
        <v>-9223.5866666666498</v>
      </c>
      <c r="AH329" s="41">
        <f t="shared" si="268"/>
        <v>-6108053.7011176795</v>
      </c>
      <c r="AI329" s="41">
        <f t="shared" si="268"/>
        <v>-9223.5866666666498</v>
      </c>
      <c r="AJ329" s="41">
        <f t="shared" si="268"/>
        <v>-9223.5866666666498</v>
      </c>
      <c r="AK329" s="41">
        <f t="shared" si="268"/>
        <v>-6108053.7011176795</v>
      </c>
      <c r="AL329" s="41">
        <f t="shared" si="268"/>
        <v>-9223.5866666666498</v>
      </c>
      <c r="AM329" s="41">
        <f t="shared" si="268"/>
        <v>-9223.5866666666498</v>
      </c>
      <c r="AN329" s="41">
        <f t="shared" si="268"/>
        <v>-3019816.1831787899</v>
      </c>
      <c r="AO329" s="41">
        <f t="shared" si="268"/>
        <v>-9223.5866666666498</v>
      </c>
      <c r="AP329" s="41">
        <f t="shared" si="268"/>
        <v>-9223.5866666666498</v>
      </c>
      <c r="AQ329" s="41">
        <f t="shared" si="268"/>
        <v>-3019816.1831787899</v>
      </c>
      <c r="AR329" s="41">
        <f t="shared" si="268"/>
        <v>-9223.5866666666498</v>
      </c>
      <c r="AS329" s="41">
        <f t="shared" si="268"/>
        <v>-9223.5866666666498</v>
      </c>
      <c r="AT329" s="41">
        <f t="shared" si="268"/>
        <v>-1737452.8463727045</v>
      </c>
      <c r="AU329" s="41">
        <f t="shared" si="268"/>
        <v>-9223.5866666666498</v>
      </c>
      <c r="AV329" s="41">
        <f t="shared" si="268"/>
        <v>-9223.5866666666498</v>
      </c>
      <c r="AW329" s="41">
        <f t="shared" si="268"/>
        <v>-1737452.8463727045</v>
      </c>
      <c r="AY329" s="129"/>
    </row>
    <row r="330" spans="1:82" s="12" customFormat="1" x14ac:dyDescent="0.1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99"/>
      <c r="S330" s="53"/>
      <c r="T330" s="53"/>
      <c r="U330" s="14">
        <f t="shared" ref="U330:AW330" si="269">+U329-U29</f>
        <v>0</v>
      </c>
      <c r="V330" s="14">
        <f t="shared" si="269"/>
        <v>-3.8527590995654464</v>
      </c>
      <c r="W330" s="14">
        <f t="shared" si="269"/>
        <v>2.7976057026535273E-7</v>
      </c>
      <c r="X330" s="14">
        <f t="shared" si="269"/>
        <v>-5.5470445659011602E-7</v>
      </c>
      <c r="Y330" s="14">
        <f t="shared" si="269"/>
        <v>-3.8527595959603786</v>
      </c>
      <c r="Z330" s="14">
        <f t="shared" si="269"/>
        <v>2.7976057026535273E-7</v>
      </c>
      <c r="AA330" s="102">
        <f t="shared" si="269"/>
        <v>2.7976057026535273E-7</v>
      </c>
      <c r="AB330" s="14">
        <f t="shared" si="269"/>
        <v>7.7336217276751995E-2</v>
      </c>
      <c r="AC330" s="14">
        <f t="shared" si="269"/>
        <v>-7.9312303569167852E-7</v>
      </c>
      <c r="AD330" s="14">
        <f t="shared" si="269"/>
        <v>2.7976057026535273E-7</v>
      </c>
      <c r="AE330" s="14">
        <f t="shared" si="269"/>
        <v>7.7336217276751995E-2</v>
      </c>
      <c r="AF330" s="14">
        <f t="shared" si="269"/>
        <v>2.7499299903865904E-7</v>
      </c>
      <c r="AG330" s="14">
        <f t="shared" si="269"/>
        <v>-5.5947202781680971E-7</v>
      </c>
      <c r="AH330" s="14">
        <f t="shared" si="269"/>
        <v>-0.46436981856822968</v>
      </c>
      <c r="AI330" s="147">
        <f t="shared" si="269"/>
        <v>-6.7868131736759096E-7</v>
      </c>
      <c r="AJ330" s="147">
        <f t="shared" si="269"/>
        <v>2.7499299903865904E-7</v>
      </c>
      <c r="AK330" s="14">
        <f t="shared" si="269"/>
        <v>-0.46437065303325653</v>
      </c>
      <c r="AL330" s="14">
        <f t="shared" si="269"/>
        <v>3.9420228858944029E-7</v>
      </c>
      <c r="AM330" s="14">
        <f t="shared" si="269"/>
        <v>2.7499299903865904E-7</v>
      </c>
      <c r="AN330" s="14">
        <f t="shared" si="269"/>
        <v>0.44611334055662155</v>
      </c>
      <c r="AO330" s="14">
        <f t="shared" si="269"/>
        <v>2.7499299903865904E-7</v>
      </c>
      <c r="AP330" s="147">
        <f t="shared" si="269"/>
        <v>-6.7868131736759096E-7</v>
      </c>
      <c r="AQ330" s="14">
        <f t="shared" si="269"/>
        <v>0.44611417502164841</v>
      </c>
      <c r="AR330" s="14">
        <f t="shared" si="269"/>
        <v>-5.5947202781680971E-7</v>
      </c>
      <c r="AS330" s="14">
        <f t="shared" si="269"/>
        <v>2.7499299903865904E-7</v>
      </c>
      <c r="AT330" s="14">
        <f t="shared" si="269"/>
        <v>-0.10618470190092921</v>
      </c>
      <c r="AU330" s="14">
        <f t="shared" si="269"/>
        <v>2.7499299903865904E-7</v>
      </c>
      <c r="AV330" s="14">
        <f t="shared" si="269"/>
        <v>-5.5947202781680971E-7</v>
      </c>
      <c r="AW330" s="14">
        <f t="shared" si="269"/>
        <v>-0.10618470190092921</v>
      </c>
      <c r="AY330" s="129"/>
    </row>
    <row r="331" spans="1:82" s="12" customFormat="1" x14ac:dyDescent="0.1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99"/>
      <c r="S331" s="53"/>
      <c r="T331" s="53"/>
      <c r="U331" s="14"/>
      <c r="V331" s="14"/>
      <c r="W331" s="14"/>
      <c r="X331" s="14"/>
      <c r="Y331" s="14"/>
      <c r="Z331" s="14"/>
      <c r="AA331" s="102"/>
      <c r="AB331" s="14"/>
      <c r="AC331" s="14"/>
      <c r="AD331" s="14"/>
      <c r="AE331" s="14"/>
      <c r="AF331" s="14"/>
      <c r="AG331" s="14"/>
      <c r="AH331" s="14"/>
      <c r="AI331" s="147"/>
      <c r="AJ331" s="147"/>
      <c r="AK331" s="14"/>
      <c r="AL331" s="14"/>
      <c r="AM331" s="14"/>
      <c r="AN331" s="14"/>
      <c r="AO331" s="14"/>
      <c r="AP331" s="147"/>
      <c r="AQ331" s="14"/>
      <c r="AR331" s="14"/>
      <c r="AS331" s="14"/>
      <c r="AT331" s="14"/>
      <c r="AU331" s="14"/>
      <c r="AV331" s="14"/>
      <c r="AW331" s="14"/>
      <c r="AY331" s="129"/>
    </row>
    <row r="332" spans="1:82" s="12" customFormat="1" x14ac:dyDescent="0.15">
      <c r="A332" s="11" t="s">
        <v>983</v>
      </c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99"/>
      <c r="S332" s="53"/>
      <c r="T332" s="53"/>
      <c r="U332" s="14"/>
      <c r="V332" s="14">
        <f>+V321</f>
        <v>-1686101.7527531658</v>
      </c>
      <c r="W332" s="14">
        <f>+W321</f>
        <v>-1676.55416666666</v>
      </c>
      <c r="X332" s="14">
        <f>+X321</f>
        <v>-1676.55416666666</v>
      </c>
      <c r="Y332" s="14">
        <f>+Y321</f>
        <v>-1686101.7527531658</v>
      </c>
      <c r="Z332" s="14"/>
      <c r="AA332" s="102"/>
      <c r="AB332" s="14">
        <f>SUM(Z321:AK321)/4-Z332-AA332</f>
        <v>-1244813.7698461444</v>
      </c>
      <c r="AC332" s="14"/>
      <c r="AD332" s="14"/>
      <c r="AE332" s="14">
        <f>+AB332</f>
        <v>-1244813.7698461444</v>
      </c>
      <c r="AF332" s="14"/>
      <c r="AG332" s="14"/>
      <c r="AH332" s="14">
        <f>+AE332</f>
        <v>-1244813.7698461444</v>
      </c>
      <c r="AI332" s="14"/>
      <c r="AJ332" s="14"/>
      <c r="AK332" s="14">
        <f>+AH332</f>
        <v>-1244813.7698461444</v>
      </c>
      <c r="AL332" s="14"/>
      <c r="AM332" s="14"/>
      <c r="AN332" s="14">
        <f>SUM(AL321:AW321)/4-AL332-AM332</f>
        <v>-546000.11182515847</v>
      </c>
      <c r="AO332" s="14"/>
      <c r="AP332" s="14"/>
      <c r="AQ332" s="14">
        <f>+AN332</f>
        <v>-546000.11182515847</v>
      </c>
      <c r="AR332" s="14"/>
      <c r="AS332" s="14"/>
      <c r="AT332" s="14">
        <f>+AQ332</f>
        <v>-546000.11182515847</v>
      </c>
      <c r="AU332" s="14"/>
      <c r="AV332" s="14"/>
      <c r="AW332" s="14">
        <f>+AT332</f>
        <v>-546000.11182515847</v>
      </c>
      <c r="AY332" s="129"/>
    </row>
    <row r="333" spans="1:82" s="12" customFormat="1" x14ac:dyDescent="0.1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99"/>
      <c r="S333" s="53"/>
      <c r="T333" s="53"/>
      <c r="U333" s="14"/>
      <c r="V333" s="14"/>
      <c r="W333" s="14"/>
      <c r="X333" s="14"/>
      <c r="Y333" s="14"/>
      <c r="Z333" s="14"/>
      <c r="AA333" s="102"/>
      <c r="AB333" s="14"/>
      <c r="AC333" s="14"/>
      <c r="AD333" s="14"/>
      <c r="AE333" s="14"/>
      <c r="AF333" s="14"/>
      <c r="AG333" s="14"/>
      <c r="AH333" s="14"/>
      <c r="AI333" s="14"/>
      <c r="AJ333" s="14"/>
      <c r="AK333" s="18"/>
      <c r="AL333" s="14"/>
      <c r="AM333" s="14"/>
      <c r="AN333" s="18"/>
      <c r="AO333" s="14"/>
      <c r="AP333" s="14"/>
      <c r="AQ333" s="18"/>
      <c r="AR333" s="14"/>
      <c r="AS333" s="14"/>
      <c r="AT333" s="18"/>
      <c r="AU333" s="14"/>
      <c r="AV333" s="14"/>
      <c r="AW333" s="14"/>
      <c r="AY333" s="129"/>
    </row>
    <row r="334" spans="1:82" s="12" customFormat="1" x14ac:dyDescent="0.15">
      <c r="A334" s="140" t="s">
        <v>77</v>
      </c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11"/>
      <c r="S334" s="53"/>
      <c r="T334" s="53"/>
      <c r="U334" s="14"/>
      <c r="V334" s="14"/>
      <c r="W334" s="14"/>
      <c r="X334" s="14"/>
      <c r="Y334" s="14"/>
      <c r="Z334" s="14"/>
      <c r="AA334" s="102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Y334" s="129"/>
    </row>
    <row r="335" spans="1:82" s="12" customFormat="1" x14ac:dyDescent="0.1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99"/>
      <c r="S335" s="53"/>
      <c r="T335" s="53"/>
      <c r="U335" s="14"/>
      <c r="V335" s="14"/>
      <c r="W335" s="14"/>
      <c r="X335" s="14"/>
      <c r="Y335" s="14"/>
      <c r="Z335" s="14"/>
      <c r="AA335" s="102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Y335" s="131" t="s">
        <v>984</v>
      </c>
      <c r="AZ335" s="148" t="s">
        <v>985</v>
      </c>
      <c r="BA335" s="148" t="s">
        <v>986</v>
      </c>
      <c r="BB335" s="148" t="s">
        <v>987</v>
      </c>
      <c r="BC335" s="148" t="s">
        <v>988</v>
      </c>
      <c r="BD335" s="148" t="s">
        <v>989</v>
      </c>
    </row>
    <row r="336" spans="1:82" s="12" customFormat="1" x14ac:dyDescent="0.15">
      <c r="A336" s="40" t="s">
        <v>78</v>
      </c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105"/>
      <c r="N336" s="40" t="s">
        <v>370</v>
      </c>
      <c r="S336" s="53"/>
      <c r="T336" s="53"/>
      <c r="U336" s="14"/>
      <c r="V336" s="14"/>
      <c r="W336" s="14"/>
      <c r="X336" s="14"/>
      <c r="Y336" s="14"/>
      <c r="Z336" s="14"/>
      <c r="AA336" s="102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02">
        <v>2</v>
      </c>
      <c r="AZ336" s="14">
        <f>+AY336+3</f>
        <v>5</v>
      </c>
      <c r="BA336" s="14">
        <f>+AZ336+3</f>
        <v>8</v>
      </c>
      <c r="BB336" s="14">
        <f>+BA336+3</f>
        <v>11</v>
      </c>
      <c r="BC336" s="14">
        <f>+BB336+3</f>
        <v>14</v>
      </c>
      <c r="BD336" s="14">
        <f>+BC336+3</f>
        <v>17</v>
      </c>
    </row>
    <row r="337" spans="1:56" s="12" customFormat="1" x14ac:dyDescent="0.15">
      <c r="A337" s="11" t="s">
        <v>30</v>
      </c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99"/>
      <c r="N337" s="11" t="str">
        <f>IF(Q337&gt;=1,A337,"NO")</f>
        <v>Environmental Cost Recovery - Current</v>
      </c>
      <c r="Q337" s="76">
        <f t="shared" ref="Q337:Q368" si="270">COUNTIF($A$42:$A$193,A337)</f>
        <v>1</v>
      </c>
      <c r="S337" s="71"/>
      <c r="T337" s="53"/>
      <c r="U337" s="14"/>
      <c r="V337" s="14">
        <f t="shared" ref="V337:Y356" si="271">(SUMIF($A$219:$A$263,$A337,V$219:V$263)*0.21+SUMIF($A$272:$A$316,$A337,V$272:V$316)*0.05*0.79)*$AY337</f>
        <v>61045.172116703485</v>
      </c>
      <c r="W337" s="14">
        <f t="shared" si="271"/>
        <v>0</v>
      </c>
      <c r="X337" s="14">
        <f t="shared" si="271"/>
        <v>0</v>
      </c>
      <c r="Y337" s="14">
        <f t="shared" si="271"/>
        <v>61045.172116703485</v>
      </c>
      <c r="Z337" s="14">
        <f t="shared" ref="Z337:AK346" si="272">(SUMIF($A$219:$A$263,$A337,Z$219:Z$263)*0.21+SUMIF($A$272:$A$316,$A337,Z$272:Z$316)*0.05*0.79)*$AZ337</f>
        <v>0</v>
      </c>
      <c r="AA337" s="102">
        <f t="shared" si="272"/>
        <v>0</v>
      </c>
      <c r="AB337" s="14">
        <f t="shared" si="272"/>
        <v>161930.97373259859</v>
      </c>
      <c r="AC337" s="14">
        <f t="shared" si="272"/>
        <v>0</v>
      </c>
      <c r="AD337" s="14">
        <f t="shared" si="272"/>
        <v>0</v>
      </c>
      <c r="AE337" s="14">
        <f t="shared" si="272"/>
        <v>161930.97373259859</v>
      </c>
      <c r="AF337" s="14">
        <f t="shared" si="272"/>
        <v>0</v>
      </c>
      <c r="AG337" s="14">
        <f t="shared" si="272"/>
        <v>0</v>
      </c>
      <c r="AH337" s="14">
        <f t="shared" si="272"/>
        <v>161930.97373259859</v>
      </c>
      <c r="AI337" s="14">
        <f t="shared" si="272"/>
        <v>0</v>
      </c>
      <c r="AJ337" s="14">
        <f t="shared" si="272"/>
        <v>0</v>
      </c>
      <c r="AK337" s="14">
        <f t="shared" si="272"/>
        <v>161930.97373259859</v>
      </c>
      <c r="AL337" s="14">
        <f t="shared" ref="AL337:AW346" si="273">(SUMIF($A$219:$A$263,$A337,AL$219:AL$263)*0.21+SUMIF($A$272:$A$316,$A337,AL$272:AL$316)*0.05*0.79)*$BA337</f>
        <v>0</v>
      </c>
      <c r="AM337" s="14">
        <f t="shared" si="273"/>
        <v>0</v>
      </c>
      <c r="AN337" s="14">
        <f t="shared" si="273"/>
        <v>-26919.468562421982</v>
      </c>
      <c r="AO337" s="14">
        <f t="shared" si="273"/>
        <v>0</v>
      </c>
      <c r="AP337" s="14">
        <f t="shared" si="273"/>
        <v>0</v>
      </c>
      <c r="AQ337" s="14">
        <f t="shared" si="273"/>
        <v>-26919.468562421982</v>
      </c>
      <c r="AR337" s="14">
        <f t="shared" si="273"/>
        <v>0</v>
      </c>
      <c r="AS337" s="14">
        <f t="shared" si="273"/>
        <v>0</v>
      </c>
      <c r="AT337" s="14">
        <f t="shared" si="273"/>
        <v>-26919.468562421982</v>
      </c>
      <c r="AU337" s="14">
        <f t="shared" si="273"/>
        <v>0</v>
      </c>
      <c r="AV337" s="14">
        <f t="shared" si="273"/>
        <v>0</v>
      </c>
      <c r="AW337" s="14">
        <f t="shared" si="273"/>
        <v>-26919.468562421982</v>
      </c>
      <c r="AX337" s="18"/>
      <c r="AY337" s="132">
        <f>VLOOKUP($A337,'E&amp;G Splits'!$A$5:$I$100,AY$336,FALSE)</f>
        <v>1</v>
      </c>
      <c r="AZ337" s="18">
        <f>VLOOKUP($A337,'E&amp;G Splits'!$A$5:$I$100,AZ$336,FALSE)</f>
        <v>1</v>
      </c>
      <c r="BA337" s="18">
        <f>VLOOKUP($A337,'E&amp;G Splits'!$A$5:$I$100,BA$336,FALSE)</f>
        <v>1</v>
      </c>
      <c r="BB337" s="18" t="e">
        <f>VLOOKUP($A337,'E&amp;G Splits'!$A$5:$I$100,BB$336,FALSE)</f>
        <v>#REF!</v>
      </c>
      <c r="BC337" s="18" t="e">
        <f>VLOOKUP($A337,'E&amp;G Splits'!$A$5:$I$100,BC$336,FALSE)</f>
        <v>#REF!</v>
      </c>
      <c r="BD337" s="18" t="e">
        <f>VLOOKUP($A337,'E&amp;G Splits'!$A$5:$I$100,BD$336,FALSE)</f>
        <v>#REF!</v>
      </c>
    </row>
    <row r="338" spans="1:56" s="12" customFormat="1" x14ac:dyDescent="0.15">
      <c r="A338" s="11" t="s">
        <v>62</v>
      </c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99"/>
      <c r="N338" s="11" t="str">
        <f>IF(Q338&gt;=1,A338,"NO")</f>
        <v>Purchased Gas Adjustment - Current</v>
      </c>
      <c r="Q338" s="76">
        <f t="shared" si="270"/>
        <v>1</v>
      </c>
      <c r="S338" s="71"/>
      <c r="T338" s="53"/>
      <c r="U338" s="14"/>
      <c r="V338" s="14">
        <f t="shared" si="271"/>
        <v>0</v>
      </c>
      <c r="W338" s="14">
        <f t="shared" si="271"/>
        <v>0</v>
      </c>
      <c r="X338" s="14">
        <f t="shared" si="271"/>
        <v>0</v>
      </c>
      <c r="Y338" s="14">
        <f t="shared" si="271"/>
        <v>0</v>
      </c>
      <c r="Z338" s="14">
        <f t="shared" si="272"/>
        <v>0</v>
      </c>
      <c r="AA338" s="102">
        <f t="shared" si="272"/>
        <v>0</v>
      </c>
      <c r="AB338" s="14">
        <f t="shared" si="272"/>
        <v>0</v>
      </c>
      <c r="AC338" s="14">
        <f t="shared" si="272"/>
        <v>0</v>
      </c>
      <c r="AD338" s="14">
        <f t="shared" si="272"/>
        <v>0</v>
      </c>
      <c r="AE338" s="14">
        <f t="shared" si="272"/>
        <v>0</v>
      </c>
      <c r="AF338" s="14">
        <f t="shared" si="272"/>
        <v>0</v>
      </c>
      <c r="AG338" s="14">
        <f t="shared" si="272"/>
        <v>0</v>
      </c>
      <c r="AH338" s="14">
        <f t="shared" si="272"/>
        <v>0</v>
      </c>
      <c r="AI338" s="14">
        <f t="shared" si="272"/>
        <v>0</v>
      </c>
      <c r="AJ338" s="14">
        <f t="shared" si="272"/>
        <v>0</v>
      </c>
      <c r="AK338" s="14">
        <f t="shared" si="272"/>
        <v>0</v>
      </c>
      <c r="AL338" s="14">
        <f t="shared" si="273"/>
        <v>0</v>
      </c>
      <c r="AM338" s="14">
        <f t="shared" si="273"/>
        <v>0</v>
      </c>
      <c r="AN338" s="14">
        <f t="shared" si="273"/>
        <v>0</v>
      </c>
      <c r="AO338" s="14">
        <f t="shared" si="273"/>
        <v>0</v>
      </c>
      <c r="AP338" s="14">
        <f t="shared" si="273"/>
        <v>0</v>
      </c>
      <c r="AQ338" s="14">
        <f t="shared" si="273"/>
        <v>0</v>
      </c>
      <c r="AR338" s="14">
        <f t="shared" si="273"/>
        <v>0</v>
      </c>
      <c r="AS338" s="14">
        <f t="shared" si="273"/>
        <v>0</v>
      </c>
      <c r="AT338" s="14">
        <f t="shared" si="273"/>
        <v>0</v>
      </c>
      <c r="AU338" s="14">
        <f t="shared" si="273"/>
        <v>0</v>
      </c>
      <c r="AV338" s="14">
        <f t="shared" si="273"/>
        <v>0</v>
      </c>
      <c r="AW338" s="14">
        <f t="shared" si="273"/>
        <v>0</v>
      </c>
      <c r="AX338" s="18"/>
      <c r="AY338" s="132">
        <f>VLOOKUP($A338,'E&amp;G Splits'!$A$5:$I$100,AY$336,FALSE)</f>
        <v>0</v>
      </c>
      <c r="AZ338" s="18">
        <f>VLOOKUP($A338,'E&amp;G Splits'!$A$5:$I$100,AZ$336,FALSE)</f>
        <v>0</v>
      </c>
      <c r="BA338" s="18">
        <f>VLOOKUP($A338,'E&amp;G Splits'!$A$5:$I$100,BA$336,FALSE)</f>
        <v>0</v>
      </c>
      <c r="BB338" s="18" t="e">
        <f>VLOOKUP($A338,'E&amp;G Splits'!$A$5:$I$100,BB$336,FALSE)</f>
        <v>#REF!</v>
      </c>
      <c r="BC338" s="18" t="e">
        <f>VLOOKUP($A338,'E&amp;G Splits'!$A$5:$I$100,BC$336,FALSE)</f>
        <v>#REF!</v>
      </c>
      <c r="BD338" s="18" t="e">
        <f>VLOOKUP($A338,'E&amp;G Splits'!$A$5:$I$100,BD$336,FALSE)</f>
        <v>#REF!</v>
      </c>
    </row>
    <row r="339" spans="1:56" s="12" customFormat="1" x14ac:dyDescent="0.15">
      <c r="A339" s="11" t="s">
        <v>11</v>
      </c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99"/>
      <c r="N339" s="11" t="str">
        <f>IF(Q339&gt;=1,A339,"NO")</f>
        <v>2011 Summer Storm Damages</v>
      </c>
      <c r="Q339" s="76">
        <f t="shared" si="270"/>
        <v>1</v>
      </c>
      <c r="S339" s="71"/>
      <c r="T339" s="53"/>
      <c r="U339" s="14"/>
      <c r="V339" s="14">
        <f t="shared" si="271"/>
        <v>-19317.355364999996</v>
      </c>
      <c r="W339" s="14">
        <f t="shared" si="271"/>
        <v>0</v>
      </c>
      <c r="X339" s="14">
        <f t="shared" si="271"/>
        <v>0</v>
      </c>
      <c r="Y339" s="14">
        <f t="shared" si="271"/>
        <v>-19317.355364999996</v>
      </c>
      <c r="Z339" s="14">
        <f t="shared" si="272"/>
        <v>0</v>
      </c>
      <c r="AA339" s="102">
        <f t="shared" si="272"/>
        <v>0</v>
      </c>
      <c r="AB339" s="14">
        <f t="shared" si="272"/>
        <v>-9658.6770587499977</v>
      </c>
      <c r="AC339" s="14">
        <f t="shared" si="272"/>
        <v>0</v>
      </c>
      <c r="AD339" s="14">
        <f t="shared" si="272"/>
        <v>0</v>
      </c>
      <c r="AE339" s="14">
        <f t="shared" si="272"/>
        <v>-9658.6770587499977</v>
      </c>
      <c r="AF339" s="14">
        <f t="shared" si="272"/>
        <v>0</v>
      </c>
      <c r="AG339" s="14">
        <f t="shared" si="272"/>
        <v>0</v>
      </c>
      <c r="AH339" s="14">
        <f t="shared" si="272"/>
        <v>-9658.6770587499977</v>
      </c>
      <c r="AI339" s="14">
        <f t="shared" si="272"/>
        <v>0</v>
      </c>
      <c r="AJ339" s="14">
        <f t="shared" si="272"/>
        <v>0</v>
      </c>
      <c r="AK339" s="14">
        <f t="shared" si="272"/>
        <v>-9658.6770587499977</v>
      </c>
      <c r="AL339" s="14">
        <f t="shared" si="273"/>
        <v>0</v>
      </c>
      <c r="AM339" s="14">
        <f t="shared" si="273"/>
        <v>0</v>
      </c>
      <c r="AN339" s="14">
        <f t="shared" si="273"/>
        <v>0</v>
      </c>
      <c r="AO339" s="14">
        <f t="shared" si="273"/>
        <v>0</v>
      </c>
      <c r="AP339" s="14">
        <f t="shared" si="273"/>
        <v>0</v>
      </c>
      <c r="AQ339" s="14">
        <f t="shared" si="273"/>
        <v>0</v>
      </c>
      <c r="AR339" s="14">
        <f t="shared" si="273"/>
        <v>0</v>
      </c>
      <c r="AS339" s="14">
        <f t="shared" si="273"/>
        <v>0</v>
      </c>
      <c r="AT339" s="14">
        <f t="shared" si="273"/>
        <v>0</v>
      </c>
      <c r="AU339" s="14">
        <f t="shared" si="273"/>
        <v>0</v>
      </c>
      <c r="AV339" s="14">
        <f t="shared" si="273"/>
        <v>0</v>
      </c>
      <c r="AW339" s="14">
        <f t="shared" si="273"/>
        <v>0</v>
      </c>
      <c r="AX339" s="18"/>
      <c r="AY339" s="132">
        <f>VLOOKUP($A339,'E&amp;G Splits'!$A$5:$I$100,AY$336,FALSE)</f>
        <v>1</v>
      </c>
      <c r="AZ339" s="18">
        <f>VLOOKUP($A339,'E&amp;G Splits'!$A$5:$I$100,AZ$336,FALSE)</f>
        <v>1</v>
      </c>
      <c r="BA339" s="18">
        <f>VLOOKUP($A339,'E&amp;G Splits'!$A$5:$I$100,BA$336,FALSE)</f>
        <v>1</v>
      </c>
      <c r="BB339" s="18" t="e">
        <f>VLOOKUP($A339,'E&amp;G Splits'!$A$5:$I$100,BB$336,FALSE)</f>
        <v>#REF!</v>
      </c>
      <c r="BC339" s="18" t="e">
        <f>VLOOKUP($A339,'E&amp;G Splits'!$A$5:$I$100,BC$336,FALSE)</f>
        <v>#REF!</v>
      </c>
      <c r="BD339" s="18" t="e">
        <f>VLOOKUP($A339,'E&amp;G Splits'!$A$5:$I$100,BD$336,FALSE)</f>
        <v>#REF!</v>
      </c>
    </row>
    <row r="340" spans="1:56" s="12" customFormat="1" x14ac:dyDescent="0.15">
      <c r="A340" s="11" t="s">
        <v>60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99"/>
      <c r="N340" s="11" t="s">
        <v>606</v>
      </c>
      <c r="Q340" s="76">
        <f t="shared" si="270"/>
        <v>0</v>
      </c>
      <c r="S340" s="71"/>
      <c r="T340" s="53"/>
      <c r="U340" s="14"/>
      <c r="V340" s="14">
        <f t="shared" si="271"/>
        <v>0</v>
      </c>
      <c r="W340" s="14">
        <f t="shared" si="271"/>
        <v>0</v>
      </c>
      <c r="X340" s="14">
        <f t="shared" si="271"/>
        <v>0</v>
      </c>
      <c r="Y340" s="14">
        <f t="shared" si="271"/>
        <v>0</v>
      </c>
      <c r="Z340" s="14">
        <f t="shared" si="272"/>
        <v>0</v>
      </c>
      <c r="AA340" s="102">
        <f t="shared" si="272"/>
        <v>0</v>
      </c>
      <c r="AB340" s="14">
        <f t="shared" si="272"/>
        <v>0</v>
      </c>
      <c r="AC340" s="14">
        <f t="shared" si="272"/>
        <v>0</v>
      </c>
      <c r="AD340" s="14">
        <f t="shared" si="272"/>
        <v>0</v>
      </c>
      <c r="AE340" s="14">
        <f t="shared" si="272"/>
        <v>0</v>
      </c>
      <c r="AF340" s="14">
        <f t="shared" si="272"/>
        <v>0</v>
      </c>
      <c r="AG340" s="14">
        <f t="shared" si="272"/>
        <v>0</v>
      </c>
      <c r="AH340" s="14">
        <f t="shared" si="272"/>
        <v>0</v>
      </c>
      <c r="AI340" s="14">
        <f t="shared" si="272"/>
        <v>0</v>
      </c>
      <c r="AJ340" s="14">
        <f t="shared" si="272"/>
        <v>0</v>
      </c>
      <c r="AK340" s="14">
        <f t="shared" si="272"/>
        <v>0</v>
      </c>
      <c r="AL340" s="14">
        <f t="shared" si="273"/>
        <v>0</v>
      </c>
      <c r="AM340" s="14">
        <f t="shared" si="273"/>
        <v>0</v>
      </c>
      <c r="AN340" s="14">
        <f t="shared" si="273"/>
        <v>0</v>
      </c>
      <c r="AO340" s="14">
        <f t="shared" si="273"/>
        <v>0</v>
      </c>
      <c r="AP340" s="14">
        <f t="shared" si="273"/>
        <v>0</v>
      </c>
      <c r="AQ340" s="14">
        <f t="shared" si="273"/>
        <v>0</v>
      </c>
      <c r="AR340" s="14">
        <f t="shared" si="273"/>
        <v>0</v>
      </c>
      <c r="AS340" s="14">
        <f t="shared" si="273"/>
        <v>0</v>
      </c>
      <c r="AT340" s="14">
        <f t="shared" si="273"/>
        <v>0</v>
      </c>
      <c r="AU340" s="14">
        <f t="shared" si="273"/>
        <v>0</v>
      </c>
      <c r="AV340" s="14">
        <f t="shared" si="273"/>
        <v>0</v>
      </c>
      <c r="AW340" s="14">
        <f t="shared" si="273"/>
        <v>0</v>
      </c>
      <c r="AX340" s="18"/>
      <c r="AY340" s="132">
        <f>VLOOKUP($A340,'E&amp;G Splits'!$A$5:$I$100,AY$336,FALSE)</f>
        <v>0</v>
      </c>
      <c r="AZ340" s="18">
        <f>VLOOKUP($A340,'E&amp;G Splits'!$A$5:$I$100,AZ$336,FALSE)</f>
        <v>0</v>
      </c>
      <c r="BA340" s="18">
        <f>VLOOKUP($A340,'E&amp;G Splits'!$A$5:$I$100,BA$336,FALSE)</f>
        <v>0</v>
      </c>
      <c r="BB340" s="18" t="e">
        <f>VLOOKUP($A340,'E&amp;G Splits'!$A$5:$I$100,BB$336,FALSE)</f>
        <v>#REF!</v>
      </c>
      <c r="BC340" s="18" t="e">
        <f>VLOOKUP($A340,'E&amp;G Splits'!$A$5:$I$100,BC$336,FALSE)</f>
        <v>#REF!</v>
      </c>
      <c r="BD340" s="18" t="e">
        <f>VLOOKUP($A340,'E&amp;G Splits'!$A$5:$I$100,BD$336,FALSE)</f>
        <v>#REF!</v>
      </c>
    </row>
    <row r="341" spans="1:56" s="12" customFormat="1" x14ac:dyDescent="0.15">
      <c r="A341" s="11" t="s">
        <v>1049</v>
      </c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99"/>
      <c r="N341" s="11" t="s">
        <v>1049</v>
      </c>
      <c r="Q341" s="76">
        <f t="shared" si="270"/>
        <v>1</v>
      </c>
      <c r="S341" s="71"/>
      <c r="T341" s="53"/>
      <c r="U341" s="14"/>
      <c r="V341" s="14">
        <f>(SUMIF($A$219:$A$263,$A341,V$219:V$263)*0.21+SUMIF($A$272:$A$316,$A341,V$272:V$316)*0.05*0.79)*$AY341</f>
        <v>1871250</v>
      </c>
      <c r="W341" s="14">
        <f t="shared" si="271"/>
        <v>0</v>
      </c>
      <c r="X341" s="14">
        <f t="shared" si="271"/>
        <v>0</v>
      </c>
      <c r="Y341" s="14">
        <f t="shared" si="271"/>
        <v>1871250</v>
      </c>
      <c r="Z341" s="14">
        <f t="shared" si="272"/>
        <v>0</v>
      </c>
      <c r="AA341" s="102">
        <f t="shared" si="272"/>
        <v>0</v>
      </c>
      <c r="AB341" s="14">
        <f t="shared" si="272"/>
        <v>-468599.48795975692</v>
      </c>
      <c r="AC341" s="14">
        <f t="shared" si="272"/>
        <v>0</v>
      </c>
      <c r="AD341" s="14">
        <f t="shared" si="272"/>
        <v>0</v>
      </c>
      <c r="AE341" s="14">
        <f t="shared" si="272"/>
        <v>-468599.48795975692</v>
      </c>
      <c r="AF341" s="14">
        <f t="shared" si="272"/>
        <v>0</v>
      </c>
      <c r="AG341" s="14">
        <f t="shared" si="272"/>
        <v>0</v>
      </c>
      <c r="AH341" s="14">
        <f t="shared" si="272"/>
        <v>-468599.48795975692</v>
      </c>
      <c r="AI341" s="14">
        <f t="shared" si="272"/>
        <v>0</v>
      </c>
      <c r="AJ341" s="14">
        <f t="shared" si="272"/>
        <v>0</v>
      </c>
      <c r="AK341" s="14">
        <f t="shared" si="272"/>
        <v>-468599.48795975692</v>
      </c>
      <c r="AL341" s="14">
        <f t="shared" si="273"/>
        <v>0</v>
      </c>
      <c r="AM341" s="14">
        <f t="shared" si="273"/>
        <v>0</v>
      </c>
      <c r="AN341" s="14">
        <f t="shared" si="273"/>
        <v>-467025.51204024302</v>
      </c>
      <c r="AO341" s="14">
        <f t="shared" si="273"/>
        <v>0</v>
      </c>
      <c r="AP341" s="14">
        <f t="shared" si="273"/>
        <v>0</v>
      </c>
      <c r="AQ341" s="14">
        <f t="shared" si="273"/>
        <v>-467025.51204024302</v>
      </c>
      <c r="AR341" s="14">
        <f t="shared" si="273"/>
        <v>0</v>
      </c>
      <c r="AS341" s="14">
        <f t="shared" si="273"/>
        <v>0</v>
      </c>
      <c r="AT341" s="14">
        <f t="shared" si="273"/>
        <v>-467025.51204024302</v>
      </c>
      <c r="AU341" s="14">
        <f t="shared" si="273"/>
        <v>0</v>
      </c>
      <c r="AV341" s="14">
        <f t="shared" si="273"/>
        <v>0</v>
      </c>
      <c r="AW341" s="14">
        <f t="shared" si="273"/>
        <v>-467025.51204024302</v>
      </c>
      <c r="AX341" s="18"/>
      <c r="AY341" s="132">
        <f>VLOOKUP($A341,'E&amp;G Splits'!$A$5:$I$100,AY$336,FALSE)</f>
        <v>1</v>
      </c>
      <c r="AZ341" s="18">
        <f>VLOOKUP($A341,'E&amp;G Splits'!$A$5:$I$100,AZ$336,FALSE)</f>
        <v>1</v>
      </c>
      <c r="BA341" s="18">
        <f>VLOOKUP($A341,'E&amp;G Splits'!$A$5:$I$100,BA$336,FALSE)</f>
        <v>1</v>
      </c>
      <c r="BB341" s="18" t="e">
        <f>VLOOKUP($A341,'E&amp;G Splits'!$A$5:$I$100,BB$336,FALSE)</f>
        <v>#REF!</v>
      </c>
      <c r="BC341" s="18" t="e">
        <f>VLOOKUP($A341,'E&amp;G Splits'!$A$5:$I$100,BC$336,FALSE)</f>
        <v>#REF!</v>
      </c>
      <c r="BD341" s="18" t="e">
        <f>VLOOKUP($A341,'E&amp;G Splits'!$A$5:$I$100,BD$336,FALSE)</f>
        <v>#REF!</v>
      </c>
    </row>
    <row r="342" spans="1:56" s="12" customFormat="1" x14ac:dyDescent="0.15">
      <c r="A342" s="11" t="s">
        <v>9</v>
      </c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99"/>
      <c r="N342" s="11" t="str">
        <f>IF(Q342&gt;=1,A342,"NO")</f>
        <v>2008 Wind Storm Damages</v>
      </c>
      <c r="Q342" s="76">
        <f t="shared" si="270"/>
        <v>1</v>
      </c>
      <c r="S342" s="71"/>
      <c r="T342" s="53"/>
      <c r="U342" s="14"/>
      <c r="V342" s="14">
        <f t="shared" si="271"/>
        <v>84711.24798</v>
      </c>
      <c r="W342" s="14">
        <f t="shared" si="271"/>
        <v>0</v>
      </c>
      <c r="X342" s="14">
        <f t="shared" si="271"/>
        <v>0</v>
      </c>
      <c r="Y342" s="14">
        <f t="shared" si="271"/>
        <v>84711.24798</v>
      </c>
      <c r="Z342" s="14">
        <f t="shared" si="272"/>
        <v>0</v>
      </c>
      <c r="AA342" s="102">
        <f t="shared" si="272"/>
        <v>0</v>
      </c>
      <c r="AB342" s="14">
        <f t="shared" si="272"/>
        <v>42355.618999999992</v>
      </c>
      <c r="AC342" s="14">
        <f t="shared" si="272"/>
        <v>0</v>
      </c>
      <c r="AD342" s="14">
        <f t="shared" si="272"/>
        <v>0</v>
      </c>
      <c r="AE342" s="14">
        <f t="shared" si="272"/>
        <v>42355.618999999992</v>
      </c>
      <c r="AF342" s="14">
        <f t="shared" si="272"/>
        <v>0</v>
      </c>
      <c r="AG342" s="14">
        <f t="shared" si="272"/>
        <v>0</v>
      </c>
      <c r="AH342" s="14">
        <f t="shared" si="272"/>
        <v>42355.618999999992</v>
      </c>
      <c r="AI342" s="14">
        <f t="shared" si="272"/>
        <v>0</v>
      </c>
      <c r="AJ342" s="14">
        <f t="shared" si="272"/>
        <v>0</v>
      </c>
      <c r="AK342" s="14">
        <f t="shared" si="272"/>
        <v>42355.618999999992</v>
      </c>
      <c r="AL342" s="14">
        <f t="shared" si="273"/>
        <v>0</v>
      </c>
      <c r="AM342" s="14">
        <f t="shared" si="273"/>
        <v>0</v>
      </c>
      <c r="AN342" s="14">
        <f t="shared" si="273"/>
        <v>0</v>
      </c>
      <c r="AO342" s="14">
        <f t="shared" si="273"/>
        <v>0</v>
      </c>
      <c r="AP342" s="14">
        <f t="shared" si="273"/>
        <v>0</v>
      </c>
      <c r="AQ342" s="14">
        <f t="shared" si="273"/>
        <v>0</v>
      </c>
      <c r="AR342" s="14">
        <f t="shared" si="273"/>
        <v>0</v>
      </c>
      <c r="AS342" s="14">
        <f t="shared" si="273"/>
        <v>0</v>
      </c>
      <c r="AT342" s="14">
        <f t="shared" si="273"/>
        <v>0</v>
      </c>
      <c r="AU342" s="14">
        <f t="shared" si="273"/>
        <v>0</v>
      </c>
      <c r="AV342" s="14">
        <f t="shared" si="273"/>
        <v>0</v>
      </c>
      <c r="AW342" s="14">
        <f t="shared" si="273"/>
        <v>0</v>
      </c>
      <c r="AX342" s="18"/>
      <c r="AY342" s="132">
        <f>VLOOKUP($A342,'E&amp;G Splits'!$A$5:$I$100,AY$336,FALSE)</f>
        <v>1</v>
      </c>
      <c r="AZ342" s="18">
        <f>VLOOKUP($A342,'E&amp;G Splits'!$A$5:$I$100,AZ$336,FALSE)</f>
        <v>1</v>
      </c>
      <c r="BA342" s="18">
        <f>VLOOKUP($A342,'E&amp;G Splits'!$A$5:$I$100,BA$336,FALSE)</f>
        <v>1</v>
      </c>
      <c r="BB342" s="18" t="e">
        <f>VLOOKUP($A342,'E&amp;G Splits'!$A$5:$I$100,BB$336,FALSE)</f>
        <v>#REF!</v>
      </c>
      <c r="BC342" s="18" t="e">
        <f>VLOOKUP($A342,'E&amp;G Splits'!$A$5:$I$100,BC$336,FALSE)</f>
        <v>#REF!</v>
      </c>
      <c r="BD342" s="18" t="e">
        <f>VLOOKUP($A342,'E&amp;G Splits'!$A$5:$I$100,BD$336,FALSE)</f>
        <v>#REF!</v>
      </c>
    </row>
    <row r="343" spans="1:56" s="12" customFormat="1" x14ac:dyDescent="0.15">
      <c r="A343" s="11" t="s">
        <v>49</v>
      </c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99"/>
      <c r="N343" s="11" t="str">
        <f>IF(Q343&gt;=1,A343,"NO")</f>
        <v>Swap Termination</v>
      </c>
      <c r="Q343" s="76">
        <f t="shared" si="270"/>
        <v>1</v>
      </c>
      <c r="S343" s="71"/>
      <c r="T343" s="53"/>
      <c r="U343" s="14"/>
      <c r="V343" s="14">
        <f t="shared" si="271"/>
        <v>59107.111375000022</v>
      </c>
      <c r="W343" s="14">
        <f t="shared" si="271"/>
        <v>0</v>
      </c>
      <c r="X343" s="14">
        <f t="shared" si="271"/>
        <v>0</v>
      </c>
      <c r="Y343" s="14">
        <f t="shared" si="271"/>
        <v>59107.111375000022</v>
      </c>
      <c r="Z343" s="14">
        <f t="shared" si="272"/>
        <v>0</v>
      </c>
      <c r="AA343" s="102">
        <f t="shared" si="272"/>
        <v>0</v>
      </c>
      <c r="AB343" s="14">
        <f t="shared" si="272"/>
        <v>59107.113869999957</v>
      </c>
      <c r="AC343" s="14">
        <f t="shared" si="272"/>
        <v>0</v>
      </c>
      <c r="AD343" s="14">
        <f t="shared" si="272"/>
        <v>0</v>
      </c>
      <c r="AE343" s="14">
        <f t="shared" si="272"/>
        <v>59107.113869999957</v>
      </c>
      <c r="AF343" s="14">
        <f t="shared" si="272"/>
        <v>0</v>
      </c>
      <c r="AG343" s="14">
        <f t="shared" si="272"/>
        <v>0</v>
      </c>
      <c r="AH343" s="14">
        <f t="shared" si="272"/>
        <v>59107.113869999957</v>
      </c>
      <c r="AI343" s="14">
        <f t="shared" si="272"/>
        <v>0</v>
      </c>
      <c r="AJ343" s="14">
        <f t="shared" si="272"/>
        <v>0</v>
      </c>
      <c r="AK343" s="14">
        <f t="shared" si="272"/>
        <v>59107.113869999957</v>
      </c>
      <c r="AL343" s="14">
        <f t="shared" si="273"/>
        <v>0</v>
      </c>
      <c r="AM343" s="14">
        <f t="shared" si="273"/>
        <v>0</v>
      </c>
      <c r="AN343" s="14">
        <f t="shared" si="273"/>
        <v>59107.113869999957</v>
      </c>
      <c r="AO343" s="14">
        <f t="shared" si="273"/>
        <v>0</v>
      </c>
      <c r="AP343" s="14">
        <f t="shared" si="273"/>
        <v>0</v>
      </c>
      <c r="AQ343" s="14">
        <f t="shared" si="273"/>
        <v>59107.113869999957</v>
      </c>
      <c r="AR343" s="14">
        <f t="shared" si="273"/>
        <v>0</v>
      </c>
      <c r="AS343" s="14">
        <f t="shared" si="273"/>
        <v>0</v>
      </c>
      <c r="AT343" s="14">
        <f t="shared" si="273"/>
        <v>59107.113869999957</v>
      </c>
      <c r="AU343" s="14">
        <f t="shared" si="273"/>
        <v>0</v>
      </c>
      <c r="AV343" s="14">
        <f t="shared" si="273"/>
        <v>0</v>
      </c>
      <c r="AW343" s="14">
        <f t="shared" si="273"/>
        <v>59107.113869999957</v>
      </c>
      <c r="AX343" s="18"/>
      <c r="AY343" s="132">
        <f>VLOOKUP($A343,'E&amp;G Splits'!$A$5:$I$100,AY$336,FALSE)</f>
        <v>1</v>
      </c>
      <c r="AZ343" s="18">
        <f>VLOOKUP($A343,'E&amp;G Splits'!$A$5:$I$100,AZ$336,FALSE)</f>
        <v>1</v>
      </c>
      <c r="BA343" s="18">
        <f>VLOOKUP($A343,'E&amp;G Splits'!$A$5:$I$100,BA$336,FALSE)</f>
        <v>1</v>
      </c>
      <c r="BB343" s="18" t="e">
        <f>VLOOKUP($A343,'E&amp;G Splits'!$A$5:$I$100,BB$336,FALSE)</f>
        <v>#REF!</v>
      </c>
      <c r="BC343" s="18" t="e">
        <f>VLOOKUP($A343,'E&amp;G Splits'!$A$5:$I$100,BC$336,FALSE)</f>
        <v>#REF!</v>
      </c>
      <c r="BD343" s="18" t="e">
        <f>VLOOKUP($A343,'E&amp;G Splits'!$A$5:$I$100,BD$336,FALSE)</f>
        <v>#REF!</v>
      </c>
    </row>
    <row r="344" spans="1:56" s="12" customFormat="1" x14ac:dyDescent="0.15">
      <c r="A344" s="11" t="s">
        <v>266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99"/>
      <c r="N344" s="11" t="s">
        <v>41</v>
      </c>
      <c r="Q344" s="76">
        <f t="shared" si="270"/>
        <v>0</v>
      </c>
      <c r="S344" s="71"/>
      <c r="T344" s="53"/>
      <c r="U344" s="14"/>
      <c r="V344" s="14">
        <f t="shared" si="271"/>
        <v>119629.67638656608</v>
      </c>
      <c r="W344" s="14">
        <f t="shared" si="271"/>
        <v>0</v>
      </c>
      <c r="X344" s="14">
        <f t="shared" si="271"/>
        <v>0</v>
      </c>
      <c r="Y344" s="14">
        <f t="shared" si="271"/>
        <v>119629.67638656608</v>
      </c>
      <c r="Z344" s="14">
        <f t="shared" si="272"/>
        <v>0</v>
      </c>
      <c r="AA344" s="102">
        <f t="shared" si="272"/>
        <v>0</v>
      </c>
      <c r="AB344" s="14">
        <f t="shared" si="272"/>
        <v>119302.82146569779</v>
      </c>
      <c r="AC344" s="14">
        <f t="shared" si="272"/>
        <v>0</v>
      </c>
      <c r="AD344" s="14">
        <f t="shared" si="272"/>
        <v>0</v>
      </c>
      <c r="AE344" s="14">
        <f t="shared" si="272"/>
        <v>119302.82146569779</v>
      </c>
      <c r="AF344" s="14">
        <f t="shared" si="272"/>
        <v>0</v>
      </c>
      <c r="AG344" s="14">
        <f t="shared" si="272"/>
        <v>0</v>
      </c>
      <c r="AH344" s="14">
        <f t="shared" si="272"/>
        <v>119302.82146569779</v>
      </c>
      <c r="AI344" s="14">
        <f t="shared" si="272"/>
        <v>0</v>
      </c>
      <c r="AJ344" s="14">
        <f t="shared" si="272"/>
        <v>0</v>
      </c>
      <c r="AK344" s="14">
        <f t="shared" si="272"/>
        <v>119302.82146569779</v>
      </c>
      <c r="AL344" s="14">
        <f t="shared" si="273"/>
        <v>0</v>
      </c>
      <c r="AM344" s="14">
        <f t="shared" si="273"/>
        <v>0</v>
      </c>
      <c r="AN344" s="14">
        <f t="shared" si="273"/>
        <v>119302.82146569779</v>
      </c>
      <c r="AO344" s="14">
        <f t="shared" si="273"/>
        <v>0</v>
      </c>
      <c r="AP344" s="14">
        <f t="shared" si="273"/>
        <v>0</v>
      </c>
      <c r="AQ344" s="14">
        <f t="shared" si="273"/>
        <v>119302.82146569779</v>
      </c>
      <c r="AR344" s="14">
        <f t="shared" si="273"/>
        <v>0</v>
      </c>
      <c r="AS344" s="14">
        <f t="shared" si="273"/>
        <v>0</v>
      </c>
      <c r="AT344" s="14">
        <f t="shared" si="273"/>
        <v>119302.82146569779</v>
      </c>
      <c r="AU344" s="14">
        <f t="shared" si="273"/>
        <v>0</v>
      </c>
      <c r="AV344" s="14">
        <f t="shared" si="273"/>
        <v>0</v>
      </c>
      <c r="AW344" s="14">
        <f t="shared" si="273"/>
        <v>119302.82146569779</v>
      </c>
      <c r="AX344" s="18"/>
      <c r="AY344" s="132">
        <f>VLOOKUP($A344,'E&amp;G Splits'!$A$5:$I$100,AY$336,FALSE)</f>
        <v>0.79979999999999996</v>
      </c>
      <c r="AZ344" s="18">
        <f>VLOOKUP($A344,'E&amp;G Splits'!$A$5:$I$100,AZ$336,FALSE)</f>
        <v>0.79979999999999996</v>
      </c>
      <c r="BA344" s="18">
        <f>VLOOKUP($A344,'E&amp;G Splits'!$A$5:$I$100,BA$336,FALSE)</f>
        <v>0.79979999999999996</v>
      </c>
      <c r="BB344" s="18" t="e">
        <f>VLOOKUP($A344,'E&amp;G Splits'!$A$5:$I$100,BB$336,FALSE)</f>
        <v>#REF!</v>
      </c>
      <c r="BC344" s="18" t="e">
        <f>VLOOKUP($A344,'E&amp;G Splits'!$A$5:$I$100,BC$336,FALSE)</f>
        <v>#REF!</v>
      </c>
      <c r="BD344" s="18" t="e">
        <f>VLOOKUP($A344,'E&amp;G Splits'!$A$5:$I$100,BD$336,FALSE)</f>
        <v>#REF!</v>
      </c>
    </row>
    <row r="345" spans="1:56" s="12" customFormat="1" x14ac:dyDescent="0.15">
      <c r="A345" s="11" t="s">
        <v>267</v>
      </c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99"/>
      <c r="N345" s="11" t="s">
        <v>40</v>
      </c>
      <c r="Q345" s="76">
        <f t="shared" si="270"/>
        <v>0</v>
      </c>
      <c r="S345" s="71"/>
      <c r="T345" s="53"/>
      <c r="U345" s="14"/>
      <c r="V345" s="14">
        <f t="shared" si="271"/>
        <v>-71714.418790133801</v>
      </c>
      <c r="W345" s="14">
        <f t="shared" si="271"/>
        <v>0</v>
      </c>
      <c r="X345" s="14">
        <f t="shared" si="271"/>
        <v>0</v>
      </c>
      <c r="Y345" s="14">
        <f t="shared" si="271"/>
        <v>-71714.418790133801</v>
      </c>
      <c r="Z345" s="14">
        <f t="shared" si="272"/>
        <v>0</v>
      </c>
      <c r="AA345" s="102">
        <f t="shared" si="272"/>
        <v>0</v>
      </c>
      <c r="AB345" s="14">
        <f t="shared" si="272"/>
        <v>-71507.55305641811</v>
      </c>
      <c r="AC345" s="14">
        <f t="shared" si="272"/>
        <v>0</v>
      </c>
      <c r="AD345" s="14">
        <f t="shared" si="272"/>
        <v>0</v>
      </c>
      <c r="AE345" s="14">
        <f t="shared" si="272"/>
        <v>-71507.55305641811</v>
      </c>
      <c r="AF345" s="14">
        <f t="shared" si="272"/>
        <v>0</v>
      </c>
      <c r="AG345" s="14">
        <f t="shared" si="272"/>
        <v>0</v>
      </c>
      <c r="AH345" s="14">
        <f t="shared" si="272"/>
        <v>-71507.55305641811</v>
      </c>
      <c r="AI345" s="14">
        <f t="shared" si="272"/>
        <v>0</v>
      </c>
      <c r="AJ345" s="14">
        <f t="shared" si="272"/>
        <v>0</v>
      </c>
      <c r="AK345" s="14">
        <f t="shared" si="272"/>
        <v>-71507.55305641811</v>
      </c>
      <c r="AL345" s="14">
        <f t="shared" si="273"/>
        <v>0</v>
      </c>
      <c r="AM345" s="14">
        <f t="shared" si="273"/>
        <v>0</v>
      </c>
      <c r="AN345" s="14">
        <f t="shared" si="273"/>
        <v>-71507.553056416844</v>
      </c>
      <c r="AO345" s="14">
        <f t="shared" si="273"/>
        <v>0</v>
      </c>
      <c r="AP345" s="14">
        <f t="shared" si="273"/>
        <v>0</v>
      </c>
      <c r="AQ345" s="14">
        <f t="shared" si="273"/>
        <v>-71507.553056416844</v>
      </c>
      <c r="AR345" s="14">
        <f t="shared" si="273"/>
        <v>0</v>
      </c>
      <c r="AS345" s="14">
        <f t="shared" si="273"/>
        <v>0</v>
      </c>
      <c r="AT345" s="14">
        <f t="shared" si="273"/>
        <v>-71507.553056416844</v>
      </c>
      <c r="AU345" s="14">
        <f t="shared" si="273"/>
        <v>0</v>
      </c>
      <c r="AV345" s="14">
        <f t="shared" si="273"/>
        <v>0</v>
      </c>
      <c r="AW345" s="14">
        <f t="shared" si="273"/>
        <v>-71507.553056416844</v>
      </c>
      <c r="AX345" s="18"/>
      <c r="AY345" s="132">
        <f>VLOOKUP($A345,'E&amp;G Splits'!$A$5:$I$100,AY$336,FALSE)</f>
        <v>0.79979999999999996</v>
      </c>
      <c r="AZ345" s="18">
        <f>VLOOKUP($A345,'E&amp;G Splits'!$A$5:$I$100,AZ$336,FALSE)</f>
        <v>0.79979999999999996</v>
      </c>
      <c r="BA345" s="18">
        <f>VLOOKUP($A345,'E&amp;G Splits'!$A$5:$I$100,BA$336,FALSE)</f>
        <v>0.79979999999999996</v>
      </c>
      <c r="BB345" s="18" t="e">
        <f>VLOOKUP($A345,'E&amp;G Splits'!$A$5:$I$100,BB$336,FALSE)</f>
        <v>#REF!</v>
      </c>
      <c r="BC345" s="18" t="e">
        <f>VLOOKUP($A345,'E&amp;G Splits'!$A$5:$I$100,BC$336,FALSE)</f>
        <v>#REF!</v>
      </c>
      <c r="BD345" s="18" t="e">
        <f>VLOOKUP($A345,'E&amp;G Splits'!$A$5:$I$100,BD$336,FALSE)</f>
        <v>#REF!</v>
      </c>
    </row>
    <row r="346" spans="1:56" s="12" customFormat="1" x14ac:dyDescent="0.15">
      <c r="A346" s="11" t="s">
        <v>534</v>
      </c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99"/>
      <c r="N346" s="11" t="str">
        <f>IF(Q346&gt;=1,A346,"NO")</f>
        <v>Late Payment Reg Asset</v>
      </c>
      <c r="Q346" s="76">
        <f t="shared" si="270"/>
        <v>2</v>
      </c>
      <c r="S346" s="71"/>
      <c r="T346" s="53"/>
      <c r="U346" s="14"/>
      <c r="V346" s="14">
        <f t="shared" si="271"/>
        <v>-40.262225926499994</v>
      </c>
      <c r="W346" s="14">
        <f t="shared" si="271"/>
        <v>0</v>
      </c>
      <c r="X346" s="14">
        <f t="shared" si="271"/>
        <v>0</v>
      </c>
      <c r="Y346" s="14">
        <f t="shared" si="271"/>
        <v>-40.262225926499994</v>
      </c>
      <c r="Z346" s="14">
        <f t="shared" si="272"/>
        <v>0</v>
      </c>
      <c r="AA346" s="102">
        <f t="shared" si="272"/>
        <v>0</v>
      </c>
      <c r="AB346" s="14">
        <f t="shared" si="272"/>
        <v>124.9712433765</v>
      </c>
      <c r="AC346" s="14">
        <f t="shared" si="272"/>
        <v>0</v>
      </c>
      <c r="AD346" s="14">
        <f t="shared" si="272"/>
        <v>0</v>
      </c>
      <c r="AE346" s="14">
        <f t="shared" si="272"/>
        <v>124.9712433765</v>
      </c>
      <c r="AF346" s="14">
        <f t="shared" si="272"/>
        <v>0</v>
      </c>
      <c r="AG346" s="14">
        <f t="shared" si="272"/>
        <v>0</v>
      </c>
      <c r="AH346" s="14">
        <f t="shared" si="272"/>
        <v>124.9712433765</v>
      </c>
      <c r="AI346" s="14">
        <f t="shared" si="272"/>
        <v>0</v>
      </c>
      <c r="AJ346" s="14">
        <f t="shared" si="272"/>
        <v>0</v>
      </c>
      <c r="AK346" s="14">
        <f t="shared" si="272"/>
        <v>124.9712433765</v>
      </c>
      <c r="AL346" s="14">
        <f t="shared" si="273"/>
        <v>0</v>
      </c>
      <c r="AM346" s="14">
        <f t="shared" si="273"/>
        <v>0</v>
      </c>
      <c r="AN346" s="14">
        <f t="shared" si="273"/>
        <v>0</v>
      </c>
      <c r="AO346" s="14">
        <f t="shared" si="273"/>
        <v>0</v>
      </c>
      <c r="AP346" s="14">
        <f t="shared" si="273"/>
        <v>0</v>
      </c>
      <c r="AQ346" s="14">
        <f t="shared" si="273"/>
        <v>0</v>
      </c>
      <c r="AR346" s="14">
        <f t="shared" si="273"/>
        <v>0</v>
      </c>
      <c r="AS346" s="14">
        <f t="shared" si="273"/>
        <v>0</v>
      </c>
      <c r="AT346" s="14">
        <f t="shared" si="273"/>
        <v>0</v>
      </c>
      <c r="AU346" s="14">
        <f t="shared" si="273"/>
        <v>0</v>
      </c>
      <c r="AV346" s="14">
        <f t="shared" si="273"/>
        <v>0</v>
      </c>
      <c r="AW346" s="14">
        <f t="shared" si="273"/>
        <v>0</v>
      </c>
      <c r="AX346" s="18"/>
      <c r="AY346" s="132">
        <f>VLOOKUP($A346,'E&amp;G Splits'!$A$5:$I$100,AY$336,FALSE)</f>
        <v>0.79979999999999996</v>
      </c>
      <c r="AZ346" s="18">
        <f>VLOOKUP($A346,'E&amp;G Splits'!$A$5:$I$100,AZ$336,FALSE)</f>
        <v>0.79979999999999996</v>
      </c>
      <c r="BA346" s="18">
        <f>VLOOKUP($A346,'E&amp;G Splits'!$A$5:$I$100,BA$336,FALSE)</f>
        <v>0.79979999999999996</v>
      </c>
      <c r="BB346" s="18" t="e">
        <f>VLOOKUP($A346,'E&amp;G Splits'!$A$5:$I$100,BB$336,FALSE)</f>
        <v>#REF!</v>
      </c>
      <c r="BC346" s="18" t="e">
        <f>VLOOKUP($A346,'E&amp;G Splits'!$A$5:$I$100,BC$336,FALSE)</f>
        <v>#REF!</v>
      </c>
      <c r="BD346" s="18" t="e">
        <f>VLOOKUP($A346,'E&amp;G Splits'!$A$5:$I$100,BD$336,FALSE)</f>
        <v>#REF!</v>
      </c>
    </row>
    <row r="347" spans="1:56" s="12" customFormat="1" x14ac:dyDescent="0.15">
      <c r="A347" s="11" t="s">
        <v>21</v>
      </c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99"/>
      <c r="N347" s="11" t="str">
        <f>IF(Q347&gt;=1,A347,"NO")</f>
        <v>CMRG Regulatory Asset</v>
      </c>
      <c r="Q347" s="76">
        <f t="shared" si="270"/>
        <v>1</v>
      </c>
      <c r="S347" s="71"/>
      <c r="T347" s="53"/>
      <c r="U347" s="14"/>
      <c r="V347" s="14">
        <f t="shared" si="271"/>
        <v>3549.7612500000005</v>
      </c>
      <c r="W347" s="14">
        <f t="shared" si="271"/>
        <v>0</v>
      </c>
      <c r="X347" s="14">
        <f t="shared" si="271"/>
        <v>0</v>
      </c>
      <c r="Y347" s="14">
        <f t="shared" si="271"/>
        <v>3549.7612500000005</v>
      </c>
      <c r="Z347" s="14">
        <f t="shared" ref="Z347:AK356" si="274">(SUMIF($A$219:$A$263,$A347,Z$219:Z$263)*0.21+SUMIF($A$272:$A$316,$A347,Z$272:Z$316)*0.05*0.79)*$AZ347</f>
        <v>0</v>
      </c>
      <c r="AA347" s="102">
        <f t="shared" si="274"/>
        <v>0</v>
      </c>
      <c r="AB347" s="14">
        <f t="shared" si="274"/>
        <v>0</v>
      </c>
      <c r="AC347" s="14">
        <f t="shared" si="274"/>
        <v>0</v>
      </c>
      <c r="AD347" s="14">
        <f t="shared" si="274"/>
        <v>0</v>
      </c>
      <c r="AE347" s="14">
        <f t="shared" si="274"/>
        <v>0</v>
      </c>
      <c r="AF347" s="14">
        <f t="shared" si="274"/>
        <v>0</v>
      </c>
      <c r="AG347" s="14">
        <f t="shared" si="274"/>
        <v>0</v>
      </c>
      <c r="AH347" s="14">
        <f t="shared" si="274"/>
        <v>0</v>
      </c>
      <c r="AI347" s="14">
        <f t="shared" si="274"/>
        <v>0</v>
      </c>
      <c r="AJ347" s="14">
        <f t="shared" si="274"/>
        <v>0</v>
      </c>
      <c r="AK347" s="14">
        <f t="shared" si="274"/>
        <v>0</v>
      </c>
      <c r="AL347" s="14">
        <f t="shared" ref="AL347:AW356" si="275">(SUMIF($A$219:$A$263,$A347,AL$219:AL$263)*0.21+SUMIF($A$272:$A$316,$A347,AL$272:AL$316)*0.05*0.79)*$BA347</f>
        <v>0</v>
      </c>
      <c r="AM347" s="14">
        <f t="shared" si="275"/>
        <v>0</v>
      </c>
      <c r="AN347" s="14">
        <f t="shared" si="275"/>
        <v>0</v>
      </c>
      <c r="AO347" s="14">
        <f t="shared" si="275"/>
        <v>0</v>
      </c>
      <c r="AP347" s="14">
        <f t="shared" si="275"/>
        <v>0</v>
      </c>
      <c r="AQ347" s="14">
        <f t="shared" si="275"/>
        <v>0</v>
      </c>
      <c r="AR347" s="14">
        <f t="shared" si="275"/>
        <v>0</v>
      </c>
      <c r="AS347" s="14">
        <f t="shared" si="275"/>
        <v>0</v>
      </c>
      <c r="AT347" s="14">
        <f t="shared" si="275"/>
        <v>0</v>
      </c>
      <c r="AU347" s="14">
        <f t="shared" si="275"/>
        <v>0</v>
      </c>
      <c r="AV347" s="14">
        <f t="shared" si="275"/>
        <v>0</v>
      </c>
      <c r="AW347" s="14">
        <f t="shared" si="275"/>
        <v>0</v>
      </c>
      <c r="AX347" s="18"/>
      <c r="AY347" s="132">
        <f>VLOOKUP($A347,'E&amp;G Splits'!$A$5:$I$100,AY$336,FALSE)</f>
        <v>1</v>
      </c>
      <c r="AZ347" s="18">
        <f>VLOOKUP($A347,'E&amp;G Splits'!$A$5:$I$100,AZ$336,FALSE)</f>
        <v>1</v>
      </c>
      <c r="BA347" s="18">
        <f>VLOOKUP($A347,'E&amp;G Splits'!$A$5:$I$100,BA$336,FALSE)</f>
        <v>1</v>
      </c>
      <c r="BB347" s="18" t="e">
        <f>VLOOKUP($A347,'E&amp;G Splits'!$A$5:$I$100,BB$336,FALSE)</f>
        <v>#REF!</v>
      </c>
      <c r="BC347" s="18" t="e">
        <f>VLOOKUP($A347,'E&amp;G Splits'!$A$5:$I$100,BC$336,FALSE)</f>
        <v>#REF!</v>
      </c>
      <c r="BD347" s="18" t="e">
        <f>VLOOKUP($A347,'E&amp;G Splits'!$A$5:$I$100,BD$336,FALSE)</f>
        <v>#REF!</v>
      </c>
    </row>
    <row r="348" spans="1:56" s="12" customFormat="1" x14ac:dyDescent="0.15">
      <c r="A348" s="11" t="s">
        <v>280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99"/>
      <c r="N348" s="11" t="s">
        <v>576</v>
      </c>
      <c r="Q348" s="76">
        <f t="shared" si="270"/>
        <v>0</v>
      </c>
      <c r="S348" s="71"/>
      <c r="T348" s="53"/>
      <c r="U348" s="14"/>
      <c r="V348" s="14">
        <f t="shared" si="271"/>
        <v>-859828.05830375</v>
      </c>
      <c r="W348" s="14">
        <f t="shared" si="271"/>
        <v>0</v>
      </c>
      <c r="X348" s="14">
        <f t="shared" si="271"/>
        <v>0</v>
      </c>
      <c r="Y348" s="14">
        <f t="shared" si="271"/>
        <v>-859828.05830375</v>
      </c>
      <c r="Z348" s="14">
        <f t="shared" si="274"/>
        <v>0</v>
      </c>
      <c r="AA348" s="102">
        <f t="shared" si="274"/>
        <v>0</v>
      </c>
      <c r="AB348" s="14">
        <f t="shared" si="274"/>
        <v>-452953.26303000015</v>
      </c>
      <c r="AC348" s="14">
        <f t="shared" si="274"/>
        <v>0</v>
      </c>
      <c r="AD348" s="14">
        <f t="shared" si="274"/>
        <v>0</v>
      </c>
      <c r="AE348" s="14">
        <f t="shared" si="274"/>
        <v>-452953.26303000015</v>
      </c>
      <c r="AF348" s="14">
        <f t="shared" si="274"/>
        <v>0</v>
      </c>
      <c r="AG348" s="14">
        <f t="shared" si="274"/>
        <v>0</v>
      </c>
      <c r="AH348" s="14">
        <f t="shared" si="274"/>
        <v>-452953.26303000015</v>
      </c>
      <c r="AI348" s="14">
        <f t="shared" si="274"/>
        <v>0</v>
      </c>
      <c r="AJ348" s="14">
        <f t="shared" si="274"/>
        <v>0</v>
      </c>
      <c r="AK348" s="14">
        <f t="shared" si="274"/>
        <v>-452953.26303000015</v>
      </c>
      <c r="AL348" s="14">
        <f t="shared" si="275"/>
        <v>0</v>
      </c>
      <c r="AM348" s="14">
        <f t="shared" si="275"/>
        <v>0</v>
      </c>
      <c r="AN348" s="14">
        <f t="shared" si="275"/>
        <v>-476281.53798000002</v>
      </c>
      <c r="AO348" s="14">
        <f t="shared" si="275"/>
        <v>0</v>
      </c>
      <c r="AP348" s="14">
        <f t="shared" si="275"/>
        <v>0</v>
      </c>
      <c r="AQ348" s="14">
        <f t="shared" si="275"/>
        <v>-476281.53798000002</v>
      </c>
      <c r="AR348" s="14">
        <f t="shared" si="275"/>
        <v>0</v>
      </c>
      <c r="AS348" s="14">
        <f t="shared" si="275"/>
        <v>0</v>
      </c>
      <c r="AT348" s="14">
        <f t="shared" si="275"/>
        <v>-476281.53798000002</v>
      </c>
      <c r="AU348" s="14">
        <f t="shared" si="275"/>
        <v>0</v>
      </c>
      <c r="AV348" s="14">
        <f t="shared" si="275"/>
        <v>0</v>
      </c>
      <c r="AW348" s="14">
        <f t="shared" si="275"/>
        <v>-476281.53798000002</v>
      </c>
      <c r="AX348" s="18"/>
      <c r="AY348" s="132">
        <f>VLOOKUP($A348,'E&amp;G Splits'!$A$5:$I$100,AY$336,FALSE)</f>
        <v>1</v>
      </c>
      <c r="AZ348" s="18">
        <f>VLOOKUP($A348,'E&amp;G Splits'!$A$5:$I$100,AZ$336,FALSE)</f>
        <v>1</v>
      </c>
      <c r="BA348" s="18">
        <f>VLOOKUP($A348,'E&amp;G Splits'!$A$5:$I$100,BA$336,FALSE)</f>
        <v>1</v>
      </c>
      <c r="BB348" s="18" t="e">
        <f>VLOOKUP($A348,'E&amp;G Splits'!$A$5:$I$100,BB$336,FALSE)</f>
        <v>#REF!</v>
      </c>
      <c r="BC348" s="18" t="e">
        <f>VLOOKUP($A348,'E&amp;G Splits'!$A$5:$I$100,BC$336,FALSE)</f>
        <v>#REF!</v>
      </c>
      <c r="BD348" s="18" t="e">
        <f>VLOOKUP($A348,'E&amp;G Splits'!$A$5:$I$100,BD$336,FALSE)</f>
        <v>#REF!</v>
      </c>
    </row>
    <row r="349" spans="1:56" s="12" customFormat="1" x14ac:dyDescent="0.15">
      <c r="A349" s="11" t="s">
        <v>281</v>
      </c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99"/>
      <c r="N349" s="11" t="s">
        <v>576</v>
      </c>
      <c r="Q349" s="76">
        <f t="shared" si="270"/>
        <v>0</v>
      </c>
      <c r="S349" s="71"/>
      <c r="T349" s="53"/>
      <c r="U349" s="14"/>
      <c r="V349" s="14">
        <f t="shared" si="271"/>
        <v>121918.87303671075</v>
      </c>
      <c r="W349" s="14">
        <f t="shared" si="271"/>
        <v>0</v>
      </c>
      <c r="X349" s="14">
        <f t="shared" si="271"/>
        <v>0</v>
      </c>
      <c r="Y349" s="14">
        <f t="shared" si="271"/>
        <v>121918.87303671075</v>
      </c>
      <c r="Z349" s="14">
        <f t="shared" si="274"/>
        <v>0</v>
      </c>
      <c r="AA349" s="102">
        <f t="shared" si="274"/>
        <v>0</v>
      </c>
      <c r="AB349" s="14">
        <f t="shared" si="274"/>
        <v>161218.27261191281</v>
      </c>
      <c r="AC349" s="14">
        <f t="shared" si="274"/>
        <v>0</v>
      </c>
      <c r="AD349" s="14">
        <f t="shared" si="274"/>
        <v>0</v>
      </c>
      <c r="AE349" s="14">
        <f t="shared" si="274"/>
        <v>161218.27261191281</v>
      </c>
      <c r="AF349" s="14">
        <f t="shared" si="274"/>
        <v>0</v>
      </c>
      <c r="AG349" s="14">
        <f t="shared" si="274"/>
        <v>0</v>
      </c>
      <c r="AH349" s="14">
        <f t="shared" si="274"/>
        <v>161218.27261191281</v>
      </c>
      <c r="AI349" s="14">
        <f t="shared" si="274"/>
        <v>0</v>
      </c>
      <c r="AJ349" s="14">
        <f t="shared" si="274"/>
        <v>0</v>
      </c>
      <c r="AK349" s="14">
        <f t="shared" si="274"/>
        <v>161218.27261191281</v>
      </c>
      <c r="AL349" s="14">
        <f t="shared" si="275"/>
        <v>0</v>
      </c>
      <c r="AM349" s="14">
        <f t="shared" si="275"/>
        <v>0</v>
      </c>
      <c r="AN349" s="14">
        <f t="shared" si="275"/>
        <v>187138.68784306978</v>
      </c>
      <c r="AO349" s="14">
        <f t="shared" si="275"/>
        <v>0</v>
      </c>
      <c r="AP349" s="14">
        <f t="shared" si="275"/>
        <v>0</v>
      </c>
      <c r="AQ349" s="14">
        <f t="shared" si="275"/>
        <v>187138.68784306978</v>
      </c>
      <c r="AR349" s="14">
        <f t="shared" si="275"/>
        <v>0</v>
      </c>
      <c r="AS349" s="14">
        <f t="shared" si="275"/>
        <v>0</v>
      </c>
      <c r="AT349" s="14">
        <f t="shared" si="275"/>
        <v>187138.68784306978</v>
      </c>
      <c r="AU349" s="14">
        <f t="shared" si="275"/>
        <v>0</v>
      </c>
      <c r="AV349" s="14">
        <f t="shared" si="275"/>
        <v>0</v>
      </c>
      <c r="AW349" s="14">
        <f t="shared" si="275"/>
        <v>187138.68784306978</v>
      </c>
      <c r="AX349" s="18"/>
      <c r="AY349" s="132">
        <f>VLOOKUP($A349,'E&amp;G Splits'!$A$5:$I$100,AY$336,FALSE)</f>
        <v>1</v>
      </c>
      <c r="AZ349" s="18">
        <f>VLOOKUP($A349,'E&amp;G Splits'!$A$5:$I$100,AZ$336,FALSE)</f>
        <v>1</v>
      </c>
      <c r="BA349" s="18">
        <f>VLOOKUP($A349,'E&amp;G Splits'!$A$5:$I$100,BA$336,FALSE)</f>
        <v>1</v>
      </c>
      <c r="BB349" s="18" t="e">
        <f>VLOOKUP($A349,'E&amp;G Splits'!$A$5:$I$100,BB$336,FALSE)</f>
        <v>#REF!</v>
      </c>
      <c r="BC349" s="18" t="e">
        <f>VLOOKUP($A349,'E&amp;G Splits'!$A$5:$I$100,BC$336,FALSE)</f>
        <v>#REF!</v>
      </c>
      <c r="BD349" s="18" t="e">
        <f>VLOOKUP($A349,'E&amp;G Splits'!$A$5:$I$100,BD$336,FALSE)</f>
        <v>#REF!</v>
      </c>
    </row>
    <row r="350" spans="1:56" s="12" customFormat="1" x14ac:dyDescent="0.15">
      <c r="A350" s="11" t="s">
        <v>535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99"/>
      <c r="N350" s="11" t="str">
        <f>IF(Q350&gt;=1,A350,"NO")</f>
        <v>AMI O&amp;M Reg Asset</v>
      </c>
      <c r="Q350" s="76">
        <f t="shared" si="270"/>
        <v>2</v>
      </c>
      <c r="S350" s="71"/>
      <c r="T350" s="53"/>
      <c r="U350" s="14"/>
      <c r="V350" s="14">
        <f t="shared" si="271"/>
        <v>0</v>
      </c>
      <c r="W350" s="14">
        <f t="shared" si="271"/>
        <v>0</v>
      </c>
      <c r="X350" s="14">
        <f t="shared" si="271"/>
        <v>0</v>
      </c>
      <c r="Y350" s="14">
        <f t="shared" si="271"/>
        <v>0</v>
      </c>
      <c r="Z350" s="14">
        <f t="shared" si="274"/>
        <v>0</v>
      </c>
      <c r="AA350" s="102">
        <f t="shared" si="274"/>
        <v>0</v>
      </c>
      <c r="AB350" s="14">
        <f t="shared" si="274"/>
        <v>-11142.358125000001</v>
      </c>
      <c r="AC350" s="14">
        <f t="shared" si="274"/>
        <v>0</v>
      </c>
      <c r="AD350" s="14">
        <f t="shared" si="274"/>
        <v>0</v>
      </c>
      <c r="AE350" s="14">
        <f t="shared" si="274"/>
        <v>-11142.358125000001</v>
      </c>
      <c r="AF350" s="14">
        <f t="shared" si="274"/>
        <v>0</v>
      </c>
      <c r="AG350" s="14">
        <f t="shared" si="274"/>
        <v>0</v>
      </c>
      <c r="AH350" s="14">
        <f t="shared" si="274"/>
        <v>-11142.358125000001</v>
      </c>
      <c r="AI350" s="14">
        <f t="shared" si="274"/>
        <v>0</v>
      </c>
      <c r="AJ350" s="14">
        <f t="shared" si="274"/>
        <v>0</v>
      </c>
      <c r="AK350" s="14">
        <f t="shared" si="274"/>
        <v>-11142.358125000001</v>
      </c>
      <c r="AL350" s="14">
        <f t="shared" si="275"/>
        <v>0</v>
      </c>
      <c r="AM350" s="14">
        <f t="shared" si="275"/>
        <v>0</v>
      </c>
      <c r="AN350" s="14">
        <f t="shared" si="275"/>
        <v>-146945.14575000003</v>
      </c>
      <c r="AO350" s="14">
        <f t="shared" si="275"/>
        <v>0</v>
      </c>
      <c r="AP350" s="14">
        <f t="shared" si="275"/>
        <v>0</v>
      </c>
      <c r="AQ350" s="14">
        <f t="shared" si="275"/>
        <v>-146945.14575000003</v>
      </c>
      <c r="AR350" s="14">
        <f t="shared" si="275"/>
        <v>0</v>
      </c>
      <c r="AS350" s="14">
        <f t="shared" si="275"/>
        <v>0</v>
      </c>
      <c r="AT350" s="14">
        <f t="shared" si="275"/>
        <v>-146945.14575000003</v>
      </c>
      <c r="AU350" s="14">
        <f t="shared" si="275"/>
        <v>0</v>
      </c>
      <c r="AV350" s="14">
        <f t="shared" si="275"/>
        <v>0</v>
      </c>
      <c r="AW350" s="14">
        <f t="shared" si="275"/>
        <v>-146945.14575000003</v>
      </c>
      <c r="AX350" s="18"/>
      <c r="AY350" s="132">
        <f>VLOOKUP($A350,'E&amp;G Splits'!$A$5:$I$100,AY$336,FALSE)</f>
        <v>0</v>
      </c>
      <c r="AZ350" s="18">
        <f>VLOOKUP($A350,'E&amp;G Splits'!$A$5:$I$100,AZ$336,FALSE)</f>
        <v>0.79708980897688186</v>
      </c>
      <c r="BA350" s="18">
        <f>VLOOKUP($A350,'E&amp;G Splits'!$A$5:$I$100,BA$336,FALSE)</f>
        <v>0.84694399206203719</v>
      </c>
      <c r="BB350" s="18" t="e">
        <f>VLOOKUP($A350,'E&amp;G Splits'!$A$5:$I$100,BB$336,FALSE)</f>
        <v>#REF!</v>
      </c>
      <c r="BC350" s="18" t="e">
        <f>VLOOKUP($A350,'E&amp;G Splits'!$A$5:$I$100,BC$336,FALSE)</f>
        <v>#REF!</v>
      </c>
      <c r="BD350" s="18" t="e">
        <f>VLOOKUP($A350,'E&amp;G Splits'!$A$5:$I$100,BD$336,FALSE)</f>
        <v>#REF!</v>
      </c>
    </row>
    <row r="351" spans="1:56" s="12" customFormat="1" x14ac:dyDescent="0.15">
      <c r="A351" s="11" t="s">
        <v>536</v>
      </c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99"/>
      <c r="N351" s="11" t="str">
        <f>IF(Q351&gt;=1,A351,"NO")</f>
        <v>AMI-KPSC Excess Depr</v>
      </c>
      <c r="Q351" s="76">
        <f t="shared" si="270"/>
        <v>1</v>
      </c>
      <c r="S351" s="71"/>
      <c r="T351" s="53"/>
      <c r="U351" s="14"/>
      <c r="V351" s="14">
        <f t="shared" si="271"/>
        <v>0</v>
      </c>
      <c r="W351" s="14">
        <f t="shared" si="271"/>
        <v>0</v>
      </c>
      <c r="X351" s="14">
        <f t="shared" si="271"/>
        <v>0</v>
      </c>
      <c r="Y351" s="14">
        <f t="shared" si="271"/>
        <v>0</v>
      </c>
      <c r="Z351" s="14">
        <f t="shared" si="274"/>
        <v>0</v>
      </c>
      <c r="AA351" s="102">
        <f t="shared" si="274"/>
        <v>0</v>
      </c>
      <c r="AB351" s="14">
        <f t="shared" si="274"/>
        <v>0</v>
      </c>
      <c r="AC351" s="14">
        <f t="shared" si="274"/>
        <v>0</v>
      </c>
      <c r="AD351" s="14">
        <f t="shared" si="274"/>
        <v>0</v>
      </c>
      <c r="AE351" s="14">
        <f t="shared" si="274"/>
        <v>0</v>
      </c>
      <c r="AF351" s="14">
        <f t="shared" si="274"/>
        <v>0</v>
      </c>
      <c r="AG351" s="14">
        <f t="shared" si="274"/>
        <v>0</v>
      </c>
      <c r="AH351" s="14">
        <f t="shared" si="274"/>
        <v>0</v>
      </c>
      <c r="AI351" s="14">
        <f t="shared" si="274"/>
        <v>0</v>
      </c>
      <c r="AJ351" s="14">
        <f t="shared" si="274"/>
        <v>0</v>
      </c>
      <c r="AK351" s="14">
        <f t="shared" si="274"/>
        <v>0</v>
      </c>
      <c r="AL351" s="14">
        <f t="shared" si="275"/>
        <v>0</v>
      </c>
      <c r="AM351" s="14">
        <f t="shared" si="275"/>
        <v>0</v>
      </c>
      <c r="AN351" s="14">
        <f t="shared" si="275"/>
        <v>2756.0633561491609</v>
      </c>
      <c r="AO351" s="14">
        <f t="shared" si="275"/>
        <v>0</v>
      </c>
      <c r="AP351" s="14">
        <f t="shared" si="275"/>
        <v>0</v>
      </c>
      <c r="AQ351" s="14">
        <f t="shared" si="275"/>
        <v>2756.0633561491609</v>
      </c>
      <c r="AR351" s="14">
        <f t="shared" si="275"/>
        <v>0</v>
      </c>
      <c r="AS351" s="14">
        <f t="shared" si="275"/>
        <v>0</v>
      </c>
      <c r="AT351" s="14">
        <f t="shared" si="275"/>
        <v>2756.0633561491609</v>
      </c>
      <c r="AU351" s="14">
        <f t="shared" si="275"/>
        <v>0</v>
      </c>
      <c r="AV351" s="14">
        <f t="shared" si="275"/>
        <v>0</v>
      </c>
      <c r="AW351" s="14">
        <f t="shared" si="275"/>
        <v>2756.0633561491609</v>
      </c>
      <c r="AX351" s="18"/>
      <c r="AY351" s="132">
        <f>VLOOKUP($A351,'E&amp;G Splits'!$A$5:$I$100,AY$336,FALSE)</f>
        <v>1</v>
      </c>
      <c r="AZ351" s="18">
        <f>VLOOKUP($A351,'E&amp;G Splits'!$A$5:$I$100,AZ$336,FALSE)</f>
        <v>1</v>
      </c>
      <c r="BA351" s="18">
        <f>VLOOKUP($A351,'E&amp;G Splits'!$A$5:$I$100,BA$336,FALSE)</f>
        <v>1</v>
      </c>
      <c r="BB351" s="18" t="e">
        <f>VLOOKUP($A351,'E&amp;G Splits'!$A$5:$I$100,BB$336,FALSE)</f>
        <v>#REF!</v>
      </c>
      <c r="BC351" s="18" t="e">
        <f>VLOOKUP($A351,'E&amp;G Splits'!$A$5:$I$100,BC$336,FALSE)</f>
        <v>#REF!</v>
      </c>
      <c r="BD351" s="18" t="e">
        <f>VLOOKUP($A351,'E&amp;G Splits'!$A$5:$I$100,BD$336,FALSE)</f>
        <v>#REF!</v>
      </c>
    </row>
    <row r="352" spans="1:56" s="12" customFormat="1" x14ac:dyDescent="0.15">
      <c r="A352" s="11" t="s">
        <v>531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99"/>
      <c r="N352" s="11" t="s">
        <v>462</v>
      </c>
      <c r="Q352" s="76">
        <f t="shared" si="270"/>
        <v>0</v>
      </c>
      <c r="S352" s="71"/>
      <c r="T352" s="53"/>
      <c r="U352" s="14"/>
      <c r="V352" s="14">
        <f t="shared" si="271"/>
        <v>150127.09235350011</v>
      </c>
      <c r="W352" s="14">
        <f t="shared" si="271"/>
        <v>0</v>
      </c>
      <c r="X352" s="14">
        <f t="shared" si="271"/>
        <v>0</v>
      </c>
      <c r="Y352" s="14">
        <f t="shared" si="271"/>
        <v>150127.09235350011</v>
      </c>
      <c r="Z352" s="14">
        <f t="shared" si="274"/>
        <v>0</v>
      </c>
      <c r="AA352" s="102">
        <f t="shared" si="274"/>
        <v>0</v>
      </c>
      <c r="AB352" s="14">
        <f t="shared" si="274"/>
        <v>-177126.61607902488</v>
      </c>
      <c r="AC352" s="14">
        <f t="shared" si="274"/>
        <v>0</v>
      </c>
      <c r="AD352" s="14">
        <f t="shared" si="274"/>
        <v>0</v>
      </c>
      <c r="AE352" s="14">
        <f t="shared" si="274"/>
        <v>-177126.61607902488</v>
      </c>
      <c r="AF352" s="14">
        <f t="shared" si="274"/>
        <v>0</v>
      </c>
      <c r="AG352" s="14">
        <f t="shared" si="274"/>
        <v>0</v>
      </c>
      <c r="AH352" s="14">
        <f t="shared" si="274"/>
        <v>-177126.61607902488</v>
      </c>
      <c r="AI352" s="14">
        <f t="shared" si="274"/>
        <v>0</v>
      </c>
      <c r="AJ352" s="14">
        <f t="shared" si="274"/>
        <v>0</v>
      </c>
      <c r="AK352" s="14">
        <f t="shared" si="274"/>
        <v>-177126.61607902488</v>
      </c>
      <c r="AL352" s="14">
        <f t="shared" si="275"/>
        <v>0</v>
      </c>
      <c r="AM352" s="14">
        <f t="shared" si="275"/>
        <v>0</v>
      </c>
      <c r="AN352" s="14">
        <f t="shared" si="275"/>
        <v>252952.16342666431</v>
      </c>
      <c r="AO352" s="14">
        <f t="shared" si="275"/>
        <v>0</v>
      </c>
      <c r="AP352" s="14">
        <f t="shared" si="275"/>
        <v>0</v>
      </c>
      <c r="AQ352" s="14">
        <f t="shared" si="275"/>
        <v>252952.16342666431</v>
      </c>
      <c r="AR352" s="14">
        <f t="shared" si="275"/>
        <v>0</v>
      </c>
      <c r="AS352" s="14">
        <f t="shared" si="275"/>
        <v>0</v>
      </c>
      <c r="AT352" s="14">
        <f t="shared" si="275"/>
        <v>252952.16342666431</v>
      </c>
      <c r="AU352" s="14">
        <f t="shared" si="275"/>
        <v>0</v>
      </c>
      <c r="AV352" s="14">
        <f t="shared" si="275"/>
        <v>0</v>
      </c>
      <c r="AW352" s="14">
        <f t="shared" si="275"/>
        <v>252952.16342666431</v>
      </c>
      <c r="AX352" s="18"/>
      <c r="AY352" s="132">
        <f>VLOOKUP($A352,'E&amp;G Splits'!$A$5:$I$100,AY$336,FALSE)</f>
        <v>1</v>
      </c>
      <c r="AZ352" s="18">
        <f>VLOOKUP($A352,'E&amp;G Splits'!$A$5:$I$100,AZ$336,FALSE)</f>
        <v>1</v>
      </c>
      <c r="BA352" s="18">
        <f>VLOOKUP($A352,'E&amp;G Splits'!$A$5:$I$100,BA$336,FALSE)</f>
        <v>1</v>
      </c>
      <c r="BB352" s="18" t="e">
        <f>VLOOKUP($A352,'E&amp;G Splits'!$A$5:$I$100,BB$336,FALSE)</f>
        <v>#REF!</v>
      </c>
      <c r="BC352" s="18" t="e">
        <f>VLOOKUP($A352,'E&amp;G Splits'!$A$5:$I$100,BC$336,FALSE)</f>
        <v>#REF!</v>
      </c>
      <c r="BD352" s="18" t="e">
        <f>VLOOKUP($A352,'E&amp;G Splits'!$A$5:$I$100,BD$336,FALSE)</f>
        <v>#REF!</v>
      </c>
    </row>
    <row r="353" spans="1:56" s="12" customFormat="1" x14ac:dyDescent="0.15">
      <c r="A353" s="11" t="s">
        <v>269</v>
      </c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99"/>
      <c r="N353" s="11" t="s">
        <v>461</v>
      </c>
      <c r="Q353" s="76">
        <f t="shared" si="270"/>
        <v>0</v>
      </c>
      <c r="S353" s="71"/>
      <c r="T353" s="53"/>
      <c r="U353" s="14"/>
      <c r="V353" s="14">
        <f t="shared" si="271"/>
        <v>11507.132114999997</v>
      </c>
      <c r="W353" s="14">
        <f t="shared" si="271"/>
        <v>0</v>
      </c>
      <c r="X353" s="14">
        <f t="shared" si="271"/>
        <v>0</v>
      </c>
      <c r="Y353" s="14">
        <f t="shared" si="271"/>
        <v>11507.132114999997</v>
      </c>
      <c r="Z353" s="14">
        <f t="shared" si="274"/>
        <v>0</v>
      </c>
      <c r="AA353" s="102">
        <f t="shared" si="274"/>
        <v>0</v>
      </c>
      <c r="AB353" s="14">
        <f t="shared" si="274"/>
        <v>11507.132115000004</v>
      </c>
      <c r="AC353" s="14">
        <f t="shared" si="274"/>
        <v>0</v>
      </c>
      <c r="AD353" s="14">
        <f t="shared" si="274"/>
        <v>0</v>
      </c>
      <c r="AE353" s="14">
        <f t="shared" si="274"/>
        <v>11507.132115000004</v>
      </c>
      <c r="AF353" s="14">
        <f t="shared" si="274"/>
        <v>0</v>
      </c>
      <c r="AG353" s="14">
        <f t="shared" si="274"/>
        <v>0</v>
      </c>
      <c r="AH353" s="14">
        <f t="shared" si="274"/>
        <v>11507.132115000004</v>
      </c>
      <c r="AI353" s="14">
        <f t="shared" si="274"/>
        <v>0</v>
      </c>
      <c r="AJ353" s="14">
        <f t="shared" si="274"/>
        <v>0</v>
      </c>
      <c r="AK353" s="14">
        <f t="shared" si="274"/>
        <v>11507.132115000004</v>
      </c>
      <c r="AL353" s="14">
        <f t="shared" si="275"/>
        <v>0</v>
      </c>
      <c r="AM353" s="14">
        <f t="shared" si="275"/>
        <v>0</v>
      </c>
      <c r="AN353" s="14">
        <f t="shared" si="275"/>
        <v>958.93017125000006</v>
      </c>
      <c r="AO353" s="14">
        <f t="shared" si="275"/>
        <v>0</v>
      </c>
      <c r="AP353" s="14">
        <f t="shared" si="275"/>
        <v>0</v>
      </c>
      <c r="AQ353" s="14">
        <f t="shared" si="275"/>
        <v>958.93017125000006</v>
      </c>
      <c r="AR353" s="14">
        <f t="shared" si="275"/>
        <v>0</v>
      </c>
      <c r="AS353" s="14">
        <f t="shared" si="275"/>
        <v>0</v>
      </c>
      <c r="AT353" s="14">
        <f t="shared" si="275"/>
        <v>958.93017125000006</v>
      </c>
      <c r="AU353" s="14">
        <f t="shared" si="275"/>
        <v>0</v>
      </c>
      <c r="AV353" s="14">
        <f t="shared" si="275"/>
        <v>0</v>
      </c>
      <c r="AW353" s="14">
        <f t="shared" si="275"/>
        <v>958.93017125000006</v>
      </c>
      <c r="AX353" s="18"/>
      <c r="AY353" s="132">
        <f>VLOOKUP($A353,'E&amp;G Splits'!$A$5:$I$100,AY$336,FALSE)</f>
        <v>1</v>
      </c>
      <c r="AZ353" s="18">
        <f>VLOOKUP($A353,'E&amp;G Splits'!$A$5:$I$100,AZ$336,FALSE)</f>
        <v>1</v>
      </c>
      <c r="BA353" s="18">
        <f>VLOOKUP($A353,'E&amp;G Splits'!$A$5:$I$100,BA$336,FALSE)</f>
        <v>1</v>
      </c>
      <c r="BB353" s="18" t="e">
        <f>VLOOKUP($A353,'E&amp;G Splits'!$A$5:$I$100,BB$336,FALSE)</f>
        <v>#REF!</v>
      </c>
      <c r="BC353" s="18" t="e">
        <f>VLOOKUP($A353,'E&amp;G Splits'!$A$5:$I$100,BC$336,FALSE)</f>
        <v>#REF!</v>
      </c>
      <c r="BD353" s="18" t="e">
        <f>VLOOKUP($A353,'E&amp;G Splits'!$A$5:$I$100,BD$336,FALSE)</f>
        <v>#REF!</v>
      </c>
    </row>
    <row r="354" spans="1:56" s="12" customFormat="1" x14ac:dyDescent="0.15">
      <c r="A354" s="11" t="s">
        <v>270</v>
      </c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99"/>
      <c r="N354" s="11" t="s">
        <v>247</v>
      </c>
      <c r="Q354" s="76">
        <f t="shared" si="270"/>
        <v>0</v>
      </c>
      <c r="S354" s="71"/>
      <c r="T354" s="53"/>
      <c r="U354" s="14"/>
      <c r="V354" s="14">
        <f t="shared" si="271"/>
        <v>13484.348216574377</v>
      </c>
      <c r="W354" s="14">
        <f t="shared" si="271"/>
        <v>0</v>
      </c>
      <c r="X354" s="14">
        <f t="shared" si="271"/>
        <v>0</v>
      </c>
      <c r="Y354" s="14">
        <f t="shared" si="271"/>
        <v>13484.348216574377</v>
      </c>
      <c r="Z354" s="14">
        <f t="shared" si="274"/>
        <v>0</v>
      </c>
      <c r="AA354" s="102">
        <f t="shared" si="274"/>
        <v>0</v>
      </c>
      <c r="AB354" s="14">
        <f t="shared" si="274"/>
        <v>-5467.0834261860127</v>
      </c>
      <c r="AC354" s="14">
        <f t="shared" si="274"/>
        <v>0</v>
      </c>
      <c r="AD354" s="14">
        <f t="shared" si="274"/>
        <v>0</v>
      </c>
      <c r="AE354" s="14">
        <f t="shared" si="274"/>
        <v>-5467.0834261860127</v>
      </c>
      <c r="AF354" s="14">
        <f t="shared" si="274"/>
        <v>0</v>
      </c>
      <c r="AG354" s="14">
        <f t="shared" si="274"/>
        <v>0</v>
      </c>
      <c r="AH354" s="14">
        <f t="shared" si="274"/>
        <v>-5467.0834261860127</v>
      </c>
      <c r="AI354" s="14">
        <f t="shared" si="274"/>
        <v>0</v>
      </c>
      <c r="AJ354" s="14">
        <f t="shared" si="274"/>
        <v>0</v>
      </c>
      <c r="AK354" s="14">
        <f t="shared" si="274"/>
        <v>-5467.0834261860127</v>
      </c>
      <c r="AL354" s="14">
        <f t="shared" si="275"/>
        <v>0</v>
      </c>
      <c r="AM354" s="14">
        <f t="shared" si="275"/>
        <v>0</v>
      </c>
      <c r="AN354" s="14">
        <f t="shared" si="275"/>
        <v>-6797.4997911038008</v>
      </c>
      <c r="AO354" s="14">
        <f t="shared" si="275"/>
        <v>0</v>
      </c>
      <c r="AP354" s="14">
        <f t="shared" si="275"/>
        <v>0</v>
      </c>
      <c r="AQ354" s="14">
        <f t="shared" si="275"/>
        <v>-6797.4997911038008</v>
      </c>
      <c r="AR354" s="14">
        <f t="shared" si="275"/>
        <v>0</v>
      </c>
      <c r="AS354" s="14">
        <f t="shared" si="275"/>
        <v>0</v>
      </c>
      <c r="AT354" s="14">
        <f t="shared" si="275"/>
        <v>-6797.4997911038008</v>
      </c>
      <c r="AU354" s="14">
        <f t="shared" si="275"/>
        <v>0</v>
      </c>
      <c r="AV354" s="14">
        <f t="shared" si="275"/>
        <v>0</v>
      </c>
      <c r="AW354" s="14">
        <f t="shared" si="275"/>
        <v>-6797.4997911038008</v>
      </c>
      <c r="AX354" s="18"/>
      <c r="AY354" s="132">
        <f>VLOOKUP($A354,'E&amp;G Splits'!$A$5:$I$100,AY$336,FALSE)</f>
        <v>1</v>
      </c>
      <c r="AZ354" s="18">
        <f>VLOOKUP($A354,'E&amp;G Splits'!$A$5:$I$100,AZ$336,FALSE)</f>
        <v>1</v>
      </c>
      <c r="BA354" s="18">
        <f>VLOOKUP($A354,'E&amp;G Splits'!$A$5:$I$100,BA$336,FALSE)</f>
        <v>1</v>
      </c>
      <c r="BB354" s="18" t="e">
        <f>VLOOKUP($A354,'E&amp;G Splits'!$A$5:$I$100,BB$336,FALSE)</f>
        <v>#REF!</v>
      </c>
      <c r="BC354" s="18" t="e">
        <f>VLOOKUP($A354,'E&amp;G Splits'!$A$5:$I$100,BC$336,FALSE)</f>
        <v>#REF!</v>
      </c>
      <c r="BD354" s="18" t="e">
        <f>VLOOKUP($A354,'E&amp;G Splits'!$A$5:$I$100,BD$336,FALSE)</f>
        <v>#REF!</v>
      </c>
    </row>
    <row r="355" spans="1:56" s="12" customFormat="1" x14ac:dyDescent="0.15">
      <c r="A355" s="11" t="s">
        <v>272</v>
      </c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99"/>
      <c r="N355" s="11" t="s">
        <v>587</v>
      </c>
      <c r="Q355" s="76">
        <f t="shared" si="270"/>
        <v>0</v>
      </c>
      <c r="S355" s="71"/>
      <c r="T355" s="53"/>
      <c r="U355" s="14"/>
      <c r="V355" s="14">
        <f t="shared" si="271"/>
        <v>-85784.523627000017</v>
      </c>
      <c r="W355" s="14">
        <f t="shared" si="271"/>
        <v>0</v>
      </c>
      <c r="X355" s="14">
        <f t="shared" si="271"/>
        <v>0</v>
      </c>
      <c r="Y355" s="14">
        <f t="shared" si="271"/>
        <v>-85784.523627000017</v>
      </c>
      <c r="Z355" s="14">
        <f t="shared" si="274"/>
        <v>0</v>
      </c>
      <c r="AA355" s="102">
        <f t="shared" si="274"/>
        <v>0</v>
      </c>
      <c r="AB355" s="14">
        <f t="shared" si="274"/>
        <v>-268.27662495391007</v>
      </c>
      <c r="AC355" s="14">
        <f t="shared" si="274"/>
        <v>0</v>
      </c>
      <c r="AD355" s="14">
        <f t="shared" si="274"/>
        <v>0</v>
      </c>
      <c r="AE355" s="14">
        <f t="shared" si="274"/>
        <v>-268.27662495391007</v>
      </c>
      <c r="AF355" s="14">
        <f t="shared" si="274"/>
        <v>0</v>
      </c>
      <c r="AG355" s="14">
        <f t="shared" si="274"/>
        <v>0</v>
      </c>
      <c r="AH355" s="14">
        <f t="shared" si="274"/>
        <v>-268.27662495391007</v>
      </c>
      <c r="AI355" s="14">
        <f t="shared" si="274"/>
        <v>0</v>
      </c>
      <c r="AJ355" s="14">
        <f t="shared" si="274"/>
        <v>0</v>
      </c>
      <c r="AK355" s="14">
        <f t="shared" si="274"/>
        <v>-268.27662495391007</v>
      </c>
      <c r="AL355" s="14">
        <f t="shared" si="275"/>
        <v>0</v>
      </c>
      <c r="AM355" s="14">
        <f t="shared" si="275"/>
        <v>0</v>
      </c>
      <c r="AN355" s="14">
        <f t="shared" si="275"/>
        <v>-126325.44909642103</v>
      </c>
      <c r="AO355" s="14">
        <f t="shared" si="275"/>
        <v>0</v>
      </c>
      <c r="AP355" s="14">
        <f t="shared" si="275"/>
        <v>0</v>
      </c>
      <c r="AQ355" s="14">
        <f t="shared" si="275"/>
        <v>-126325.44909642103</v>
      </c>
      <c r="AR355" s="14">
        <f t="shared" si="275"/>
        <v>0</v>
      </c>
      <c r="AS355" s="14">
        <f t="shared" si="275"/>
        <v>0</v>
      </c>
      <c r="AT355" s="14">
        <f t="shared" si="275"/>
        <v>-126325.44909642103</v>
      </c>
      <c r="AU355" s="14">
        <f t="shared" si="275"/>
        <v>0</v>
      </c>
      <c r="AV355" s="14">
        <f t="shared" si="275"/>
        <v>0</v>
      </c>
      <c r="AW355" s="14">
        <f t="shared" si="275"/>
        <v>-126325.44909642103</v>
      </c>
      <c r="AX355" s="18"/>
      <c r="AY355" s="132">
        <f>VLOOKUP($A355,'E&amp;G Splits'!$A$5:$I$100,AY$336,FALSE)</f>
        <v>1</v>
      </c>
      <c r="AZ355" s="18">
        <f>VLOOKUP($A355,'E&amp;G Splits'!$A$5:$I$100,AZ$336,FALSE)</f>
        <v>1</v>
      </c>
      <c r="BA355" s="18">
        <f>VLOOKUP($A355,'E&amp;G Splits'!$A$5:$I$100,BA$336,FALSE)</f>
        <v>1</v>
      </c>
      <c r="BB355" s="18" t="e">
        <f>VLOOKUP($A355,'E&amp;G Splits'!$A$5:$I$100,BB$336,FALSE)</f>
        <v>#REF!</v>
      </c>
      <c r="BC355" s="18" t="e">
        <f>VLOOKUP($A355,'E&amp;G Splits'!$A$5:$I$100,BC$336,FALSE)</f>
        <v>#REF!</v>
      </c>
      <c r="BD355" s="18" t="e">
        <f>VLOOKUP($A355,'E&amp;G Splits'!$A$5:$I$100,BD$336,FALSE)</f>
        <v>#REF!</v>
      </c>
    </row>
    <row r="356" spans="1:56" s="12" customFormat="1" x14ac:dyDescent="0.15">
      <c r="A356" s="11" t="s">
        <v>31</v>
      </c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99"/>
      <c r="N356" s="11" t="s">
        <v>584</v>
      </c>
      <c r="Q356" s="76">
        <f t="shared" si="270"/>
        <v>0</v>
      </c>
      <c r="S356" s="71"/>
      <c r="T356" s="53"/>
      <c r="U356" s="14"/>
      <c r="V356" s="14">
        <f t="shared" si="271"/>
        <v>118532.68321608384</v>
      </c>
      <c r="W356" s="14">
        <f t="shared" si="271"/>
        <v>0</v>
      </c>
      <c r="X356" s="14">
        <f t="shared" si="271"/>
        <v>0</v>
      </c>
      <c r="Y356" s="14">
        <f t="shared" si="271"/>
        <v>118532.68321608384</v>
      </c>
      <c r="Z356" s="14">
        <f t="shared" si="274"/>
        <v>0</v>
      </c>
      <c r="AA356" s="102">
        <f t="shared" si="274"/>
        <v>0</v>
      </c>
      <c r="AB356" s="14">
        <f t="shared" si="274"/>
        <v>-30223.114438246957</v>
      </c>
      <c r="AC356" s="14">
        <f t="shared" si="274"/>
        <v>0</v>
      </c>
      <c r="AD356" s="14">
        <f t="shared" si="274"/>
        <v>0</v>
      </c>
      <c r="AE356" s="14">
        <f t="shared" si="274"/>
        <v>-30223.114438246957</v>
      </c>
      <c r="AF356" s="14">
        <f t="shared" si="274"/>
        <v>0</v>
      </c>
      <c r="AG356" s="14">
        <f t="shared" si="274"/>
        <v>0</v>
      </c>
      <c r="AH356" s="14">
        <f t="shared" si="274"/>
        <v>-30223.114438246957</v>
      </c>
      <c r="AI356" s="14">
        <f t="shared" si="274"/>
        <v>0</v>
      </c>
      <c r="AJ356" s="14">
        <f t="shared" si="274"/>
        <v>0</v>
      </c>
      <c r="AK356" s="14">
        <f t="shared" si="274"/>
        <v>-30223.114438246957</v>
      </c>
      <c r="AL356" s="14">
        <f t="shared" si="275"/>
        <v>0</v>
      </c>
      <c r="AM356" s="14">
        <f t="shared" si="275"/>
        <v>0</v>
      </c>
      <c r="AN356" s="14">
        <f t="shared" si="275"/>
        <v>-14371.385365541899</v>
      </c>
      <c r="AO356" s="14">
        <f t="shared" si="275"/>
        <v>0</v>
      </c>
      <c r="AP356" s="14">
        <f t="shared" si="275"/>
        <v>0</v>
      </c>
      <c r="AQ356" s="14">
        <f t="shared" si="275"/>
        <v>-14371.385365541899</v>
      </c>
      <c r="AR356" s="14">
        <f t="shared" si="275"/>
        <v>0</v>
      </c>
      <c r="AS356" s="14">
        <f t="shared" si="275"/>
        <v>0</v>
      </c>
      <c r="AT356" s="14">
        <f t="shared" si="275"/>
        <v>-14371.385365541899</v>
      </c>
      <c r="AU356" s="14">
        <f t="shared" si="275"/>
        <v>0</v>
      </c>
      <c r="AV356" s="14">
        <f t="shared" si="275"/>
        <v>0</v>
      </c>
      <c r="AW356" s="14">
        <f t="shared" si="275"/>
        <v>-14371.385365541899</v>
      </c>
      <c r="AX356" s="18"/>
      <c r="AY356" s="132">
        <f>VLOOKUP($A356,'E&amp;G Splits'!$A$5:$I$100,AY$336,FALSE)</f>
        <v>1</v>
      </c>
      <c r="AZ356" s="18">
        <f>VLOOKUP($A356,'E&amp;G Splits'!$A$5:$I$100,AZ$336,FALSE)</f>
        <v>1</v>
      </c>
      <c r="BA356" s="18">
        <f>VLOOKUP($A356,'E&amp;G Splits'!$A$5:$I$100,BA$336,FALSE)</f>
        <v>1</v>
      </c>
      <c r="BB356" s="18" t="e">
        <f>VLOOKUP($A356,'E&amp;G Splits'!$A$5:$I$100,BB$336,FALSE)</f>
        <v>#REF!</v>
      </c>
      <c r="BC356" s="18" t="e">
        <f>VLOOKUP($A356,'E&amp;G Splits'!$A$5:$I$100,BC$336,FALSE)</f>
        <v>#REF!</v>
      </c>
      <c r="BD356" s="18" t="e">
        <f>VLOOKUP($A356,'E&amp;G Splits'!$A$5:$I$100,BD$336,FALSE)</f>
        <v>#REF!</v>
      </c>
    </row>
    <row r="357" spans="1:56" s="12" customFormat="1" x14ac:dyDescent="0.15">
      <c r="A357" s="11" t="s">
        <v>25</v>
      </c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99"/>
      <c r="N357" s="11" t="str">
        <f>IF(Q357&gt;=1,A357,"NO")</f>
        <v>Demand Side Management</v>
      </c>
      <c r="Q357" s="76">
        <f t="shared" si="270"/>
        <v>2</v>
      </c>
      <c r="S357" s="71"/>
      <c r="T357" s="53"/>
      <c r="U357" s="14"/>
      <c r="V357" s="14">
        <f t="shared" ref="V357:Y376" si="276">(SUMIF($A$219:$A$263,$A357,V$219:V$263)*0.21+SUMIF($A$272:$A$316,$A357,V$272:V$316)*0.05*0.79)*$AY357</f>
        <v>-4152.7802076750004</v>
      </c>
      <c r="W357" s="14">
        <f t="shared" si="276"/>
        <v>0</v>
      </c>
      <c r="X357" s="14">
        <f t="shared" si="276"/>
        <v>0</v>
      </c>
      <c r="Y357" s="14">
        <f t="shared" si="276"/>
        <v>-4152.7802076750004</v>
      </c>
      <c r="Z357" s="14">
        <f t="shared" ref="Z357:AK366" si="277">(SUMIF($A$219:$A$263,$A357,Z$219:Z$263)*0.21+SUMIF($A$272:$A$316,$A357,Z$272:Z$316)*0.05*0.79)*$AZ357</f>
        <v>0</v>
      </c>
      <c r="AA357" s="102">
        <f t="shared" si="277"/>
        <v>0</v>
      </c>
      <c r="AB357" s="14">
        <f t="shared" si="277"/>
        <v>0</v>
      </c>
      <c r="AC357" s="14">
        <f t="shared" si="277"/>
        <v>0</v>
      </c>
      <c r="AD357" s="14">
        <f t="shared" si="277"/>
        <v>0</v>
      </c>
      <c r="AE357" s="14">
        <f t="shared" si="277"/>
        <v>0</v>
      </c>
      <c r="AF357" s="14">
        <f t="shared" si="277"/>
        <v>0</v>
      </c>
      <c r="AG357" s="14">
        <f t="shared" si="277"/>
        <v>0</v>
      </c>
      <c r="AH357" s="14">
        <f t="shared" si="277"/>
        <v>0</v>
      </c>
      <c r="AI357" s="14">
        <f t="shared" si="277"/>
        <v>0</v>
      </c>
      <c r="AJ357" s="14">
        <f t="shared" si="277"/>
        <v>0</v>
      </c>
      <c r="AK357" s="14">
        <f t="shared" si="277"/>
        <v>0</v>
      </c>
      <c r="AL357" s="14">
        <f t="shared" ref="AL357:AW366" si="278">(SUMIF($A$219:$A$263,$A357,AL$219:AL$263)*0.21+SUMIF($A$272:$A$316,$A357,AL$272:AL$316)*0.05*0.79)*$BA357</f>
        <v>0</v>
      </c>
      <c r="AM357" s="14">
        <f t="shared" si="278"/>
        <v>0</v>
      </c>
      <c r="AN357" s="14">
        <f t="shared" si="278"/>
        <v>0</v>
      </c>
      <c r="AO357" s="14">
        <f t="shared" si="278"/>
        <v>0</v>
      </c>
      <c r="AP357" s="14">
        <f t="shared" si="278"/>
        <v>0</v>
      </c>
      <c r="AQ357" s="14">
        <f t="shared" si="278"/>
        <v>0</v>
      </c>
      <c r="AR357" s="14">
        <f t="shared" si="278"/>
        <v>0</v>
      </c>
      <c r="AS357" s="14">
        <f t="shared" si="278"/>
        <v>0</v>
      </c>
      <c r="AT357" s="14">
        <f t="shared" si="278"/>
        <v>0</v>
      </c>
      <c r="AU357" s="14">
        <f t="shared" si="278"/>
        <v>0</v>
      </c>
      <c r="AV357" s="14">
        <f t="shared" si="278"/>
        <v>0</v>
      </c>
      <c r="AW357" s="14">
        <f t="shared" si="278"/>
        <v>0</v>
      </c>
      <c r="AX357" s="18"/>
      <c r="AY357" s="132">
        <f>VLOOKUP($A357,'E&amp;G Splits'!$A$5:$I$100,AY$336,FALSE)</f>
        <v>0.11</v>
      </c>
      <c r="AZ357" s="18">
        <f>VLOOKUP($A357,'E&amp;G Splits'!$A$5:$I$100,AZ$336,FALSE)</f>
        <v>0.11</v>
      </c>
      <c r="BA357" s="18">
        <f>VLOOKUP($A357,'E&amp;G Splits'!$A$5:$I$100,BA$336,FALSE)</f>
        <v>0.11</v>
      </c>
      <c r="BB357" s="18" t="e">
        <f>VLOOKUP($A357,'E&amp;G Splits'!$A$5:$I$100,BB$336,FALSE)</f>
        <v>#REF!</v>
      </c>
      <c r="BC357" s="18" t="e">
        <f>VLOOKUP($A357,'E&amp;G Splits'!$A$5:$I$100,BC$336,FALSE)</f>
        <v>#REF!</v>
      </c>
      <c r="BD357" s="18" t="e">
        <f>VLOOKUP($A357,'E&amp;G Splits'!$A$5:$I$100,BD$336,FALSE)</f>
        <v>#REF!</v>
      </c>
    </row>
    <row r="358" spans="1:56" s="12" customFormat="1" x14ac:dyDescent="0.15">
      <c r="A358" s="11" t="s">
        <v>273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99"/>
      <c r="N358" s="11" t="s">
        <v>32</v>
      </c>
      <c r="Q358" s="76">
        <f t="shared" si="270"/>
        <v>0</v>
      </c>
      <c r="S358" s="71"/>
      <c r="T358" s="53"/>
      <c r="U358" s="14"/>
      <c r="V358" s="14">
        <f t="shared" si="276"/>
        <v>123703.14240101998</v>
      </c>
      <c r="W358" s="14">
        <f t="shared" si="276"/>
        <v>0</v>
      </c>
      <c r="X358" s="14">
        <f t="shared" si="276"/>
        <v>0</v>
      </c>
      <c r="Y358" s="14">
        <f t="shared" si="276"/>
        <v>123703.14240101998</v>
      </c>
      <c r="Z358" s="14">
        <f t="shared" si="277"/>
        <v>0</v>
      </c>
      <c r="AA358" s="102">
        <f t="shared" si="277"/>
        <v>0</v>
      </c>
      <c r="AB358" s="14">
        <f t="shared" si="277"/>
        <v>128100.54813468004</v>
      </c>
      <c r="AC358" s="14">
        <f t="shared" si="277"/>
        <v>0</v>
      </c>
      <c r="AD358" s="14">
        <f t="shared" si="277"/>
        <v>0</v>
      </c>
      <c r="AE358" s="14">
        <f t="shared" si="277"/>
        <v>128100.54813468004</v>
      </c>
      <c r="AF358" s="14">
        <f t="shared" si="277"/>
        <v>0</v>
      </c>
      <c r="AG358" s="14">
        <f t="shared" si="277"/>
        <v>0</v>
      </c>
      <c r="AH358" s="14">
        <f t="shared" si="277"/>
        <v>128100.54813468004</v>
      </c>
      <c r="AI358" s="14">
        <f t="shared" si="277"/>
        <v>0</v>
      </c>
      <c r="AJ358" s="14">
        <f t="shared" si="277"/>
        <v>0</v>
      </c>
      <c r="AK358" s="14">
        <f t="shared" si="277"/>
        <v>128100.54813468004</v>
      </c>
      <c r="AL358" s="14">
        <f t="shared" si="278"/>
        <v>0</v>
      </c>
      <c r="AM358" s="14">
        <f t="shared" si="278"/>
        <v>0</v>
      </c>
      <c r="AN358" s="14">
        <f t="shared" si="278"/>
        <v>126525.06018515996</v>
      </c>
      <c r="AO358" s="14">
        <f t="shared" si="278"/>
        <v>0</v>
      </c>
      <c r="AP358" s="14">
        <f t="shared" si="278"/>
        <v>0</v>
      </c>
      <c r="AQ358" s="14">
        <f t="shared" si="278"/>
        <v>126525.06018515996</v>
      </c>
      <c r="AR358" s="14">
        <f t="shared" si="278"/>
        <v>0</v>
      </c>
      <c r="AS358" s="14">
        <f t="shared" si="278"/>
        <v>0</v>
      </c>
      <c r="AT358" s="14">
        <f t="shared" si="278"/>
        <v>126525.06018515996</v>
      </c>
      <c r="AU358" s="14">
        <f t="shared" si="278"/>
        <v>0</v>
      </c>
      <c r="AV358" s="14">
        <f t="shared" si="278"/>
        <v>0</v>
      </c>
      <c r="AW358" s="14">
        <f t="shared" si="278"/>
        <v>126525.06018515996</v>
      </c>
      <c r="AX358" s="18"/>
      <c r="AY358" s="132">
        <f>VLOOKUP($A358,'E&amp;G Splits'!$A$5:$I$100,AY$336,FALSE)</f>
        <v>0.79979999999999996</v>
      </c>
      <c r="AZ358" s="18">
        <f>VLOOKUP($A358,'E&amp;G Splits'!$A$5:$I$100,AZ$336,FALSE)</f>
        <v>0.79979999999999996</v>
      </c>
      <c r="BA358" s="18">
        <f>VLOOKUP($A358,'E&amp;G Splits'!$A$5:$I$100,BA$336,FALSE)</f>
        <v>0.79979999999999996</v>
      </c>
      <c r="BB358" s="18" t="e">
        <f>VLOOKUP($A358,'E&amp;G Splits'!$A$5:$I$100,BB$336,FALSE)</f>
        <v>#REF!</v>
      </c>
      <c r="BC358" s="18" t="e">
        <f>VLOOKUP($A358,'E&amp;G Splits'!$A$5:$I$100,BC$336,FALSE)</f>
        <v>#REF!</v>
      </c>
      <c r="BD358" s="18" t="e">
        <f>VLOOKUP($A358,'E&amp;G Splits'!$A$5:$I$100,BD$336,FALSE)</f>
        <v>#REF!</v>
      </c>
    </row>
    <row r="359" spans="1:56" s="12" customFormat="1" x14ac:dyDescent="0.15">
      <c r="A359" s="11" t="s">
        <v>274</v>
      </c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99"/>
      <c r="N359" s="11" t="s">
        <v>32</v>
      </c>
      <c r="Q359" s="76">
        <f t="shared" si="270"/>
        <v>0</v>
      </c>
      <c r="S359" s="71"/>
      <c r="T359" s="53"/>
      <c r="U359" s="14"/>
      <c r="V359" s="14">
        <f t="shared" si="276"/>
        <v>-76143.55725467825</v>
      </c>
      <c r="W359" s="14">
        <f t="shared" si="276"/>
        <v>0</v>
      </c>
      <c r="X359" s="14">
        <f t="shared" si="276"/>
        <v>0</v>
      </c>
      <c r="Y359" s="14">
        <f t="shared" si="276"/>
        <v>-76143.55725467825</v>
      </c>
      <c r="Z359" s="14">
        <f t="shared" si="277"/>
        <v>0</v>
      </c>
      <c r="AA359" s="102">
        <f t="shared" si="277"/>
        <v>0</v>
      </c>
      <c r="AB359" s="14">
        <f t="shared" si="277"/>
        <v>-37447.993644847797</v>
      </c>
      <c r="AC359" s="14">
        <f t="shared" si="277"/>
        <v>0</v>
      </c>
      <c r="AD359" s="14">
        <f t="shared" si="277"/>
        <v>0</v>
      </c>
      <c r="AE359" s="14">
        <f t="shared" si="277"/>
        <v>-37447.993644847797</v>
      </c>
      <c r="AF359" s="14">
        <f t="shared" si="277"/>
        <v>0</v>
      </c>
      <c r="AG359" s="14">
        <f t="shared" si="277"/>
        <v>0</v>
      </c>
      <c r="AH359" s="14">
        <f t="shared" si="277"/>
        <v>-37447.993644847797</v>
      </c>
      <c r="AI359" s="14">
        <f t="shared" si="277"/>
        <v>0</v>
      </c>
      <c r="AJ359" s="14">
        <f t="shared" si="277"/>
        <v>0</v>
      </c>
      <c r="AK359" s="14">
        <f t="shared" si="277"/>
        <v>-37447.993644847797</v>
      </c>
      <c r="AL359" s="14">
        <f t="shared" si="278"/>
        <v>0</v>
      </c>
      <c r="AM359" s="14">
        <f t="shared" si="278"/>
        <v>0</v>
      </c>
      <c r="AN359" s="14">
        <f t="shared" si="278"/>
        <v>-33209.638541153894</v>
      </c>
      <c r="AO359" s="14">
        <f t="shared" si="278"/>
        <v>0</v>
      </c>
      <c r="AP359" s="14">
        <f t="shared" si="278"/>
        <v>0</v>
      </c>
      <c r="AQ359" s="14">
        <f t="shared" si="278"/>
        <v>-33209.638541153894</v>
      </c>
      <c r="AR359" s="14">
        <f t="shared" si="278"/>
        <v>0</v>
      </c>
      <c r="AS359" s="14">
        <f t="shared" si="278"/>
        <v>0</v>
      </c>
      <c r="AT359" s="14">
        <f t="shared" si="278"/>
        <v>-33209.638541153894</v>
      </c>
      <c r="AU359" s="14">
        <f t="shared" si="278"/>
        <v>0</v>
      </c>
      <c r="AV359" s="14">
        <f t="shared" si="278"/>
        <v>0</v>
      </c>
      <c r="AW359" s="14">
        <f t="shared" si="278"/>
        <v>-33209.638541153894</v>
      </c>
      <c r="AX359" s="18"/>
      <c r="AY359" s="132">
        <f>VLOOKUP($A359,'E&amp;G Splits'!$A$5:$I$100,AY$336,FALSE)</f>
        <v>0.79979999999999996</v>
      </c>
      <c r="AZ359" s="18">
        <f>VLOOKUP($A359,'E&amp;G Splits'!$A$5:$I$100,AZ$336,FALSE)</f>
        <v>0.79979999999999996</v>
      </c>
      <c r="BA359" s="18">
        <f>VLOOKUP($A359,'E&amp;G Splits'!$A$5:$I$100,BA$336,FALSE)</f>
        <v>0.79979999999999996</v>
      </c>
      <c r="BB359" s="18" t="e">
        <f>VLOOKUP($A359,'E&amp;G Splits'!$A$5:$I$100,BB$336,FALSE)</f>
        <v>#REF!</v>
      </c>
      <c r="BC359" s="18" t="e">
        <f>VLOOKUP($A359,'E&amp;G Splits'!$A$5:$I$100,BC$336,FALSE)</f>
        <v>#REF!</v>
      </c>
      <c r="BD359" s="18" t="e">
        <f>VLOOKUP($A359,'E&amp;G Splits'!$A$5:$I$100,BD$336,FALSE)</f>
        <v>#REF!</v>
      </c>
    </row>
    <row r="360" spans="1:56" s="12" customFormat="1" x14ac:dyDescent="0.15">
      <c r="A360" s="11" t="s">
        <v>13</v>
      </c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99"/>
      <c r="N360" s="11" t="str">
        <f>IF(Q360&gt;=1,A360,"NO")</f>
        <v>Amortization Loss on Reacquired Debt</v>
      </c>
      <c r="Q360" s="76">
        <f t="shared" si="270"/>
        <v>2</v>
      </c>
      <c r="S360" s="71"/>
      <c r="T360" s="53"/>
      <c r="U360" s="14"/>
      <c r="V360" s="14">
        <f t="shared" si="276"/>
        <v>9958.1784268605916</v>
      </c>
      <c r="W360" s="14">
        <f t="shared" si="276"/>
        <v>0</v>
      </c>
      <c r="X360" s="14">
        <f t="shared" si="276"/>
        <v>0</v>
      </c>
      <c r="Y360" s="14">
        <f t="shared" si="276"/>
        <v>9958.1784268605916</v>
      </c>
      <c r="Z360" s="14">
        <f t="shared" si="277"/>
        <v>0</v>
      </c>
      <c r="AA360" s="102">
        <f t="shared" si="277"/>
        <v>0</v>
      </c>
      <c r="AB360" s="14">
        <f t="shared" si="277"/>
        <v>53014.215354376021</v>
      </c>
      <c r="AC360" s="14">
        <f t="shared" si="277"/>
        <v>0</v>
      </c>
      <c r="AD360" s="14">
        <f t="shared" si="277"/>
        <v>0</v>
      </c>
      <c r="AE360" s="14">
        <f t="shared" si="277"/>
        <v>53014.215354376021</v>
      </c>
      <c r="AF360" s="14">
        <f t="shared" si="277"/>
        <v>0</v>
      </c>
      <c r="AG360" s="14">
        <f t="shared" si="277"/>
        <v>0</v>
      </c>
      <c r="AH360" s="14">
        <f t="shared" si="277"/>
        <v>53014.215354376021</v>
      </c>
      <c r="AI360" s="14">
        <f t="shared" si="277"/>
        <v>0</v>
      </c>
      <c r="AJ360" s="14">
        <f t="shared" si="277"/>
        <v>0</v>
      </c>
      <c r="AK360" s="14">
        <f t="shared" si="277"/>
        <v>53014.215354376021</v>
      </c>
      <c r="AL360" s="14">
        <f t="shared" si="278"/>
        <v>0</v>
      </c>
      <c r="AM360" s="14">
        <f t="shared" si="278"/>
        <v>0</v>
      </c>
      <c r="AN360" s="14">
        <f t="shared" si="278"/>
        <v>53014.215354376021</v>
      </c>
      <c r="AO360" s="14">
        <f t="shared" si="278"/>
        <v>0</v>
      </c>
      <c r="AP360" s="14">
        <f t="shared" si="278"/>
        <v>0</v>
      </c>
      <c r="AQ360" s="14">
        <f t="shared" si="278"/>
        <v>53014.215354376021</v>
      </c>
      <c r="AR360" s="14">
        <f t="shared" si="278"/>
        <v>0</v>
      </c>
      <c r="AS360" s="14">
        <f t="shared" si="278"/>
        <v>0</v>
      </c>
      <c r="AT360" s="14">
        <f t="shared" si="278"/>
        <v>53014.215354376021</v>
      </c>
      <c r="AU360" s="14">
        <f t="shared" si="278"/>
        <v>0</v>
      </c>
      <c r="AV360" s="14">
        <f t="shared" si="278"/>
        <v>0</v>
      </c>
      <c r="AW360" s="14">
        <f t="shared" si="278"/>
        <v>53014.215354376021</v>
      </c>
      <c r="AX360" s="18"/>
      <c r="AY360" s="132">
        <f>VLOOKUP($A360,'E&amp;G Splits'!$A$5:$I$100,AY$336,FALSE)</f>
        <v>0.79979999999999996</v>
      </c>
      <c r="AZ360" s="18">
        <f>VLOOKUP($A360,'E&amp;G Splits'!$A$5:$I$100,AZ$336,FALSE)</f>
        <v>0.79979999999999996</v>
      </c>
      <c r="BA360" s="18">
        <f>VLOOKUP($A360,'E&amp;G Splits'!$A$5:$I$100,BA$336,FALSE)</f>
        <v>0.79979999999999996</v>
      </c>
      <c r="BB360" s="18" t="e">
        <f>VLOOKUP($A360,'E&amp;G Splits'!$A$5:$I$100,BB$336,FALSE)</f>
        <v>#REF!</v>
      </c>
      <c r="BC360" s="18" t="e">
        <f>VLOOKUP($A360,'E&amp;G Splits'!$A$5:$I$100,BC$336,FALSE)</f>
        <v>#REF!</v>
      </c>
      <c r="BD360" s="18" t="e">
        <f>VLOOKUP($A360,'E&amp;G Splits'!$A$5:$I$100,BD$336,FALSE)</f>
        <v>#REF!</v>
      </c>
    </row>
    <row r="361" spans="1:56" s="12" customFormat="1" x14ac:dyDescent="0.15">
      <c r="A361" s="11" t="s">
        <v>275</v>
      </c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99"/>
      <c r="N361" s="11" t="s">
        <v>37</v>
      </c>
      <c r="Q361" s="76">
        <f t="shared" si="270"/>
        <v>0</v>
      </c>
      <c r="S361" s="71"/>
      <c r="T361" s="53"/>
      <c r="U361" s="14"/>
      <c r="V361" s="14">
        <f t="shared" si="276"/>
        <v>67392.681822035433</v>
      </c>
      <c r="W361" s="14">
        <f t="shared" si="276"/>
        <v>0</v>
      </c>
      <c r="X361" s="14">
        <f t="shared" si="276"/>
        <v>0</v>
      </c>
      <c r="Y361" s="14">
        <f t="shared" si="276"/>
        <v>67392.681822035433</v>
      </c>
      <c r="Z361" s="14">
        <f t="shared" si="277"/>
        <v>0</v>
      </c>
      <c r="AA361" s="102">
        <f t="shared" si="277"/>
        <v>0</v>
      </c>
      <c r="AB361" s="14">
        <f t="shared" si="277"/>
        <v>150767.94334326379</v>
      </c>
      <c r="AC361" s="14">
        <f t="shared" si="277"/>
        <v>0</v>
      </c>
      <c r="AD361" s="14">
        <f t="shared" si="277"/>
        <v>0</v>
      </c>
      <c r="AE361" s="14">
        <f t="shared" si="277"/>
        <v>150767.94334326379</v>
      </c>
      <c r="AF361" s="14">
        <f t="shared" si="277"/>
        <v>0</v>
      </c>
      <c r="AG361" s="14">
        <f t="shared" si="277"/>
        <v>0</v>
      </c>
      <c r="AH361" s="14">
        <f t="shared" si="277"/>
        <v>150767.94334326379</v>
      </c>
      <c r="AI361" s="14">
        <f t="shared" si="277"/>
        <v>0</v>
      </c>
      <c r="AJ361" s="14">
        <f t="shared" si="277"/>
        <v>0</v>
      </c>
      <c r="AK361" s="14">
        <f t="shared" si="277"/>
        <v>150767.94334326379</v>
      </c>
      <c r="AL361" s="14">
        <f t="shared" si="278"/>
        <v>0</v>
      </c>
      <c r="AM361" s="14">
        <f t="shared" si="278"/>
        <v>0</v>
      </c>
      <c r="AN361" s="14">
        <f t="shared" si="278"/>
        <v>124059.30336757055</v>
      </c>
      <c r="AO361" s="14">
        <f t="shared" si="278"/>
        <v>0</v>
      </c>
      <c r="AP361" s="14">
        <f t="shared" si="278"/>
        <v>0</v>
      </c>
      <c r="AQ361" s="14">
        <f t="shared" si="278"/>
        <v>124059.30336757055</v>
      </c>
      <c r="AR361" s="14">
        <f t="shared" si="278"/>
        <v>0</v>
      </c>
      <c r="AS361" s="14">
        <f t="shared" si="278"/>
        <v>0</v>
      </c>
      <c r="AT361" s="14">
        <f t="shared" si="278"/>
        <v>124059.30336757055</v>
      </c>
      <c r="AU361" s="14">
        <f t="shared" si="278"/>
        <v>0</v>
      </c>
      <c r="AV361" s="14">
        <f t="shared" si="278"/>
        <v>0</v>
      </c>
      <c r="AW361" s="14">
        <f t="shared" si="278"/>
        <v>124059.30336757055</v>
      </c>
      <c r="AX361" s="18"/>
      <c r="AY361" s="132">
        <f>VLOOKUP($A361,'E&amp;G Splits'!$A$5:$I$100,AY$336,FALSE)</f>
        <v>0.79979999999999996</v>
      </c>
      <c r="AZ361" s="18">
        <f>VLOOKUP($A361,'E&amp;G Splits'!$A$5:$I$100,AZ$336,FALSE)</f>
        <v>0.79979999999999996</v>
      </c>
      <c r="BA361" s="18">
        <f>VLOOKUP($A361,'E&amp;G Splits'!$A$5:$I$100,BA$336,FALSE)</f>
        <v>0.79979999999999996</v>
      </c>
      <c r="BB361" s="18" t="e">
        <f>VLOOKUP($A361,'E&amp;G Splits'!$A$5:$I$100,BB$336,FALSE)</f>
        <v>#REF!</v>
      </c>
      <c r="BC361" s="18" t="e">
        <f>VLOOKUP($A361,'E&amp;G Splits'!$A$5:$I$100,BC$336,FALSE)</f>
        <v>#REF!</v>
      </c>
      <c r="BD361" s="18" t="e">
        <f>VLOOKUP($A361,'E&amp;G Splits'!$A$5:$I$100,BD$336,FALSE)</f>
        <v>#REF!</v>
      </c>
    </row>
    <row r="362" spans="1:56" s="12" customFormat="1" x14ac:dyDescent="0.15">
      <c r="A362" s="11" t="s">
        <v>276</v>
      </c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99"/>
      <c r="N362" s="11" t="s">
        <v>37</v>
      </c>
      <c r="Q362" s="76">
        <f t="shared" si="270"/>
        <v>0</v>
      </c>
      <c r="S362" s="71"/>
      <c r="T362" s="53"/>
      <c r="U362" s="14"/>
      <c r="V362" s="14">
        <f t="shared" si="276"/>
        <v>-159640.07999999999</v>
      </c>
      <c r="W362" s="14">
        <f t="shared" si="276"/>
        <v>0</v>
      </c>
      <c r="X362" s="14">
        <f t="shared" si="276"/>
        <v>0</v>
      </c>
      <c r="Y362" s="14">
        <f t="shared" si="276"/>
        <v>-159640.07999999999</v>
      </c>
      <c r="Z362" s="14">
        <f t="shared" si="277"/>
        <v>0</v>
      </c>
      <c r="AA362" s="102">
        <f t="shared" si="277"/>
        <v>0</v>
      </c>
      <c r="AB362" s="14">
        <f t="shared" si="277"/>
        <v>-119730.06</v>
      </c>
      <c r="AC362" s="14">
        <f t="shared" si="277"/>
        <v>0</v>
      </c>
      <c r="AD362" s="14">
        <f t="shared" si="277"/>
        <v>0</v>
      </c>
      <c r="AE362" s="14">
        <f t="shared" si="277"/>
        <v>-119730.06</v>
      </c>
      <c r="AF362" s="14">
        <f t="shared" si="277"/>
        <v>0</v>
      </c>
      <c r="AG362" s="14">
        <f t="shared" si="277"/>
        <v>0</v>
      </c>
      <c r="AH362" s="14">
        <f t="shared" si="277"/>
        <v>-119730.06</v>
      </c>
      <c r="AI362" s="14">
        <f t="shared" si="277"/>
        <v>0</v>
      </c>
      <c r="AJ362" s="14">
        <f t="shared" si="277"/>
        <v>0</v>
      </c>
      <c r="AK362" s="14">
        <f t="shared" si="277"/>
        <v>-119730.06</v>
      </c>
      <c r="AL362" s="14">
        <f t="shared" si="278"/>
        <v>0</v>
      </c>
      <c r="AM362" s="14">
        <f t="shared" si="278"/>
        <v>0</v>
      </c>
      <c r="AN362" s="14">
        <f t="shared" si="278"/>
        <v>-79820.039999999994</v>
      </c>
      <c r="AO362" s="14">
        <f t="shared" si="278"/>
        <v>0</v>
      </c>
      <c r="AP362" s="14">
        <f t="shared" si="278"/>
        <v>0</v>
      </c>
      <c r="AQ362" s="14">
        <f t="shared" si="278"/>
        <v>-79820.039999999994</v>
      </c>
      <c r="AR362" s="14">
        <f t="shared" si="278"/>
        <v>0</v>
      </c>
      <c r="AS362" s="14">
        <f t="shared" si="278"/>
        <v>0</v>
      </c>
      <c r="AT362" s="14">
        <f t="shared" si="278"/>
        <v>-79820.039999999994</v>
      </c>
      <c r="AU362" s="14">
        <f t="shared" si="278"/>
        <v>0</v>
      </c>
      <c r="AV362" s="14">
        <f t="shared" si="278"/>
        <v>0</v>
      </c>
      <c r="AW362" s="14">
        <f t="shared" si="278"/>
        <v>-79820.039999999994</v>
      </c>
      <c r="AX362" s="18"/>
      <c r="AY362" s="132">
        <f>VLOOKUP($A362,'E&amp;G Splits'!$A$5:$I$100,AY$336,FALSE)</f>
        <v>0.79979999999999996</v>
      </c>
      <c r="AZ362" s="18">
        <f>VLOOKUP($A362,'E&amp;G Splits'!$A$5:$I$100,AZ$336,FALSE)</f>
        <v>0.79979999999999996</v>
      </c>
      <c r="BA362" s="18">
        <f>VLOOKUP($A362,'E&amp;G Splits'!$A$5:$I$100,BA$336,FALSE)</f>
        <v>0.79979999999999996</v>
      </c>
      <c r="BB362" s="18" t="e">
        <f>VLOOKUP($A362,'E&amp;G Splits'!$A$5:$I$100,BB$336,FALSE)</f>
        <v>#REF!</v>
      </c>
      <c r="BC362" s="18" t="e">
        <f>VLOOKUP($A362,'E&amp;G Splits'!$A$5:$I$100,BC$336,FALSE)</f>
        <v>#REF!</v>
      </c>
      <c r="BD362" s="18" t="e">
        <f>VLOOKUP($A362,'E&amp;G Splits'!$A$5:$I$100,BD$336,FALSE)</f>
        <v>#REF!</v>
      </c>
    </row>
    <row r="363" spans="1:56" s="12" customFormat="1" x14ac:dyDescent="0.15">
      <c r="A363" s="11" t="s">
        <v>540</v>
      </c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99"/>
      <c r="N363" s="11" t="s">
        <v>37</v>
      </c>
      <c r="Q363" s="76">
        <f t="shared" si="270"/>
        <v>0</v>
      </c>
      <c r="S363" s="71"/>
      <c r="T363" s="53"/>
      <c r="U363" s="14"/>
      <c r="V363" s="14">
        <f t="shared" si="276"/>
        <v>-193034.08355691572</v>
      </c>
      <c r="W363" s="14">
        <f t="shared" si="276"/>
        <v>0</v>
      </c>
      <c r="X363" s="14">
        <f t="shared" si="276"/>
        <v>0</v>
      </c>
      <c r="Y363" s="14">
        <f t="shared" si="276"/>
        <v>-193034.08355691572</v>
      </c>
      <c r="Z363" s="14">
        <f t="shared" si="277"/>
        <v>0</v>
      </c>
      <c r="AA363" s="102">
        <f t="shared" si="277"/>
        <v>0</v>
      </c>
      <c r="AB363" s="14">
        <f t="shared" si="277"/>
        <v>-79353.898788133491</v>
      </c>
      <c r="AC363" s="14">
        <f t="shared" si="277"/>
        <v>0</v>
      </c>
      <c r="AD363" s="14">
        <f t="shared" si="277"/>
        <v>0</v>
      </c>
      <c r="AE363" s="14">
        <f t="shared" si="277"/>
        <v>-79353.898788133491</v>
      </c>
      <c r="AF363" s="14">
        <f t="shared" si="277"/>
        <v>0</v>
      </c>
      <c r="AG363" s="14">
        <f t="shared" si="277"/>
        <v>0</v>
      </c>
      <c r="AH363" s="14">
        <f t="shared" si="277"/>
        <v>-79353.898788133491</v>
      </c>
      <c r="AI363" s="14">
        <f t="shared" si="277"/>
        <v>0</v>
      </c>
      <c r="AJ363" s="14">
        <f t="shared" si="277"/>
        <v>0</v>
      </c>
      <c r="AK363" s="14">
        <f t="shared" si="277"/>
        <v>-79353.898788133491</v>
      </c>
      <c r="AL363" s="14">
        <f t="shared" si="278"/>
        <v>0</v>
      </c>
      <c r="AM363" s="14">
        <f t="shared" si="278"/>
        <v>0</v>
      </c>
      <c r="AN363" s="14">
        <f t="shared" si="278"/>
        <v>-47405.220948956769</v>
      </c>
      <c r="AO363" s="14">
        <f t="shared" si="278"/>
        <v>0</v>
      </c>
      <c r="AP363" s="14">
        <f t="shared" si="278"/>
        <v>0</v>
      </c>
      <c r="AQ363" s="14">
        <f t="shared" si="278"/>
        <v>-47405.220948956769</v>
      </c>
      <c r="AR363" s="14">
        <f t="shared" si="278"/>
        <v>0</v>
      </c>
      <c r="AS363" s="14">
        <f t="shared" si="278"/>
        <v>0</v>
      </c>
      <c r="AT363" s="14">
        <f t="shared" si="278"/>
        <v>-47405.220948956769</v>
      </c>
      <c r="AU363" s="14">
        <f t="shared" si="278"/>
        <v>0</v>
      </c>
      <c r="AV363" s="14">
        <f t="shared" si="278"/>
        <v>0</v>
      </c>
      <c r="AW363" s="14">
        <f t="shared" si="278"/>
        <v>-47405.220948956769</v>
      </c>
      <c r="AX363" s="18"/>
      <c r="AY363" s="132">
        <f>VLOOKUP($A363,'E&amp;G Splits'!$A$5:$I$100,AY$336,FALSE)</f>
        <v>0.79979999999999996</v>
      </c>
      <c r="AZ363" s="18">
        <f>VLOOKUP($A363,'E&amp;G Splits'!$A$5:$I$100,AZ$336,FALSE)</f>
        <v>0.79979999999999996</v>
      </c>
      <c r="BA363" s="18">
        <f>VLOOKUP($A363,'E&amp;G Splits'!$A$5:$I$100,BA$336,FALSE)</f>
        <v>0.79979999999999996</v>
      </c>
      <c r="BB363" s="18" t="e">
        <f>VLOOKUP($A363,'E&amp;G Splits'!$A$5:$I$100,BB$336,FALSE)</f>
        <v>#REF!</v>
      </c>
      <c r="BC363" s="18" t="e">
        <f>VLOOKUP($A363,'E&amp;G Splits'!$A$5:$I$100,BC$336,FALSE)</f>
        <v>#REF!</v>
      </c>
      <c r="BD363" s="18" t="e">
        <f>VLOOKUP($A363,'E&amp;G Splits'!$A$5:$I$100,BD$336,FALSE)</f>
        <v>#REF!</v>
      </c>
    </row>
    <row r="364" spans="1:56" s="12" customFormat="1" x14ac:dyDescent="0.15">
      <c r="A364" s="11" t="s">
        <v>47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99"/>
      <c r="N364" s="11" t="str">
        <f>IF(Q364&gt;=1,A364,"NO")</f>
        <v>Regulatory Expenses</v>
      </c>
      <c r="Q364" s="76">
        <f t="shared" si="270"/>
        <v>2</v>
      </c>
      <c r="S364" s="71"/>
      <c r="T364" s="53"/>
      <c r="U364" s="14"/>
      <c r="V364" s="14">
        <f t="shared" si="276"/>
        <v>22554.914169051175</v>
      </c>
      <c r="W364" s="14">
        <f t="shared" si="276"/>
        <v>0</v>
      </c>
      <c r="X364" s="14">
        <f t="shared" si="276"/>
        <v>0</v>
      </c>
      <c r="Y364" s="14">
        <f t="shared" si="276"/>
        <v>22554.914169051175</v>
      </c>
      <c r="Z364" s="14">
        <f t="shared" si="277"/>
        <v>0</v>
      </c>
      <c r="AA364" s="102">
        <f t="shared" si="277"/>
        <v>0</v>
      </c>
      <c r="AB364" s="14">
        <f t="shared" si="277"/>
        <v>7416.3267581734844</v>
      </c>
      <c r="AC364" s="14">
        <f t="shared" si="277"/>
        <v>0</v>
      </c>
      <c r="AD364" s="14">
        <f t="shared" si="277"/>
        <v>0</v>
      </c>
      <c r="AE364" s="14">
        <f t="shared" si="277"/>
        <v>7416.3267581734844</v>
      </c>
      <c r="AF364" s="14">
        <f t="shared" si="277"/>
        <v>0</v>
      </c>
      <c r="AG364" s="14">
        <f t="shared" si="277"/>
        <v>0</v>
      </c>
      <c r="AH364" s="14">
        <f t="shared" si="277"/>
        <v>7416.3267581734844</v>
      </c>
      <c r="AI364" s="14">
        <f t="shared" si="277"/>
        <v>0</v>
      </c>
      <c r="AJ364" s="14">
        <f t="shared" si="277"/>
        <v>0</v>
      </c>
      <c r="AK364" s="14">
        <f t="shared" si="277"/>
        <v>7416.3267581734844</v>
      </c>
      <c r="AL364" s="14">
        <f t="shared" si="278"/>
        <v>0</v>
      </c>
      <c r="AM364" s="14">
        <f t="shared" si="278"/>
        <v>0</v>
      </c>
      <c r="AN364" s="14">
        <f t="shared" si="278"/>
        <v>13913.399244383991</v>
      </c>
      <c r="AO364" s="14">
        <f t="shared" si="278"/>
        <v>0</v>
      </c>
      <c r="AP364" s="14">
        <f t="shared" si="278"/>
        <v>0</v>
      </c>
      <c r="AQ364" s="14">
        <f t="shared" si="278"/>
        <v>13913.399244383991</v>
      </c>
      <c r="AR364" s="14">
        <f t="shared" si="278"/>
        <v>0</v>
      </c>
      <c r="AS364" s="14">
        <f t="shared" si="278"/>
        <v>0</v>
      </c>
      <c r="AT364" s="14">
        <f t="shared" si="278"/>
        <v>13913.399244383991</v>
      </c>
      <c r="AU364" s="14">
        <f t="shared" si="278"/>
        <v>0</v>
      </c>
      <c r="AV364" s="14">
        <f t="shared" si="278"/>
        <v>0</v>
      </c>
      <c r="AW364" s="14">
        <f t="shared" si="278"/>
        <v>13913.399244383991</v>
      </c>
      <c r="AX364" s="18"/>
      <c r="AY364" s="132">
        <f>VLOOKUP($A364,'E&amp;G Splits'!$A$5:$I$100,AY$336,FALSE)</f>
        <v>0.79979999999999996</v>
      </c>
      <c r="AZ364" s="18">
        <f>VLOOKUP($A364,'E&amp;G Splits'!$A$5:$I$100,AZ$336,FALSE)</f>
        <v>0.79979999999999996</v>
      </c>
      <c r="BA364" s="18">
        <f>VLOOKUP($A364,'E&amp;G Splits'!$A$5:$I$100,BA$336,FALSE)</f>
        <v>0.79979999999999996</v>
      </c>
      <c r="BB364" s="18" t="e">
        <f>VLOOKUP($A364,'E&amp;G Splits'!$A$5:$I$100,BB$336,FALSE)</f>
        <v>#REF!</v>
      </c>
      <c r="BC364" s="18" t="e">
        <f>VLOOKUP($A364,'E&amp;G Splits'!$A$5:$I$100,BC$336,FALSE)</f>
        <v>#REF!</v>
      </c>
      <c r="BD364" s="18" t="e">
        <f>VLOOKUP($A364,'E&amp;G Splits'!$A$5:$I$100,BD$336,FALSE)</f>
        <v>#REF!</v>
      </c>
    </row>
    <row r="365" spans="1:56" s="12" customFormat="1" x14ac:dyDescent="0.15">
      <c r="A365" s="11" t="s">
        <v>455</v>
      </c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99"/>
      <c r="N365" s="11" t="s">
        <v>596</v>
      </c>
      <c r="Q365" s="76">
        <f t="shared" si="270"/>
        <v>0</v>
      </c>
      <c r="S365" s="71"/>
      <c r="T365" s="53"/>
      <c r="U365" s="14"/>
      <c r="V365" s="14">
        <f t="shared" si="276"/>
        <v>1920.350976250036</v>
      </c>
      <c r="W365" s="14">
        <f t="shared" si="276"/>
        <v>0</v>
      </c>
      <c r="X365" s="14">
        <f t="shared" si="276"/>
        <v>0</v>
      </c>
      <c r="Y365" s="14">
        <f t="shared" si="276"/>
        <v>1920.350976250036</v>
      </c>
      <c r="Z365" s="14">
        <f t="shared" si="277"/>
        <v>0</v>
      </c>
      <c r="AA365" s="102">
        <f t="shared" si="277"/>
        <v>0</v>
      </c>
      <c r="AB365" s="14">
        <f t="shared" si="277"/>
        <v>0</v>
      </c>
      <c r="AC365" s="14">
        <f t="shared" si="277"/>
        <v>0</v>
      </c>
      <c r="AD365" s="14">
        <f t="shared" si="277"/>
        <v>0</v>
      </c>
      <c r="AE365" s="14">
        <f t="shared" si="277"/>
        <v>0</v>
      </c>
      <c r="AF365" s="14">
        <f t="shared" si="277"/>
        <v>0</v>
      </c>
      <c r="AG365" s="14">
        <f t="shared" si="277"/>
        <v>0</v>
      </c>
      <c r="AH365" s="14">
        <f t="shared" si="277"/>
        <v>0</v>
      </c>
      <c r="AI365" s="14">
        <f t="shared" si="277"/>
        <v>0</v>
      </c>
      <c r="AJ365" s="14">
        <f t="shared" si="277"/>
        <v>0</v>
      </c>
      <c r="AK365" s="14">
        <f t="shared" si="277"/>
        <v>0</v>
      </c>
      <c r="AL365" s="14">
        <f t="shared" si="278"/>
        <v>0</v>
      </c>
      <c r="AM365" s="14">
        <f t="shared" si="278"/>
        <v>0</v>
      </c>
      <c r="AN365" s="14">
        <f t="shared" si="278"/>
        <v>0</v>
      </c>
      <c r="AO365" s="14">
        <f t="shared" si="278"/>
        <v>0</v>
      </c>
      <c r="AP365" s="14">
        <f t="shared" si="278"/>
        <v>0</v>
      </c>
      <c r="AQ365" s="14">
        <f t="shared" si="278"/>
        <v>0</v>
      </c>
      <c r="AR365" s="14">
        <f t="shared" si="278"/>
        <v>0</v>
      </c>
      <c r="AS365" s="14">
        <f t="shared" si="278"/>
        <v>0</v>
      </c>
      <c r="AT365" s="14">
        <f t="shared" si="278"/>
        <v>0</v>
      </c>
      <c r="AU365" s="14">
        <f t="shared" si="278"/>
        <v>0</v>
      </c>
      <c r="AV365" s="14">
        <f t="shared" si="278"/>
        <v>0</v>
      </c>
      <c r="AW365" s="14">
        <f t="shared" si="278"/>
        <v>0</v>
      </c>
      <c r="AX365" s="18"/>
      <c r="AY365" s="132">
        <f>VLOOKUP($A365,'E&amp;G Splits'!$A$5:$I$100,AY$336,FALSE)</f>
        <v>1</v>
      </c>
      <c r="AZ365" s="18">
        <f>VLOOKUP($A365,'E&amp;G Splits'!$A$5:$I$100,AZ$336,FALSE)</f>
        <v>1</v>
      </c>
      <c r="BA365" s="18">
        <f>VLOOKUP($A365,'E&amp;G Splits'!$A$5:$I$100,BA$336,FALSE)</f>
        <v>1</v>
      </c>
      <c r="BB365" s="18" t="e">
        <f>VLOOKUP($A365,'E&amp;G Splits'!$A$5:$I$100,BB$336,FALSE)</f>
        <v>#REF!</v>
      </c>
      <c r="BC365" s="18" t="e">
        <f>VLOOKUP($A365,'E&amp;G Splits'!$A$5:$I$100,BC$336,FALSE)</f>
        <v>#REF!</v>
      </c>
      <c r="BD365" s="18" t="e">
        <f>VLOOKUP($A365,'E&amp;G Splits'!$A$5:$I$100,BD$336,FALSE)</f>
        <v>#REF!</v>
      </c>
    </row>
    <row r="366" spans="1:56" s="12" customFormat="1" x14ac:dyDescent="0.15">
      <c r="A366" s="11" t="s">
        <v>458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99"/>
      <c r="N366" s="11" t="s">
        <v>596</v>
      </c>
      <c r="Q366" s="76">
        <f t="shared" si="270"/>
        <v>0</v>
      </c>
      <c r="S366" s="71"/>
      <c r="T366" s="53"/>
      <c r="U366" s="14"/>
      <c r="V366" s="14">
        <f t="shared" si="276"/>
        <v>35.572462499962967</v>
      </c>
      <c r="W366" s="14">
        <f t="shared" si="276"/>
        <v>0</v>
      </c>
      <c r="X366" s="14">
        <f t="shared" si="276"/>
        <v>0</v>
      </c>
      <c r="Y366" s="14">
        <f t="shared" si="276"/>
        <v>35.572462499962967</v>
      </c>
      <c r="Z366" s="14">
        <f t="shared" si="277"/>
        <v>0</v>
      </c>
      <c r="AA366" s="102">
        <f t="shared" si="277"/>
        <v>0</v>
      </c>
      <c r="AB366" s="14">
        <f t="shared" si="277"/>
        <v>0</v>
      </c>
      <c r="AC366" s="14">
        <f t="shared" si="277"/>
        <v>0</v>
      </c>
      <c r="AD366" s="14">
        <f t="shared" si="277"/>
        <v>0</v>
      </c>
      <c r="AE366" s="14">
        <f t="shared" si="277"/>
        <v>0</v>
      </c>
      <c r="AF366" s="14">
        <f t="shared" si="277"/>
        <v>0</v>
      </c>
      <c r="AG366" s="14">
        <f t="shared" si="277"/>
        <v>0</v>
      </c>
      <c r="AH366" s="14">
        <f t="shared" si="277"/>
        <v>0</v>
      </c>
      <c r="AI366" s="14">
        <f t="shared" si="277"/>
        <v>0</v>
      </c>
      <c r="AJ366" s="14">
        <f t="shared" si="277"/>
        <v>0</v>
      </c>
      <c r="AK366" s="14">
        <f t="shared" si="277"/>
        <v>0</v>
      </c>
      <c r="AL366" s="14">
        <f t="shared" si="278"/>
        <v>0</v>
      </c>
      <c r="AM366" s="14">
        <f t="shared" si="278"/>
        <v>0</v>
      </c>
      <c r="AN366" s="14">
        <f t="shared" si="278"/>
        <v>0</v>
      </c>
      <c r="AO366" s="14">
        <f t="shared" si="278"/>
        <v>0</v>
      </c>
      <c r="AP366" s="14">
        <f t="shared" si="278"/>
        <v>0</v>
      </c>
      <c r="AQ366" s="14">
        <f t="shared" si="278"/>
        <v>0</v>
      </c>
      <c r="AR366" s="14">
        <f t="shared" si="278"/>
        <v>0</v>
      </c>
      <c r="AS366" s="14">
        <f t="shared" si="278"/>
        <v>0</v>
      </c>
      <c r="AT366" s="14">
        <f t="shared" si="278"/>
        <v>0</v>
      </c>
      <c r="AU366" s="14">
        <f t="shared" si="278"/>
        <v>0</v>
      </c>
      <c r="AV366" s="14">
        <f t="shared" si="278"/>
        <v>0</v>
      </c>
      <c r="AW366" s="14">
        <f t="shared" si="278"/>
        <v>0</v>
      </c>
      <c r="AX366" s="18"/>
      <c r="AY366" s="132">
        <f>VLOOKUP($A366,'E&amp;G Splits'!$A$5:$I$100,AY$336,FALSE)</f>
        <v>1</v>
      </c>
      <c r="AZ366" s="18">
        <f>VLOOKUP($A366,'E&amp;G Splits'!$A$5:$I$100,AZ$336,FALSE)</f>
        <v>1</v>
      </c>
      <c r="BA366" s="18">
        <f>VLOOKUP($A366,'E&amp;G Splits'!$A$5:$I$100,BA$336,FALSE)</f>
        <v>1</v>
      </c>
      <c r="BB366" s="18" t="e">
        <f>VLOOKUP($A366,'E&amp;G Splits'!$A$5:$I$100,BB$336,FALSE)</f>
        <v>#REF!</v>
      </c>
      <c r="BC366" s="18" t="e">
        <f>VLOOKUP($A366,'E&amp;G Splits'!$A$5:$I$100,BC$336,FALSE)</f>
        <v>#REF!</v>
      </c>
      <c r="BD366" s="18" t="e">
        <f>VLOOKUP($A366,'E&amp;G Splits'!$A$5:$I$100,BD$336,FALSE)</f>
        <v>#REF!</v>
      </c>
    </row>
    <row r="367" spans="1:56" s="12" customFormat="1" x14ac:dyDescent="0.15">
      <c r="A367" s="11" t="s">
        <v>541</v>
      </c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99"/>
      <c r="N367" s="11" t="s">
        <v>510</v>
      </c>
      <c r="Q367" s="76">
        <f t="shared" si="270"/>
        <v>0</v>
      </c>
      <c r="S367" s="71"/>
      <c r="T367" s="53"/>
      <c r="U367" s="14"/>
      <c r="V367" s="14">
        <f t="shared" si="276"/>
        <v>15363.261899999992</v>
      </c>
      <c r="W367" s="14">
        <f t="shared" si="276"/>
        <v>0</v>
      </c>
      <c r="X367" s="14">
        <f t="shared" si="276"/>
        <v>0</v>
      </c>
      <c r="Y367" s="14">
        <f t="shared" si="276"/>
        <v>15363.261899999992</v>
      </c>
      <c r="Z367" s="14">
        <f t="shared" ref="Z367:AK376" si="279">(SUMIF($A$219:$A$263,$A367,Z$219:Z$263)*0.21+SUMIF($A$272:$A$316,$A367,Z$272:Z$316)*0.05*0.79)*$AZ367</f>
        <v>0</v>
      </c>
      <c r="AA367" s="102">
        <f t="shared" si="279"/>
        <v>0</v>
      </c>
      <c r="AB367" s="14">
        <f t="shared" si="279"/>
        <v>15363.261899999992</v>
      </c>
      <c r="AC367" s="14">
        <f t="shared" si="279"/>
        <v>0</v>
      </c>
      <c r="AD367" s="14">
        <f t="shared" si="279"/>
        <v>0</v>
      </c>
      <c r="AE367" s="14">
        <f t="shared" si="279"/>
        <v>15363.261899999992</v>
      </c>
      <c r="AF367" s="14">
        <f t="shared" si="279"/>
        <v>0</v>
      </c>
      <c r="AG367" s="14">
        <f t="shared" si="279"/>
        <v>0</v>
      </c>
      <c r="AH367" s="14">
        <f t="shared" si="279"/>
        <v>15363.261899999992</v>
      </c>
      <c r="AI367" s="14">
        <f t="shared" si="279"/>
        <v>0</v>
      </c>
      <c r="AJ367" s="14">
        <f t="shared" si="279"/>
        <v>0</v>
      </c>
      <c r="AK367" s="14">
        <f t="shared" si="279"/>
        <v>15363.261899999992</v>
      </c>
      <c r="AL367" s="14">
        <f t="shared" ref="AL367:AW376" si="280">(SUMIF($A$219:$A$263,$A367,AL$219:AL$263)*0.21+SUMIF($A$272:$A$316,$A367,AL$272:AL$316)*0.05*0.79)*$BA367</f>
        <v>0</v>
      </c>
      <c r="AM367" s="14">
        <f t="shared" si="280"/>
        <v>0</v>
      </c>
      <c r="AN367" s="14">
        <f t="shared" si="280"/>
        <v>15363.261899999992</v>
      </c>
      <c r="AO367" s="14">
        <f t="shared" si="280"/>
        <v>0</v>
      </c>
      <c r="AP367" s="14">
        <f t="shared" si="280"/>
        <v>0</v>
      </c>
      <c r="AQ367" s="14">
        <f t="shared" si="280"/>
        <v>15363.261899999992</v>
      </c>
      <c r="AR367" s="14">
        <f t="shared" si="280"/>
        <v>0</v>
      </c>
      <c r="AS367" s="14">
        <f t="shared" si="280"/>
        <v>0</v>
      </c>
      <c r="AT367" s="14">
        <f t="shared" si="280"/>
        <v>15363.261899999992</v>
      </c>
      <c r="AU367" s="14">
        <f t="shared" si="280"/>
        <v>0</v>
      </c>
      <c r="AV367" s="14">
        <f t="shared" si="280"/>
        <v>0</v>
      </c>
      <c r="AW367" s="14">
        <f t="shared" si="280"/>
        <v>15363.261899999992</v>
      </c>
      <c r="AX367" s="18"/>
      <c r="AY367" s="132">
        <f>VLOOKUP($A367,'E&amp;G Splits'!$A$5:$I$100,AY$336,FALSE)</f>
        <v>1</v>
      </c>
      <c r="AZ367" s="18">
        <f>VLOOKUP($A367,'E&amp;G Splits'!$A$5:$I$100,AZ$336,FALSE)</f>
        <v>1</v>
      </c>
      <c r="BA367" s="18">
        <f>VLOOKUP($A367,'E&amp;G Splits'!$A$5:$I$100,BA$336,FALSE)</f>
        <v>1</v>
      </c>
      <c r="BB367" s="18" t="e">
        <f>VLOOKUP($A367,'E&amp;G Splits'!$A$5:$I$100,BB$336,FALSE)</f>
        <v>#REF!</v>
      </c>
      <c r="BC367" s="18" t="e">
        <f>VLOOKUP($A367,'E&amp;G Splits'!$A$5:$I$100,BC$336,FALSE)</f>
        <v>#REF!</v>
      </c>
      <c r="BD367" s="18" t="e">
        <f>VLOOKUP($A367,'E&amp;G Splits'!$A$5:$I$100,BD$336,FALSE)</f>
        <v>#REF!</v>
      </c>
    </row>
    <row r="368" spans="1:56" s="12" customFormat="1" x14ac:dyDescent="0.15">
      <c r="A368" s="11" t="s">
        <v>542</v>
      </c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99"/>
      <c r="N368" s="11" t="s">
        <v>574</v>
      </c>
      <c r="Q368" s="76">
        <f t="shared" si="270"/>
        <v>0</v>
      </c>
      <c r="S368" s="71"/>
      <c r="T368" s="53"/>
      <c r="U368" s="14"/>
      <c r="V368" s="14">
        <f t="shared" si="276"/>
        <v>0</v>
      </c>
      <c r="W368" s="14">
        <f t="shared" si="276"/>
        <v>0</v>
      </c>
      <c r="X368" s="14">
        <f t="shared" si="276"/>
        <v>0</v>
      </c>
      <c r="Y368" s="14">
        <f t="shared" si="276"/>
        <v>0</v>
      </c>
      <c r="Z368" s="14">
        <f t="shared" si="279"/>
        <v>0</v>
      </c>
      <c r="AA368" s="102">
        <f t="shared" si="279"/>
        <v>0</v>
      </c>
      <c r="AB368" s="14">
        <f t="shared" si="279"/>
        <v>20284.474999500042</v>
      </c>
      <c r="AC368" s="14">
        <f t="shared" si="279"/>
        <v>0</v>
      </c>
      <c r="AD368" s="14">
        <f t="shared" si="279"/>
        <v>0</v>
      </c>
      <c r="AE368" s="14">
        <f t="shared" si="279"/>
        <v>20284.474999500042</v>
      </c>
      <c r="AF368" s="14">
        <f t="shared" si="279"/>
        <v>0</v>
      </c>
      <c r="AG368" s="14">
        <f t="shared" si="279"/>
        <v>0</v>
      </c>
      <c r="AH368" s="14">
        <f t="shared" si="279"/>
        <v>20284.474999500042</v>
      </c>
      <c r="AI368" s="14">
        <f t="shared" si="279"/>
        <v>0</v>
      </c>
      <c r="AJ368" s="14">
        <f t="shared" si="279"/>
        <v>0</v>
      </c>
      <c r="AK368" s="14">
        <f t="shared" si="279"/>
        <v>20284.474999500042</v>
      </c>
      <c r="AL368" s="14">
        <f t="shared" si="280"/>
        <v>0</v>
      </c>
      <c r="AM368" s="14">
        <f t="shared" si="280"/>
        <v>0</v>
      </c>
      <c r="AN368" s="14">
        <f t="shared" si="280"/>
        <v>40568.949999000084</v>
      </c>
      <c r="AO368" s="14">
        <f t="shared" si="280"/>
        <v>0</v>
      </c>
      <c r="AP368" s="14">
        <f t="shared" si="280"/>
        <v>0</v>
      </c>
      <c r="AQ368" s="14">
        <f t="shared" si="280"/>
        <v>40568.949999000084</v>
      </c>
      <c r="AR368" s="14">
        <f t="shared" si="280"/>
        <v>0</v>
      </c>
      <c r="AS368" s="14">
        <f t="shared" si="280"/>
        <v>0</v>
      </c>
      <c r="AT368" s="14">
        <f t="shared" si="280"/>
        <v>40568.949999000084</v>
      </c>
      <c r="AU368" s="14">
        <f t="shared" si="280"/>
        <v>0</v>
      </c>
      <c r="AV368" s="14">
        <f t="shared" si="280"/>
        <v>0</v>
      </c>
      <c r="AW368" s="14">
        <f t="shared" si="280"/>
        <v>40568.949999000084</v>
      </c>
      <c r="AX368" s="18"/>
      <c r="AY368" s="132">
        <f>VLOOKUP($A368,'E&amp;G Splits'!$A$5:$I$100,AY$336,FALSE)</f>
        <v>1</v>
      </c>
      <c r="AZ368" s="18">
        <f>VLOOKUP($A368,'E&amp;G Splits'!$A$5:$I$100,AZ$336,FALSE)</f>
        <v>1</v>
      </c>
      <c r="BA368" s="18">
        <f>VLOOKUP($A368,'E&amp;G Splits'!$A$5:$I$100,BA$336,FALSE)</f>
        <v>1</v>
      </c>
      <c r="BB368" s="18" t="e">
        <f>VLOOKUP($A368,'E&amp;G Splits'!$A$5:$I$100,BB$336,FALSE)</f>
        <v>#REF!</v>
      </c>
      <c r="BC368" s="18" t="e">
        <f>VLOOKUP($A368,'E&amp;G Splits'!$A$5:$I$100,BC$336,FALSE)</f>
        <v>#REF!</v>
      </c>
      <c r="BD368" s="18" t="e">
        <f>VLOOKUP($A368,'E&amp;G Splits'!$A$5:$I$100,BD$336,FALSE)</f>
        <v>#REF!</v>
      </c>
    </row>
    <row r="369" spans="1:56" s="12" customFormat="1" x14ac:dyDescent="0.15">
      <c r="A369" s="11" t="s">
        <v>10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99"/>
      <c r="N369" s="11" t="str">
        <f>IF(Q369&gt;=1,A369,"NO")</f>
        <v>2009 Winter Storm Damages</v>
      </c>
      <c r="Q369" s="76">
        <f t="shared" ref="Q369:Q390" si="281">COUNTIF($A$42:$A$193,A369)</f>
        <v>2</v>
      </c>
      <c r="S369" s="71"/>
      <c r="T369" s="53"/>
      <c r="U369" s="14"/>
      <c r="V369" s="14">
        <f t="shared" si="276"/>
        <v>156087.13692555143</v>
      </c>
      <c r="W369" s="14">
        <f t="shared" si="276"/>
        <v>0</v>
      </c>
      <c r="X369" s="14">
        <f t="shared" si="276"/>
        <v>0</v>
      </c>
      <c r="Y369" s="14">
        <f t="shared" si="276"/>
        <v>156087.13692555143</v>
      </c>
      <c r="Z369" s="14">
        <f t="shared" si="279"/>
        <v>0</v>
      </c>
      <c r="AA369" s="102">
        <f t="shared" si="279"/>
        <v>0</v>
      </c>
      <c r="AB369" s="14">
        <f t="shared" si="279"/>
        <v>78043.566611309448</v>
      </c>
      <c r="AC369" s="14">
        <f t="shared" si="279"/>
        <v>0</v>
      </c>
      <c r="AD369" s="14">
        <f t="shared" si="279"/>
        <v>0</v>
      </c>
      <c r="AE369" s="14">
        <f t="shared" si="279"/>
        <v>78043.566611309448</v>
      </c>
      <c r="AF369" s="14">
        <f t="shared" si="279"/>
        <v>0</v>
      </c>
      <c r="AG369" s="14">
        <f t="shared" si="279"/>
        <v>0</v>
      </c>
      <c r="AH369" s="14">
        <f t="shared" si="279"/>
        <v>78043.566611309448</v>
      </c>
      <c r="AI369" s="14">
        <f t="shared" si="279"/>
        <v>0</v>
      </c>
      <c r="AJ369" s="14">
        <f t="shared" si="279"/>
        <v>0</v>
      </c>
      <c r="AK369" s="14">
        <f t="shared" si="279"/>
        <v>78043.566611309448</v>
      </c>
      <c r="AL369" s="14">
        <f t="shared" si="280"/>
        <v>0</v>
      </c>
      <c r="AM369" s="14">
        <f t="shared" si="280"/>
        <v>0</v>
      </c>
      <c r="AN369" s="14">
        <f t="shared" si="280"/>
        <v>0</v>
      </c>
      <c r="AO369" s="14">
        <f t="shared" si="280"/>
        <v>0</v>
      </c>
      <c r="AP369" s="14">
        <f t="shared" si="280"/>
        <v>0</v>
      </c>
      <c r="AQ369" s="14">
        <f t="shared" si="280"/>
        <v>0</v>
      </c>
      <c r="AR369" s="14">
        <f t="shared" si="280"/>
        <v>0</v>
      </c>
      <c r="AS369" s="14">
        <f t="shared" si="280"/>
        <v>0</v>
      </c>
      <c r="AT369" s="14">
        <f t="shared" si="280"/>
        <v>0</v>
      </c>
      <c r="AU369" s="14">
        <f t="shared" si="280"/>
        <v>0</v>
      </c>
      <c r="AV369" s="14">
        <f t="shared" si="280"/>
        <v>0</v>
      </c>
      <c r="AW369" s="14">
        <f t="shared" si="280"/>
        <v>0</v>
      </c>
      <c r="AX369" s="18"/>
      <c r="AY369" s="132">
        <f>VLOOKUP($A369,'E&amp;G Splits'!$A$5:$I$100,AY$336,FALSE)</f>
        <v>0.9894275248419776</v>
      </c>
      <c r="AZ369" s="18">
        <f>VLOOKUP($A369,'E&amp;G Splits'!$A$5:$I$100,AZ$336,FALSE)</f>
        <v>0.9894275248419776</v>
      </c>
      <c r="BA369" s="18">
        <f>VLOOKUP($A369,'E&amp;G Splits'!$A$5:$I$100,BA$336,FALSE)</f>
        <v>0.9894275248419776</v>
      </c>
      <c r="BB369" s="18" t="e">
        <f>VLOOKUP($A369,'E&amp;G Splits'!$A$5:$I$100,BB$336,FALSE)</f>
        <v>#REF!</v>
      </c>
      <c r="BC369" s="18" t="e">
        <f>VLOOKUP($A369,'E&amp;G Splits'!$A$5:$I$100,BC$336,FALSE)</f>
        <v>#REF!</v>
      </c>
      <c r="BD369" s="18" t="e">
        <f>VLOOKUP($A369,'E&amp;G Splits'!$A$5:$I$100,BD$336,FALSE)</f>
        <v>#REF!</v>
      </c>
    </row>
    <row r="370" spans="1:56" s="12" customFormat="1" x14ac:dyDescent="0.15">
      <c r="A370" s="11" t="s">
        <v>543</v>
      </c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99"/>
      <c r="N370" s="11" t="s">
        <v>581</v>
      </c>
      <c r="Q370" s="76">
        <f t="shared" si="281"/>
        <v>0</v>
      </c>
      <c r="S370" s="71"/>
      <c r="T370" s="53"/>
      <c r="U370" s="14"/>
      <c r="V370" s="14">
        <f t="shared" si="276"/>
        <v>207084.67282577103</v>
      </c>
      <c r="W370" s="14">
        <f t="shared" si="276"/>
        <v>0</v>
      </c>
      <c r="X370" s="14">
        <f t="shared" si="276"/>
        <v>0</v>
      </c>
      <c r="Y370" s="14">
        <f t="shared" si="276"/>
        <v>207084.67282577103</v>
      </c>
      <c r="Z370" s="14">
        <f t="shared" si="279"/>
        <v>0</v>
      </c>
      <c r="AA370" s="102">
        <f t="shared" si="279"/>
        <v>0</v>
      </c>
      <c r="AB370" s="14">
        <f t="shared" si="279"/>
        <v>-107180.37460125014</v>
      </c>
      <c r="AC370" s="14">
        <f t="shared" si="279"/>
        <v>0</v>
      </c>
      <c r="AD370" s="14">
        <f t="shared" si="279"/>
        <v>0</v>
      </c>
      <c r="AE370" s="14">
        <f t="shared" si="279"/>
        <v>-107180.37460125014</v>
      </c>
      <c r="AF370" s="14">
        <f t="shared" si="279"/>
        <v>0</v>
      </c>
      <c r="AG370" s="14">
        <f t="shared" si="279"/>
        <v>0</v>
      </c>
      <c r="AH370" s="14">
        <f t="shared" si="279"/>
        <v>-107180.37460125014</v>
      </c>
      <c r="AI370" s="14">
        <f t="shared" si="279"/>
        <v>0</v>
      </c>
      <c r="AJ370" s="14">
        <f t="shared" si="279"/>
        <v>0</v>
      </c>
      <c r="AK370" s="14">
        <f t="shared" si="279"/>
        <v>-107180.37460125014</v>
      </c>
      <c r="AL370" s="14">
        <f t="shared" si="280"/>
        <v>0</v>
      </c>
      <c r="AM370" s="14">
        <f t="shared" si="280"/>
        <v>0</v>
      </c>
      <c r="AN370" s="14">
        <f t="shared" si="280"/>
        <v>-107180.37460125014</v>
      </c>
      <c r="AO370" s="14">
        <f t="shared" si="280"/>
        <v>0</v>
      </c>
      <c r="AP370" s="14">
        <f t="shared" si="280"/>
        <v>0</v>
      </c>
      <c r="AQ370" s="14">
        <f t="shared" si="280"/>
        <v>-107180.37460125014</v>
      </c>
      <c r="AR370" s="14">
        <f t="shared" si="280"/>
        <v>0</v>
      </c>
      <c r="AS370" s="14">
        <f t="shared" si="280"/>
        <v>0</v>
      </c>
      <c r="AT370" s="14">
        <f t="shared" si="280"/>
        <v>-107180.37460125014</v>
      </c>
      <c r="AU370" s="14">
        <f t="shared" si="280"/>
        <v>0</v>
      </c>
      <c r="AV370" s="14">
        <f t="shared" si="280"/>
        <v>0</v>
      </c>
      <c r="AW370" s="14">
        <f t="shared" si="280"/>
        <v>-107180.37460125014</v>
      </c>
      <c r="AX370" s="18"/>
      <c r="AY370" s="132">
        <f>VLOOKUP($A370,'E&amp;G Splits'!$A$5:$I$100,AY$336,FALSE)</f>
        <v>0.77000008998254788</v>
      </c>
      <c r="AZ370" s="18">
        <f>VLOOKUP($A370,'E&amp;G Splits'!$A$5:$I$100,AZ$336,FALSE)</f>
        <v>0.77000008998254788</v>
      </c>
      <c r="BA370" s="18">
        <f>VLOOKUP($A370,'E&amp;G Splits'!$A$5:$I$100,BA$336,FALSE)</f>
        <v>0.77000008998254788</v>
      </c>
      <c r="BB370" s="18" t="e">
        <f>VLOOKUP($A370,'E&amp;G Splits'!$A$5:$I$100,BB$336,FALSE)</f>
        <v>#REF!</v>
      </c>
      <c r="BC370" s="18" t="e">
        <f>VLOOKUP($A370,'E&amp;G Splits'!$A$5:$I$100,BC$336,FALSE)</f>
        <v>#REF!</v>
      </c>
      <c r="BD370" s="18" t="e">
        <f>VLOOKUP($A370,'E&amp;G Splits'!$A$5:$I$100,BD$336,FALSE)</f>
        <v>#REF!</v>
      </c>
    </row>
    <row r="371" spans="1:56" s="12" customFormat="1" x14ac:dyDescent="0.15">
      <c r="A371" s="11" t="s">
        <v>544</v>
      </c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99"/>
      <c r="N371" s="11" t="s">
        <v>575</v>
      </c>
      <c r="Q371" s="76">
        <f t="shared" si="281"/>
        <v>0</v>
      </c>
      <c r="S371" s="71"/>
      <c r="T371" s="53"/>
      <c r="U371" s="14"/>
      <c r="V371" s="14">
        <f t="shared" si="276"/>
        <v>0</v>
      </c>
      <c r="W371" s="14">
        <f t="shared" si="276"/>
        <v>0</v>
      </c>
      <c r="X371" s="14">
        <f t="shared" si="276"/>
        <v>0</v>
      </c>
      <c r="Y371" s="14">
        <f t="shared" si="276"/>
        <v>0</v>
      </c>
      <c r="Z371" s="14">
        <f t="shared" si="279"/>
        <v>0</v>
      </c>
      <c r="AA371" s="102">
        <f t="shared" si="279"/>
        <v>0</v>
      </c>
      <c r="AB371" s="14">
        <f t="shared" si="279"/>
        <v>0</v>
      </c>
      <c r="AC371" s="14">
        <f t="shared" si="279"/>
        <v>0</v>
      </c>
      <c r="AD371" s="14">
        <f t="shared" si="279"/>
        <v>0</v>
      </c>
      <c r="AE371" s="14">
        <f t="shared" si="279"/>
        <v>0</v>
      </c>
      <c r="AF371" s="14">
        <f t="shared" si="279"/>
        <v>0</v>
      </c>
      <c r="AG371" s="14">
        <f t="shared" si="279"/>
        <v>0</v>
      </c>
      <c r="AH371" s="14">
        <f t="shared" si="279"/>
        <v>0</v>
      </c>
      <c r="AI371" s="14">
        <f t="shared" si="279"/>
        <v>0</v>
      </c>
      <c r="AJ371" s="14">
        <f t="shared" si="279"/>
        <v>0</v>
      </c>
      <c r="AK371" s="14">
        <f t="shared" si="279"/>
        <v>0</v>
      </c>
      <c r="AL371" s="14">
        <f t="shared" si="280"/>
        <v>0</v>
      </c>
      <c r="AM371" s="14">
        <f t="shared" si="280"/>
        <v>0</v>
      </c>
      <c r="AN371" s="14">
        <f t="shared" si="280"/>
        <v>0</v>
      </c>
      <c r="AO371" s="14">
        <f t="shared" si="280"/>
        <v>0</v>
      </c>
      <c r="AP371" s="14">
        <f t="shared" si="280"/>
        <v>0</v>
      </c>
      <c r="AQ371" s="14">
        <f t="shared" si="280"/>
        <v>0</v>
      </c>
      <c r="AR371" s="14">
        <f t="shared" si="280"/>
        <v>0</v>
      </c>
      <c r="AS371" s="14">
        <f t="shared" si="280"/>
        <v>0</v>
      </c>
      <c r="AT371" s="14">
        <f t="shared" si="280"/>
        <v>0</v>
      </c>
      <c r="AU371" s="14">
        <f t="shared" si="280"/>
        <v>0</v>
      </c>
      <c r="AV371" s="14">
        <f t="shared" si="280"/>
        <v>0</v>
      </c>
      <c r="AW371" s="14">
        <f t="shared" si="280"/>
        <v>0</v>
      </c>
      <c r="AX371" s="18"/>
      <c r="AY371" s="132">
        <f>VLOOKUP($A371,'E&amp;G Splits'!$A$5:$I$100,AY$336,FALSE)</f>
        <v>1</v>
      </c>
      <c r="AZ371" s="18">
        <f>VLOOKUP($A371,'E&amp;G Splits'!$A$5:$I$100,AZ$336,FALSE)</f>
        <v>1</v>
      </c>
      <c r="BA371" s="18">
        <f>VLOOKUP($A371,'E&amp;G Splits'!$A$5:$I$100,BA$336,FALSE)</f>
        <v>1</v>
      </c>
      <c r="BB371" s="18" t="e">
        <f>VLOOKUP($A371,'E&amp;G Splits'!$A$5:$I$100,BB$336,FALSE)</f>
        <v>#REF!</v>
      </c>
      <c r="BC371" s="18" t="e">
        <f>VLOOKUP($A371,'E&amp;G Splits'!$A$5:$I$100,BC$336,FALSE)</f>
        <v>#REF!</v>
      </c>
      <c r="BD371" s="18" t="e">
        <f>VLOOKUP($A371,'E&amp;G Splits'!$A$5:$I$100,BD$336,FALSE)</f>
        <v>#REF!</v>
      </c>
    </row>
    <row r="372" spans="1:56" s="12" customFormat="1" x14ac:dyDescent="0.15">
      <c r="A372" s="11" t="s">
        <v>52</v>
      </c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99"/>
      <c r="N372" s="11" t="str">
        <f>IF(Q372&gt;=1,A372,"NO")</f>
        <v>TAX REPAIR EXPENSING</v>
      </c>
      <c r="Q372" s="76">
        <f t="shared" si="281"/>
        <v>2</v>
      </c>
      <c r="S372" s="71"/>
      <c r="T372" s="53"/>
      <c r="U372" s="14"/>
      <c r="V372" s="14">
        <f t="shared" si="276"/>
        <v>-1200270.0934999553</v>
      </c>
      <c r="W372" s="14">
        <f t="shared" si="276"/>
        <v>0</v>
      </c>
      <c r="X372" s="14">
        <f t="shared" si="276"/>
        <v>0</v>
      </c>
      <c r="Y372" s="14">
        <f t="shared" si="276"/>
        <v>-1200270.0934999553</v>
      </c>
      <c r="Z372" s="14">
        <f t="shared" si="279"/>
        <v>0</v>
      </c>
      <c r="AA372" s="102">
        <f t="shared" si="279"/>
        <v>0</v>
      </c>
      <c r="AB372" s="14">
        <f t="shared" si="279"/>
        <v>-1697539.7446001726</v>
      </c>
      <c r="AC372" s="14">
        <f t="shared" si="279"/>
        <v>0</v>
      </c>
      <c r="AD372" s="14">
        <f t="shared" si="279"/>
        <v>0</v>
      </c>
      <c r="AE372" s="14">
        <f t="shared" si="279"/>
        <v>-1697539.7446001726</v>
      </c>
      <c r="AF372" s="14">
        <f t="shared" si="279"/>
        <v>0</v>
      </c>
      <c r="AG372" s="14">
        <f t="shared" si="279"/>
        <v>0</v>
      </c>
      <c r="AH372" s="14">
        <f t="shared" si="279"/>
        <v>-1697539.7446001726</v>
      </c>
      <c r="AI372" s="14">
        <f t="shared" si="279"/>
        <v>0</v>
      </c>
      <c r="AJ372" s="14">
        <f t="shared" si="279"/>
        <v>0</v>
      </c>
      <c r="AK372" s="14">
        <f t="shared" si="279"/>
        <v>-1697539.7446001726</v>
      </c>
      <c r="AL372" s="14">
        <f t="shared" si="280"/>
        <v>0</v>
      </c>
      <c r="AM372" s="14">
        <f t="shared" si="280"/>
        <v>0</v>
      </c>
      <c r="AN372" s="14">
        <f t="shared" si="280"/>
        <v>-1746259.4456179994</v>
      </c>
      <c r="AO372" s="14">
        <f t="shared" si="280"/>
        <v>0</v>
      </c>
      <c r="AP372" s="14">
        <f t="shared" si="280"/>
        <v>0</v>
      </c>
      <c r="AQ372" s="14">
        <f t="shared" si="280"/>
        <v>-1746259.4456179994</v>
      </c>
      <c r="AR372" s="14">
        <f t="shared" si="280"/>
        <v>0</v>
      </c>
      <c r="AS372" s="14">
        <f t="shared" si="280"/>
        <v>0</v>
      </c>
      <c r="AT372" s="14">
        <f t="shared" si="280"/>
        <v>-1746259.4456179994</v>
      </c>
      <c r="AU372" s="14">
        <f t="shared" si="280"/>
        <v>0</v>
      </c>
      <c r="AV372" s="14">
        <f t="shared" si="280"/>
        <v>0</v>
      </c>
      <c r="AW372" s="14">
        <f t="shared" si="280"/>
        <v>-1746259.4456179994</v>
      </c>
      <c r="AX372" s="18"/>
      <c r="AY372" s="132">
        <f>VLOOKUP($A372,'E&amp;G Splits'!$A$5:$I$100,AY$336,FALSE)</f>
        <v>0.84300477707508881</v>
      </c>
      <c r="AZ372" s="18">
        <f>VLOOKUP($A372,'E&amp;G Splits'!$A$5:$I$100,AZ$336,FALSE)</f>
        <v>0.84788558428503269</v>
      </c>
      <c r="BA372" s="18">
        <f>VLOOKUP($A372,'E&amp;G Splits'!$A$5:$I$100,BA$336,FALSE)</f>
        <v>0.85619874281655906</v>
      </c>
      <c r="BB372" s="18" t="e">
        <f>VLOOKUP($A372,'E&amp;G Splits'!$A$5:$I$100,BB$336,FALSE)</f>
        <v>#REF!</v>
      </c>
      <c r="BC372" s="18" t="e">
        <f>VLOOKUP($A372,'E&amp;G Splits'!$A$5:$I$100,BC$336,FALSE)</f>
        <v>#REF!</v>
      </c>
      <c r="BD372" s="18" t="e">
        <f>VLOOKUP($A372,'E&amp;G Splits'!$A$5:$I$100,BD$336,FALSE)</f>
        <v>#REF!</v>
      </c>
    </row>
    <row r="373" spans="1:56" s="12" customFormat="1" x14ac:dyDescent="0.15">
      <c r="A373" s="11" t="s">
        <v>15</v>
      </c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99"/>
      <c r="N373" s="11" t="str">
        <f>IF(Q373&gt;=1,A373,"NO")</f>
        <v>Bonus Depreciation - Federal</v>
      </c>
      <c r="Q373" s="76">
        <f t="shared" si="281"/>
        <v>2</v>
      </c>
      <c r="S373" s="71"/>
      <c r="T373" s="53"/>
      <c r="U373" s="14"/>
      <c r="V373" s="14">
        <f t="shared" si="276"/>
        <v>-459053.85125249991</v>
      </c>
      <c r="W373" s="14">
        <f t="shared" si="276"/>
        <v>0</v>
      </c>
      <c r="X373" s="14">
        <f t="shared" si="276"/>
        <v>0</v>
      </c>
      <c r="Y373" s="14">
        <f t="shared" si="276"/>
        <v>-459053.85125249991</v>
      </c>
      <c r="Z373" s="14">
        <f t="shared" si="279"/>
        <v>0</v>
      </c>
      <c r="AA373" s="102">
        <f t="shared" si="279"/>
        <v>0</v>
      </c>
      <c r="AB373" s="14">
        <f t="shared" si="279"/>
        <v>0</v>
      </c>
      <c r="AC373" s="14">
        <f t="shared" si="279"/>
        <v>0</v>
      </c>
      <c r="AD373" s="14">
        <f t="shared" si="279"/>
        <v>0</v>
      </c>
      <c r="AE373" s="14">
        <f t="shared" si="279"/>
        <v>0</v>
      </c>
      <c r="AF373" s="14">
        <f t="shared" si="279"/>
        <v>0</v>
      </c>
      <c r="AG373" s="14">
        <f t="shared" si="279"/>
        <v>0</v>
      </c>
      <c r="AH373" s="14">
        <f t="shared" si="279"/>
        <v>0</v>
      </c>
      <c r="AI373" s="14">
        <f t="shared" si="279"/>
        <v>0</v>
      </c>
      <c r="AJ373" s="14">
        <f t="shared" si="279"/>
        <v>0</v>
      </c>
      <c r="AK373" s="14">
        <f t="shared" si="279"/>
        <v>0</v>
      </c>
      <c r="AL373" s="14">
        <f t="shared" si="280"/>
        <v>0</v>
      </c>
      <c r="AM373" s="14">
        <f t="shared" si="280"/>
        <v>0</v>
      </c>
      <c r="AN373" s="14">
        <f t="shared" si="280"/>
        <v>0</v>
      </c>
      <c r="AO373" s="14">
        <f t="shared" si="280"/>
        <v>0</v>
      </c>
      <c r="AP373" s="14">
        <f t="shared" si="280"/>
        <v>0</v>
      </c>
      <c r="AQ373" s="14">
        <f t="shared" si="280"/>
        <v>0</v>
      </c>
      <c r="AR373" s="14">
        <f t="shared" si="280"/>
        <v>0</v>
      </c>
      <c r="AS373" s="14">
        <f t="shared" si="280"/>
        <v>0</v>
      </c>
      <c r="AT373" s="14">
        <f t="shared" si="280"/>
        <v>0</v>
      </c>
      <c r="AU373" s="14">
        <f t="shared" si="280"/>
        <v>0</v>
      </c>
      <c r="AV373" s="14">
        <f t="shared" si="280"/>
        <v>0</v>
      </c>
      <c r="AW373" s="14">
        <f t="shared" si="280"/>
        <v>0</v>
      </c>
      <c r="AX373" s="18"/>
      <c r="AY373" s="132">
        <f>VLOOKUP($A373,'E&amp;G Splits'!$A$5:$I$100,AY$336,FALSE)</f>
        <v>1</v>
      </c>
      <c r="AZ373" s="18">
        <f>VLOOKUP($A373,'E&amp;G Splits'!$A$5:$I$100,AZ$336,FALSE)</f>
        <v>1</v>
      </c>
      <c r="BA373" s="18">
        <f>VLOOKUP($A373,'E&amp;G Splits'!$A$5:$I$100,BA$336,FALSE)</f>
        <v>1</v>
      </c>
      <c r="BB373" s="18" t="e">
        <f>VLOOKUP($A373,'E&amp;G Splits'!$A$5:$I$100,BB$336,FALSE)</f>
        <v>#REF!</v>
      </c>
      <c r="BC373" s="18" t="e">
        <f>VLOOKUP($A373,'E&amp;G Splits'!$A$5:$I$100,BC$336,FALSE)</f>
        <v>#REF!</v>
      </c>
      <c r="BD373" s="18" t="e">
        <f>VLOOKUP($A373,'E&amp;G Splits'!$A$5:$I$100,BD$336,FALSE)</f>
        <v>#REF!</v>
      </c>
    </row>
    <row r="374" spans="1:56" s="12" customFormat="1" x14ac:dyDescent="0.15">
      <c r="A374" s="11" t="s">
        <v>282</v>
      </c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99"/>
      <c r="N374" s="11" t="str">
        <f>IF(Q374&gt;=1,A374,"NO")</f>
        <v>AFUDC-DEBT,REPAIR ALLOW.,MISC BOOK DIFFS-FEDERAL</v>
      </c>
      <c r="Q374" s="76">
        <f t="shared" si="281"/>
        <v>2</v>
      </c>
      <c r="S374" s="71"/>
      <c r="T374" s="53"/>
      <c r="U374" s="14"/>
      <c r="V374" s="14">
        <f t="shared" si="276"/>
        <v>0</v>
      </c>
      <c r="W374" s="14">
        <f t="shared" si="276"/>
        <v>0</v>
      </c>
      <c r="X374" s="14">
        <f t="shared" si="276"/>
        <v>0</v>
      </c>
      <c r="Y374" s="14">
        <f t="shared" si="276"/>
        <v>0</v>
      </c>
      <c r="Z374" s="14">
        <f t="shared" si="279"/>
        <v>0</v>
      </c>
      <c r="AA374" s="102">
        <f t="shared" si="279"/>
        <v>0</v>
      </c>
      <c r="AB374" s="14">
        <f t="shared" si="279"/>
        <v>-1707.2041137141875</v>
      </c>
      <c r="AC374" s="14">
        <f t="shared" si="279"/>
        <v>0</v>
      </c>
      <c r="AD374" s="14">
        <f t="shared" si="279"/>
        <v>0</v>
      </c>
      <c r="AE374" s="14">
        <f t="shared" si="279"/>
        <v>-1707.2041137141875</v>
      </c>
      <c r="AF374" s="14">
        <f t="shared" si="279"/>
        <v>0</v>
      </c>
      <c r="AG374" s="14">
        <f t="shared" si="279"/>
        <v>0</v>
      </c>
      <c r="AH374" s="14">
        <f t="shared" si="279"/>
        <v>-1707.2041137141875</v>
      </c>
      <c r="AI374" s="14">
        <f t="shared" si="279"/>
        <v>0</v>
      </c>
      <c r="AJ374" s="14">
        <f t="shared" si="279"/>
        <v>0</v>
      </c>
      <c r="AK374" s="14">
        <f t="shared" si="279"/>
        <v>-1707.2041137141875</v>
      </c>
      <c r="AL374" s="14">
        <f t="shared" si="280"/>
        <v>0</v>
      </c>
      <c r="AM374" s="14">
        <f t="shared" si="280"/>
        <v>0</v>
      </c>
      <c r="AN374" s="14">
        <f t="shared" si="280"/>
        <v>-15729.429163460396</v>
      </c>
      <c r="AO374" s="14">
        <f t="shared" si="280"/>
        <v>0</v>
      </c>
      <c r="AP374" s="14">
        <f t="shared" si="280"/>
        <v>0</v>
      </c>
      <c r="AQ374" s="14">
        <f t="shared" si="280"/>
        <v>-15729.429163460396</v>
      </c>
      <c r="AR374" s="14">
        <f t="shared" si="280"/>
        <v>0</v>
      </c>
      <c r="AS374" s="14">
        <f t="shared" si="280"/>
        <v>0</v>
      </c>
      <c r="AT374" s="14">
        <f t="shared" si="280"/>
        <v>-15729.429163460396</v>
      </c>
      <c r="AU374" s="14">
        <f t="shared" si="280"/>
        <v>0</v>
      </c>
      <c r="AV374" s="14">
        <f t="shared" si="280"/>
        <v>0</v>
      </c>
      <c r="AW374" s="14">
        <f t="shared" si="280"/>
        <v>-15729.429163460396</v>
      </c>
      <c r="AX374" s="18"/>
      <c r="AY374" s="132">
        <f>VLOOKUP($A374,'E&amp;G Splits'!$A$5:$I$100,AY$336,FALSE)</f>
        <v>0</v>
      </c>
      <c r="AZ374" s="18">
        <f>VLOOKUP($A374,'E&amp;G Splits'!$A$5:$I$100,AZ$336,FALSE)</f>
        <v>0.69302973767539366</v>
      </c>
      <c r="BA374" s="18">
        <f>VLOOKUP($A374,'E&amp;G Splits'!$A$5:$I$100,BA$336,FALSE)</f>
        <v>0.72861121562570275</v>
      </c>
      <c r="BB374" s="18" t="e">
        <f>VLOOKUP($A374,'E&amp;G Splits'!$A$5:$I$100,BB$336,FALSE)</f>
        <v>#REF!</v>
      </c>
      <c r="BC374" s="18" t="e">
        <f>VLOOKUP($A374,'E&amp;G Splits'!$A$5:$I$100,BC$336,FALSE)</f>
        <v>#REF!</v>
      </c>
      <c r="BD374" s="18" t="e">
        <f>VLOOKUP($A374,'E&amp;G Splits'!$A$5:$I$100,BD$336,FALSE)</f>
        <v>#REF!</v>
      </c>
    </row>
    <row r="375" spans="1:56" s="12" customFormat="1" x14ac:dyDescent="0.15">
      <c r="A375" s="11" t="s">
        <v>16</v>
      </c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99"/>
      <c r="N375" s="11" t="str">
        <f>IF(Q375&gt;=1,A375,"NO")</f>
        <v>Book Depreciation</v>
      </c>
      <c r="Q375" s="76">
        <f t="shared" si="281"/>
        <v>2</v>
      </c>
      <c r="S375" s="71"/>
      <c r="T375" s="53"/>
      <c r="U375" s="14"/>
      <c r="V375" s="14">
        <f t="shared" si="276"/>
        <v>13575241.574561251</v>
      </c>
      <c r="W375" s="14">
        <f t="shared" si="276"/>
        <v>0</v>
      </c>
      <c r="X375" s="14">
        <f t="shared" si="276"/>
        <v>0</v>
      </c>
      <c r="Y375" s="14">
        <f t="shared" si="276"/>
        <v>13575241.574561251</v>
      </c>
      <c r="Z375" s="14">
        <f t="shared" si="279"/>
        <v>0</v>
      </c>
      <c r="AA375" s="102">
        <f t="shared" si="279"/>
        <v>0</v>
      </c>
      <c r="AB375" s="14">
        <f t="shared" si="279"/>
        <v>16142062.568664741</v>
      </c>
      <c r="AC375" s="14">
        <f t="shared" si="279"/>
        <v>0</v>
      </c>
      <c r="AD375" s="14">
        <f t="shared" si="279"/>
        <v>0</v>
      </c>
      <c r="AE375" s="14">
        <f t="shared" si="279"/>
        <v>16142062.568664741</v>
      </c>
      <c r="AF375" s="14">
        <f t="shared" si="279"/>
        <v>0</v>
      </c>
      <c r="AG375" s="14">
        <f t="shared" si="279"/>
        <v>0</v>
      </c>
      <c r="AH375" s="14">
        <f t="shared" si="279"/>
        <v>16142062.568664741</v>
      </c>
      <c r="AI375" s="14">
        <f t="shared" si="279"/>
        <v>0</v>
      </c>
      <c r="AJ375" s="14">
        <f t="shared" si="279"/>
        <v>0</v>
      </c>
      <c r="AK375" s="14">
        <f t="shared" si="279"/>
        <v>16142062.568664741</v>
      </c>
      <c r="AL375" s="14">
        <f t="shared" si="280"/>
        <v>0</v>
      </c>
      <c r="AM375" s="14">
        <f t="shared" si="280"/>
        <v>0</v>
      </c>
      <c r="AN375" s="14">
        <f t="shared" si="280"/>
        <v>18599645.987101953</v>
      </c>
      <c r="AO375" s="14">
        <f t="shared" si="280"/>
        <v>0</v>
      </c>
      <c r="AP375" s="14">
        <f t="shared" si="280"/>
        <v>0</v>
      </c>
      <c r="AQ375" s="14">
        <f t="shared" si="280"/>
        <v>18599645.987101953</v>
      </c>
      <c r="AR375" s="14">
        <f t="shared" si="280"/>
        <v>0</v>
      </c>
      <c r="AS375" s="14">
        <f t="shared" si="280"/>
        <v>0</v>
      </c>
      <c r="AT375" s="14">
        <f t="shared" si="280"/>
        <v>18599645.987101953</v>
      </c>
      <c r="AU375" s="14">
        <f t="shared" si="280"/>
        <v>0</v>
      </c>
      <c r="AV375" s="14">
        <f t="shared" si="280"/>
        <v>0</v>
      </c>
      <c r="AW375" s="14">
        <f t="shared" si="280"/>
        <v>18599645.987101953</v>
      </c>
      <c r="AX375" s="18"/>
      <c r="AY375" s="132">
        <f>VLOOKUP($A375,'E&amp;G Splits'!$A$5:$I$100,AY$336,FALSE)</f>
        <v>0.84300477707508881</v>
      </c>
      <c r="AZ375" s="18">
        <f>VLOOKUP($A375,'E&amp;G Splits'!$A$5:$I$100,AZ$336,FALSE)</f>
        <v>0.84788558428503269</v>
      </c>
      <c r="BA375" s="18">
        <f>VLOOKUP($A375,'E&amp;G Splits'!$A$5:$I$100,BA$336,FALSE)</f>
        <v>0.85619874281655906</v>
      </c>
      <c r="BB375" s="18" t="e">
        <f>VLOOKUP($A375,'E&amp;G Splits'!$A$5:$I$100,BB$336,FALSE)</f>
        <v>#REF!</v>
      </c>
      <c r="BC375" s="18" t="e">
        <f>VLOOKUP($A375,'E&amp;G Splits'!$A$5:$I$100,BC$336,FALSE)</f>
        <v>#REF!</v>
      </c>
      <c r="BD375" s="18" t="e">
        <f>VLOOKUP($A375,'E&amp;G Splits'!$A$5:$I$100,BD$336,FALSE)</f>
        <v>#REF!</v>
      </c>
    </row>
    <row r="376" spans="1:56" s="12" customFormat="1" x14ac:dyDescent="0.15">
      <c r="A376" s="11" t="s">
        <v>283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99"/>
      <c r="N376" s="11" t="s">
        <v>589</v>
      </c>
      <c r="Q376" s="76">
        <f t="shared" si="281"/>
        <v>0</v>
      </c>
      <c r="S376" s="71"/>
      <c r="T376" s="53"/>
      <c r="U376" s="14"/>
      <c r="V376" s="14">
        <f t="shared" si="276"/>
        <v>-741574.98208829004</v>
      </c>
      <c r="W376" s="14">
        <f t="shared" si="276"/>
        <v>0</v>
      </c>
      <c r="X376" s="14">
        <f t="shared" si="276"/>
        <v>0</v>
      </c>
      <c r="Y376" s="14">
        <f t="shared" si="276"/>
        <v>-741574.98208829004</v>
      </c>
      <c r="Z376" s="14">
        <f t="shared" si="279"/>
        <v>0</v>
      </c>
      <c r="AA376" s="102">
        <f t="shared" si="279"/>
        <v>0</v>
      </c>
      <c r="AB376" s="14">
        <f t="shared" si="279"/>
        <v>-187199.09094929454</v>
      </c>
      <c r="AC376" s="14">
        <f t="shared" si="279"/>
        <v>0</v>
      </c>
      <c r="AD376" s="14">
        <f t="shared" si="279"/>
        <v>0</v>
      </c>
      <c r="AE376" s="14">
        <f t="shared" si="279"/>
        <v>-187199.09094929454</v>
      </c>
      <c r="AF376" s="14">
        <f t="shared" si="279"/>
        <v>0</v>
      </c>
      <c r="AG376" s="14">
        <f t="shared" si="279"/>
        <v>0</v>
      </c>
      <c r="AH376" s="14">
        <f t="shared" si="279"/>
        <v>-187199.09094929454</v>
      </c>
      <c r="AI376" s="14">
        <f t="shared" si="279"/>
        <v>0</v>
      </c>
      <c r="AJ376" s="14">
        <f t="shared" si="279"/>
        <v>0</v>
      </c>
      <c r="AK376" s="14">
        <f t="shared" si="279"/>
        <v>-187199.09094929454</v>
      </c>
      <c r="AL376" s="14">
        <f t="shared" si="280"/>
        <v>0</v>
      </c>
      <c r="AM376" s="14">
        <f t="shared" si="280"/>
        <v>0</v>
      </c>
      <c r="AN376" s="14">
        <f t="shared" si="280"/>
        <v>-54288.085340470374</v>
      </c>
      <c r="AO376" s="14">
        <f t="shared" si="280"/>
        <v>0</v>
      </c>
      <c r="AP376" s="14">
        <f t="shared" si="280"/>
        <v>0</v>
      </c>
      <c r="AQ376" s="14">
        <f t="shared" si="280"/>
        <v>-54288.085340470374</v>
      </c>
      <c r="AR376" s="14">
        <f t="shared" si="280"/>
        <v>0</v>
      </c>
      <c r="AS376" s="14">
        <f t="shared" si="280"/>
        <v>0</v>
      </c>
      <c r="AT376" s="14">
        <f t="shared" si="280"/>
        <v>-54288.085340470374</v>
      </c>
      <c r="AU376" s="14">
        <f t="shared" si="280"/>
        <v>0</v>
      </c>
      <c r="AV376" s="14">
        <f t="shared" si="280"/>
        <v>0</v>
      </c>
      <c r="AW376" s="14">
        <f t="shared" si="280"/>
        <v>-54288.085340470374</v>
      </c>
      <c r="AX376" s="18"/>
      <c r="AY376" s="132">
        <f>VLOOKUP($A376,'E&amp;G Splits'!$A$5:$I$100,AY$336,FALSE)</f>
        <v>0.78628770380352775</v>
      </c>
      <c r="AZ376" s="18">
        <f>VLOOKUP($A376,'E&amp;G Splits'!$A$5:$I$100,AZ$336,FALSE)</f>
        <v>0.77418874261277171</v>
      </c>
      <c r="BA376" s="18">
        <f>VLOOKUP($A376,'E&amp;G Splits'!$A$5:$I$100,BA$336,FALSE)</f>
        <v>0.78032564065520904</v>
      </c>
      <c r="BB376" s="18" t="e">
        <f>VLOOKUP($A376,'E&amp;G Splits'!$A$5:$I$100,BB$336,FALSE)</f>
        <v>#REF!</v>
      </c>
      <c r="BC376" s="18" t="e">
        <f>VLOOKUP($A376,'E&amp;G Splits'!$A$5:$I$100,BC$336,FALSE)</f>
        <v>#REF!</v>
      </c>
      <c r="BD376" s="18" t="e">
        <f>VLOOKUP($A376,'E&amp;G Splits'!$A$5:$I$100,BD$336,FALSE)</f>
        <v>#REF!</v>
      </c>
    </row>
    <row r="377" spans="1:56" s="12" customFormat="1" x14ac:dyDescent="0.15">
      <c r="A377" s="11" t="s">
        <v>19</v>
      </c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99"/>
      <c r="N377" s="11" t="str">
        <f>IF(Q377&gt;=1,A377,"NO")</f>
        <v>CIAC - FED</v>
      </c>
      <c r="Q377" s="76">
        <f t="shared" si="281"/>
        <v>2</v>
      </c>
      <c r="S377" s="71"/>
      <c r="T377" s="53"/>
      <c r="U377" s="14"/>
      <c r="V377" s="14">
        <f t="shared" ref="V377:Y382" si="282">(SUMIF($A$219:$A$263,$A377,V$219:V$263)*0.21+SUMIF($A$272:$A$316,$A377,V$272:V$316)*0.05*0.79)*$AY377</f>
        <v>630989.07564070402</v>
      </c>
      <c r="W377" s="14">
        <f t="shared" si="282"/>
        <v>0</v>
      </c>
      <c r="X377" s="14">
        <f t="shared" si="282"/>
        <v>0</v>
      </c>
      <c r="Y377" s="14">
        <f t="shared" si="282"/>
        <v>630989.07564070402</v>
      </c>
      <c r="Z377" s="14">
        <f t="shared" ref="Z377:AK382" si="283">(SUMIF($A$219:$A$263,$A377,Z$219:Z$263)*0.21+SUMIF($A$272:$A$316,$A377,Z$272:Z$316)*0.05*0.79)*$AZ377</f>
        <v>0</v>
      </c>
      <c r="AA377" s="102">
        <f t="shared" si="283"/>
        <v>0</v>
      </c>
      <c r="AB377" s="14">
        <f t="shared" si="283"/>
        <v>185539.33339121132</v>
      </c>
      <c r="AC377" s="14">
        <f t="shared" si="283"/>
        <v>0</v>
      </c>
      <c r="AD377" s="14">
        <f t="shared" si="283"/>
        <v>0</v>
      </c>
      <c r="AE377" s="14">
        <f t="shared" si="283"/>
        <v>185539.33339121132</v>
      </c>
      <c r="AF377" s="14">
        <f t="shared" si="283"/>
        <v>0</v>
      </c>
      <c r="AG377" s="14">
        <f t="shared" si="283"/>
        <v>0</v>
      </c>
      <c r="AH377" s="14">
        <f t="shared" si="283"/>
        <v>185539.33339121132</v>
      </c>
      <c r="AI377" s="14">
        <f t="shared" si="283"/>
        <v>0</v>
      </c>
      <c r="AJ377" s="14">
        <f t="shared" si="283"/>
        <v>0</v>
      </c>
      <c r="AK377" s="14">
        <f t="shared" si="283"/>
        <v>185539.33339121132</v>
      </c>
      <c r="AL377" s="14">
        <f t="shared" ref="AL377:AW382" si="284">(SUMIF($A$219:$A$263,$A377,AL$219:AL$263)*0.21+SUMIF($A$272:$A$316,$A377,AL$272:AL$316)*0.05*0.79)*$BA377</f>
        <v>0</v>
      </c>
      <c r="AM377" s="14">
        <f t="shared" si="284"/>
        <v>0</v>
      </c>
      <c r="AN377" s="14">
        <f t="shared" si="284"/>
        <v>147310.24161125664</v>
      </c>
      <c r="AO377" s="14">
        <f t="shared" si="284"/>
        <v>0</v>
      </c>
      <c r="AP377" s="14">
        <f t="shared" si="284"/>
        <v>0</v>
      </c>
      <c r="AQ377" s="14">
        <f t="shared" si="284"/>
        <v>147310.24161125664</v>
      </c>
      <c r="AR377" s="14">
        <f t="shared" si="284"/>
        <v>0</v>
      </c>
      <c r="AS377" s="14">
        <f t="shared" si="284"/>
        <v>0</v>
      </c>
      <c r="AT377" s="14">
        <f t="shared" si="284"/>
        <v>147310.24161125664</v>
      </c>
      <c r="AU377" s="14">
        <f t="shared" si="284"/>
        <v>0</v>
      </c>
      <c r="AV377" s="14">
        <f t="shared" si="284"/>
        <v>0</v>
      </c>
      <c r="AW377" s="14">
        <f t="shared" si="284"/>
        <v>147310.24161125664</v>
      </c>
      <c r="AX377" s="18"/>
      <c r="AY377" s="132">
        <f>VLOOKUP($A377,'E&amp;G Splits'!$A$5:$I$100,AY$336,FALSE)</f>
        <v>0.84300477707508881</v>
      </c>
      <c r="AZ377" s="18">
        <f>VLOOKUP($A377,'E&amp;G Splits'!$A$5:$I$100,AZ$336,FALSE)</f>
        <v>0.84788558428503269</v>
      </c>
      <c r="BA377" s="18">
        <f>VLOOKUP($A377,'E&amp;G Splits'!$A$5:$I$100,BA$336,FALSE)</f>
        <v>0.85619874281655906</v>
      </c>
      <c r="BB377" s="18" t="e">
        <f>VLOOKUP($A377,'E&amp;G Splits'!$A$5:$I$100,BB$336,FALSE)</f>
        <v>#REF!</v>
      </c>
      <c r="BC377" s="18" t="e">
        <f>VLOOKUP($A377,'E&amp;G Splits'!$A$5:$I$100,BC$336,FALSE)</f>
        <v>#REF!</v>
      </c>
      <c r="BD377" s="18" t="e">
        <f>VLOOKUP($A377,'E&amp;G Splits'!$A$5:$I$100,BD$336,FALSE)</f>
        <v>#REF!</v>
      </c>
    </row>
    <row r="378" spans="1:56" s="12" customFormat="1" x14ac:dyDescent="0.15">
      <c r="A378" s="11" t="s">
        <v>23</v>
      </c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99"/>
      <c r="N378" s="11" t="str">
        <f>IF(Q378&gt;=1,A378,"NO")</f>
        <v>Cost of Removal</v>
      </c>
      <c r="Q378" s="76">
        <f t="shared" si="281"/>
        <v>2</v>
      </c>
      <c r="S378" s="71"/>
      <c r="T378" s="53"/>
      <c r="U378" s="14"/>
      <c r="V378" s="14">
        <f t="shared" si="282"/>
        <v>-1601105.660344094</v>
      </c>
      <c r="W378" s="14">
        <f t="shared" si="282"/>
        <v>0</v>
      </c>
      <c r="X378" s="14">
        <f t="shared" si="282"/>
        <v>0</v>
      </c>
      <c r="Y378" s="14">
        <f t="shared" si="282"/>
        <v>-1601105.660344094</v>
      </c>
      <c r="Z378" s="14">
        <f t="shared" si="283"/>
        <v>0</v>
      </c>
      <c r="AA378" s="102">
        <f t="shared" si="283"/>
        <v>0</v>
      </c>
      <c r="AB378" s="14">
        <f t="shared" si="283"/>
        <v>-1390499.8037007193</v>
      </c>
      <c r="AC378" s="14">
        <f t="shared" si="283"/>
        <v>0</v>
      </c>
      <c r="AD378" s="14">
        <f t="shared" si="283"/>
        <v>0</v>
      </c>
      <c r="AE378" s="14">
        <f t="shared" si="283"/>
        <v>-1390499.8037007193</v>
      </c>
      <c r="AF378" s="14">
        <f t="shared" si="283"/>
        <v>0</v>
      </c>
      <c r="AG378" s="14">
        <f t="shared" si="283"/>
        <v>0</v>
      </c>
      <c r="AH378" s="14">
        <f t="shared" si="283"/>
        <v>-1390499.8037007193</v>
      </c>
      <c r="AI378" s="14">
        <f t="shared" si="283"/>
        <v>0</v>
      </c>
      <c r="AJ378" s="14">
        <f t="shared" si="283"/>
        <v>0</v>
      </c>
      <c r="AK378" s="14">
        <f t="shared" si="283"/>
        <v>-1390499.8037007193</v>
      </c>
      <c r="AL378" s="14">
        <f t="shared" si="284"/>
        <v>0</v>
      </c>
      <c r="AM378" s="14">
        <f t="shared" si="284"/>
        <v>0</v>
      </c>
      <c r="AN378" s="14">
        <f t="shared" si="284"/>
        <v>-753819.08468482411</v>
      </c>
      <c r="AO378" s="14">
        <f t="shared" si="284"/>
        <v>0</v>
      </c>
      <c r="AP378" s="14">
        <f t="shared" si="284"/>
        <v>0</v>
      </c>
      <c r="AQ378" s="14">
        <f t="shared" si="284"/>
        <v>-753819.08468482411</v>
      </c>
      <c r="AR378" s="14">
        <f t="shared" si="284"/>
        <v>0</v>
      </c>
      <c r="AS378" s="14">
        <f t="shared" si="284"/>
        <v>0</v>
      </c>
      <c r="AT378" s="14">
        <f t="shared" si="284"/>
        <v>-753819.08468482411</v>
      </c>
      <c r="AU378" s="14">
        <f t="shared" si="284"/>
        <v>0</v>
      </c>
      <c r="AV378" s="14">
        <f t="shared" si="284"/>
        <v>0</v>
      </c>
      <c r="AW378" s="14">
        <f t="shared" si="284"/>
        <v>-753819.08468482411</v>
      </c>
      <c r="AX378" s="18"/>
      <c r="AY378" s="132">
        <f>VLOOKUP($A378,'E&amp;G Splits'!$A$5:$I$100,AY$336,FALSE)</f>
        <v>0.84300477707508881</v>
      </c>
      <c r="AZ378" s="18">
        <f>VLOOKUP($A378,'E&amp;G Splits'!$A$5:$I$100,AZ$336,FALSE)</f>
        <v>0.84788558428503269</v>
      </c>
      <c r="BA378" s="18">
        <f>VLOOKUP($A378,'E&amp;G Splits'!$A$5:$I$100,BA$336,FALSE)</f>
        <v>0.85619874281655906</v>
      </c>
      <c r="BB378" s="18" t="e">
        <f>VLOOKUP($A378,'E&amp;G Splits'!$A$5:$I$100,BB$336,FALSE)</f>
        <v>#REF!</v>
      </c>
      <c r="BC378" s="18" t="e">
        <f>VLOOKUP($A378,'E&amp;G Splits'!$A$5:$I$100,BC$336,FALSE)</f>
        <v>#REF!</v>
      </c>
      <c r="BD378" s="18" t="e">
        <f>VLOOKUP($A378,'E&amp;G Splits'!$A$5:$I$100,BD$336,FALSE)</f>
        <v>#REF!</v>
      </c>
    </row>
    <row r="379" spans="1:56" s="12" customFormat="1" x14ac:dyDescent="0.15">
      <c r="A379" s="11" t="s">
        <v>38</v>
      </c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99"/>
      <c r="N379" s="11" t="str">
        <f>IF(Q379&gt;=1,A379,"NO")</f>
        <v>Interest Capitalized - Federal</v>
      </c>
      <c r="Q379" s="76">
        <f t="shared" si="281"/>
        <v>2</v>
      </c>
      <c r="S379" s="71"/>
      <c r="T379" s="53"/>
      <c r="U379" s="14"/>
      <c r="V379" s="14">
        <f t="shared" si="282"/>
        <v>397335.70697187778</v>
      </c>
      <c r="W379" s="14">
        <f t="shared" si="282"/>
        <v>0</v>
      </c>
      <c r="X379" s="14">
        <f t="shared" si="282"/>
        <v>0</v>
      </c>
      <c r="Y379" s="14">
        <f t="shared" si="282"/>
        <v>397335.70697187778</v>
      </c>
      <c r="Z379" s="14">
        <f t="shared" si="283"/>
        <v>0</v>
      </c>
      <c r="AA379" s="102">
        <f t="shared" si="283"/>
        <v>0</v>
      </c>
      <c r="AB379" s="14">
        <f t="shared" si="283"/>
        <v>475681.37653930101</v>
      </c>
      <c r="AC379" s="14">
        <f t="shared" si="283"/>
        <v>0</v>
      </c>
      <c r="AD379" s="14">
        <f t="shared" si="283"/>
        <v>0</v>
      </c>
      <c r="AE379" s="14">
        <f t="shared" si="283"/>
        <v>475681.37653930101</v>
      </c>
      <c r="AF379" s="14">
        <f t="shared" si="283"/>
        <v>0</v>
      </c>
      <c r="AG379" s="14">
        <f t="shared" si="283"/>
        <v>0</v>
      </c>
      <c r="AH379" s="14">
        <f t="shared" si="283"/>
        <v>475681.37653930101</v>
      </c>
      <c r="AI379" s="14">
        <f t="shared" si="283"/>
        <v>0</v>
      </c>
      <c r="AJ379" s="14">
        <f t="shared" si="283"/>
        <v>0</v>
      </c>
      <c r="AK379" s="14">
        <f t="shared" si="283"/>
        <v>475681.37653930101</v>
      </c>
      <c r="AL379" s="14">
        <f t="shared" si="284"/>
        <v>0</v>
      </c>
      <c r="AM379" s="14">
        <f t="shared" si="284"/>
        <v>0</v>
      </c>
      <c r="AN379" s="14">
        <f t="shared" si="284"/>
        <v>351096.01151487627</v>
      </c>
      <c r="AO379" s="14">
        <f t="shared" si="284"/>
        <v>0</v>
      </c>
      <c r="AP379" s="14">
        <f t="shared" si="284"/>
        <v>0</v>
      </c>
      <c r="AQ379" s="14">
        <f t="shared" si="284"/>
        <v>351096.01151487627</v>
      </c>
      <c r="AR379" s="14">
        <f t="shared" si="284"/>
        <v>0</v>
      </c>
      <c r="AS379" s="14">
        <f t="shared" si="284"/>
        <v>0</v>
      </c>
      <c r="AT379" s="14">
        <f t="shared" si="284"/>
        <v>351096.01151487627</v>
      </c>
      <c r="AU379" s="14">
        <f t="shared" si="284"/>
        <v>0</v>
      </c>
      <c r="AV379" s="14">
        <f t="shared" si="284"/>
        <v>0</v>
      </c>
      <c r="AW379" s="14">
        <f t="shared" si="284"/>
        <v>351096.01151487627</v>
      </c>
      <c r="AX379" s="18"/>
      <c r="AY379" s="132">
        <f>VLOOKUP($A379,'E&amp;G Splits'!$A$5:$I$100,AY$336,FALSE)</f>
        <v>0.84300477707508881</v>
      </c>
      <c r="AZ379" s="18">
        <f>VLOOKUP($A379,'E&amp;G Splits'!$A$5:$I$100,AZ$336,FALSE)</f>
        <v>0.84788558428503269</v>
      </c>
      <c r="BA379" s="18">
        <f>VLOOKUP($A379,'E&amp;G Splits'!$A$5:$I$100,BA$336,FALSE)</f>
        <v>0.85619874281655906</v>
      </c>
      <c r="BB379" s="18" t="e">
        <f>VLOOKUP($A379,'E&amp;G Splits'!$A$5:$I$100,BB$336,FALSE)</f>
        <v>#REF!</v>
      </c>
      <c r="BC379" s="18" t="e">
        <f>VLOOKUP($A379,'E&amp;G Splits'!$A$5:$I$100,BC$336,FALSE)</f>
        <v>#REF!</v>
      </c>
      <c r="BD379" s="18" t="e">
        <f>VLOOKUP($A379,'E&amp;G Splits'!$A$5:$I$100,BD$336,FALSE)</f>
        <v>#REF!</v>
      </c>
    </row>
    <row r="380" spans="1:56" s="12" customFormat="1" x14ac:dyDescent="0.15">
      <c r="A380" s="11" t="s">
        <v>50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99"/>
      <c r="N380" s="11" t="str">
        <f>IF(Q380&gt;=1,A380,"NO")</f>
        <v>Tax Depreciation - Federal</v>
      </c>
      <c r="Q380" s="76">
        <f t="shared" si="281"/>
        <v>2</v>
      </c>
      <c r="S380" s="71"/>
      <c r="T380" s="53"/>
      <c r="U380" s="14"/>
      <c r="V380" s="14">
        <f t="shared" si="282"/>
        <v>-10751778.121892756</v>
      </c>
      <c r="W380" s="14">
        <f t="shared" si="282"/>
        <v>0</v>
      </c>
      <c r="X380" s="14">
        <f t="shared" si="282"/>
        <v>0</v>
      </c>
      <c r="Y380" s="14">
        <f t="shared" si="282"/>
        <v>-11352221.490733817</v>
      </c>
      <c r="Z380" s="14">
        <f t="shared" si="283"/>
        <v>0</v>
      </c>
      <c r="AA380" s="102">
        <f t="shared" si="283"/>
        <v>0</v>
      </c>
      <c r="AB380" s="14">
        <f t="shared" si="283"/>
        <v>-11619121.985115785</v>
      </c>
      <c r="AC380" s="14">
        <f t="shared" si="283"/>
        <v>0</v>
      </c>
      <c r="AD380" s="14">
        <f t="shared" si="283"/>
        <v>0</v>
      </c>
      <c r="AE380" s="14">
        <f t="shared" si="283"/>
        <v>-11619121.985115785</v>
      </c>
      <c r="AF380" s="14">
        <f t="shared" si="283"/>
        <v>0</v>
      </c>
      <c r="AG380" s="14">
        <f t="shared" si="283"/>
        <v>0</v>
      </c>
      <c r="AH380" s="14">
        <f t="shared" si="283"/>
        <v>-11619121.985115785</v>
      </c>
      <c r="AI380" s="14">
        <f t="shared" si="283"/>
        <v>0</v>
      </c>
      <c r="AJ380" s="14">
        <f t="shared" si="283"/>
        <v>0</v>
      </c>
      <c r="AK380" s="14">
        <f t="shared" si="283"/>
        <v>-11619121.985115785</v>
      </c>
      <c r="AL380" s="14">
        <f t="shared" si="284"/>
        <v>0</v>
      </c>
      <c r="AM380" s="14">
        <f t="shared" si="284"/>
        <v>0</v>
      </c>
      <c r="AN380" s="14">
        <f t="shared" si="284"/>
        <v>-11797417.950954113</v>
      </c>
      <c r="AO380" s="14">
        <f t="shared" si="284"/>
        <v>0</v>
      </c>
      <c r="AP380" s="14">
        <f t="shared" si="284"/>
        <v>0</v>
      </c>
      <c r="AQ380" s="14">
        <f t="shared" si="284"/>
        <v>-11797417.950954113</v>
      </c>
      <c r="AR380" s="14">
        <f t="shared" si="284"/>
        <v>0</v>
      </c>
      <c r="AS380" s="14">
        <f t="shared" si="284"/>
        <v>0</v>
      </c>
      <c r="AT380" s="14">
        <f t="shared" si="284"/>
        <v>-11797417.950954113</v>
      </c>
      <c r="AU380" s="14">
        <f t="shared" si="284"/>
        <v>0</v>
      </c>
      <c r="AV380" s="14">
        <f t="shared" si="284"/>
        <v>0</v>
      </c>
      <c r="AW380" s="14">
        <f t="shared" si="284"/>
        <v>-11797417.950954113</v>
      </c>
      <c r="AX380" s="18"/>
      <c r="AY380" s="132">
        <f>VLOOKUP($A380,'E&amp;G Splits'!$A$5:$I$100,AY$336,FALSE)</f>
        <v>0.78628770380352775</v>
      </c>
      <c r="AZ380" s="18">
        <f>VLOOKUP($A380,'E&amp;G Splits'!$A$5:$I$100,AZ$336,FALSE)</f>
        <v>0.77418874261277171</v>
      </c>
      <c r="BA380" s="18">
        <f>VLOOKUP($A380,'E&amp;G Splits'!$A$5:$I$100,BA$336,FALSE)</f>
        <v>0.78032564065520904</v>
      </c>
      <c r="BB380" s="18" t="e">
        <f>VLOOKUP($A380,'E&amp;G Splits'!$A$5:$I$100,BB$336,FALSE)</f>
        <v>#REF!</v>
      </c>
      <c r="BC380" s="18" t="e">
        <f>VLOOKUP($A380,'E&amp;G Splits'!$A$5:$I$100,BC$336,FALSE)</f>
        <v>#REF!</v>
      </c>
      <c r="BD380" s="18" t="e">
        <f>VLOOKUP($A380,'E&amp;G Splits'!$A$5:$I$100,BD$336,FALSE)</f>
        <v>#REF!</v>
      </c>
    </row>
    <row r="381" spans="1:56" s="12" customFormat="1" x14ac:dyDescent="0.15">
      <c r="A381" s="11" t="s">
        <v>547</v>
      </c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99"/>
      <c r="N381" s="11" t="s">
        <v>590</v>
      </c>
      <c r="Q381" s="76">
        <f t="shared" si="281"/>
        <v>0</v>
      </c>
      <c r="S381" s="71"/>
      <c r="T381" s="53"/>
      <c r="U381" s="14"/>
      <c r="V381" s="14">
        <f t="shared" si="282"/>
        <v>-162099.02808352601</v>
      </c>
      <c r="W381" s="14">
        <f t="shared" si="282"/>
        <v>0</v>
      </c>
      <c r="X381" s="14">
        <f t="shared" si="282"/>
        <v>0</v>
      </c>
      <c r="Y381" s="14">
        <f t="shared" si="282"/>
        <v>-162099.02808352601</v>
      </c>
      <c r="Z381" s="14">
        <f t="shared" si="283"/>
        <v>0</v>
      </c>
      <c r="AA381" s="102">
        <f t="shared" si="283"/>
        <v>0</v>
      </c>
      <c r="AB381" s="14">
        <f t="shared" si="283"/>
        <v>-40225.610334339071</v>
      </c>
      <c r="AC381" s="14">
        <f t="shared" si="283"/>
        <v>0</v>
      </c>
      <c r="AD381" s="14">
        <f t="shared" si="283"/>
        <v>0</v>
      </c>
      <c r="AE381" s="14">
        <f t="shared" si="283"/>
        <v>-40225.610334339071</v>
      </c>
      <c r="AF381" s="14">
        <f t="shared" si="283"/>
        <v>0</v>
      </c>
      <c r="AG381" s="14">
        <f t="shared" si="283"/>
        <v>0</v>
      </c>
      <c r="AH381" s="14">
        <f t="shared" si="283"/>
        <v>-40225.610334339071</v>
      </c>
      <c r="AI381" s="14">
        <f t="shared" si="283"/>
        <v>0</v>
      </c>
      <c r="AJ381" s="14">
        <f t="shared" si="283"/>
        <v>0</v>
      </c>
      <c r="AK381" s="14">
        <f t="shared" si="283"/>
        <v>-40225.610334339071</v>
      </c>
      <c r="AL381" s="14">
        <f t="shared" si="284"/>
        <v>0</v>
      </c>
      <c r="AM381" s="14">
        <f t="shared" si="284"/>
        <v>0</v>
      </c>
      <c r="AN381" s="14">
        <f t="shared" si="284"/>
        <v>-12819.478848101076</v>
      </c>
      <c r="AO381" s="14">
        <f t="shared" si="284"/>
        <v>0</v>
      </c>
      <c r="AP381" s="14">
        <f t="shared" si="284"/>
        <v>0</v>
      </c>
      <c r="AQ381" s="14">
        <f t="shared" si="284"/>
        <v>-12819.478848101076</v>
      </c>
      <c r="AR381" s="14">
        <f t="shared" si="284"/>
        <v>0</v>
      </c>
      <c r="AS381" s="14">
        <f t="shared" si="284"/>
        <v>0</v>
      </c>
      <c r="AT381" s="14">
        <f t="shared" si="284"/>
        <v>-12819.478848101076</v>
      </c>
      <c r="AU381" s="14">
        <f t="shared" si="284"/>
        <v>0</v>
      </c>
      <c r="AV381" s="14">
        <f t="shared" si="284"/>
        <v>0</v>
      </c>
      <c r="AW381" s="14">
        <f t="shared" si="284"/>
        <v>-12819.478848101076</v>
      </c>
      <c r="AX381" s="18"/>
      <c r="AY381" s="132">
        <f>VLOOKUP($A381,'E&amp;G Splits'!$A$5:$I$100,AY$336,FALSE)</f>
        <v>0.81131636180115363</v>
      </c>
      <c r="AZ381" s="18">
        <f>VLOOKUP($A381,'E&amp;G Splits'!$A$5:$I$100,AZ$336,FALSE)</f>
        <v>0.79320118765451275</v>
      </c>
      <c r="BA381" s="18">
        <f>VLOOKUP($A381,'E&amp;G Splits'!$A$5:$I$100,BA$336,FALSE)</f>
        <v>0.79678829427233699</v>
      </c>
      <c r="BB381" s="18" t="e">
        <f>VLOOKUP($A381,'E&amp;G Splits'!$A$5:$I$100,BB$336,FALSE)</f>
        <v>#REF!</v>
      </c>
      <c r="BC381" s="18" t="e">
        <f>VLOOKUP($A381,'E&amp;G Splits'!$A$5:$I$100,BC$336,FALSE)</f>
        <v>#REF!</v>
      </c>
      <c r="BD381" s="18" t="e">
        <f>VLOOKUP($A381,'E&amp;G Splits'!$A$5:$I$100,BD$336,FALSE)</f>
        <v>#REF!</v>
      </c>
    </row>
    <row r="382" spans="1:56" s="12" customFormat="1" x14ac:dyDescent="0.15">
      <c r="A382" s="11" t="s">
        <v>51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99"/>
      <c r="N382" s="11" t="str">
        <f>IF(Q382&gt;=1,A382,"NO")</f>
        <v>Tax Depreciation - State</v>
      </c>
      <c r="Q382" s="76">
        <f t="shared" si="281"/>
        <v>2</v>
      </c>
      <c r="S382" s="71"/>
      <c r="T382" s="53"/>
      <c r="U382" s="14"/>
      <c r="V382" s="14">
        <f t="shared" si="282"/>
        <v>-3156396.1289562248</v>
      </c>
      <c r="W382" s="14">
        <f t="shared" si="282"/>
        <v>0</v>
      </c>
      <c r="X382" s="14">
        <f t="shared" si="282"/>
        <v>0</v>
      </c>
      <c r="Y382" s="14">
        <f t="shared" si="282"/>
        <v>-3156396.1289562248</v>
      </c>
      <c r="Z382" s="14">
        <f t="shared" si="283"/>
        <v>0</v>
      </c>
      <c r="AA382" s="102">
        <f t="shared" si="283"/>
        <v>0</v>
      </c>
      <c r="AB382" s="14">
        <f t="shared" si="283"/>
        <v>-3002467.8879100964</v>
      </c>
      <c r="AC382" s="14">
        <f t="shared" si="283"/>
        <v>0</v>
      </c>
      <c r="AD382" s="14">
        <f t="shared" si="283"/>
        <v>0</v>
      </c>
      <c r="AE382" s="14">
        <f t="shared" si="283"/>
        <v>-3002467.8879100964</v>
      </c>
      <c r="AF382" s="14">
        <f t="shared" si="283"/>
        <v>0</v>
      </c>
      <c r="AG382" s="14">
        <f t="shared" si="283"/>
        <v>0</v>
      </c>
      <c r="AH382" s="14">
        <f t="shared" si="283"/>
        <v>-3002467.8879100964</v>
      </c>
      <c r="AI382" s="14">
        <f t="shared" si="283"/>
        <v>0</v>
      </c>
      <c r="AJ382" s="14">
        <f t="shared" si="283"/>
        <v>0</v>
      </c>
      <c r="AK382" s="14">
        <f t="shared" si="283"/>
        <v>-3002467.8879100964</v>
      </c>
      <c r="AL382" s="14">
        <f t="shared" si="284"/>
        <v>0</v>
      </c>
      <c r="AM382" s="14">
        <f t="shared" si="284"/>
        <v>0</v>
      </c>
      <c r="AN382" s="14">
        <f t="shared" si="284"/>
        <v>-2982501.5852694889</v>
      </c>
      <c r="AO382" s="14">
        <f t="shared" si="284"/>
        <v>0</v>
      </c>
      <c r="AP382" s="14">
        <f t="shared" si="284"/>
        <v>0</v>
      </c>
      <c r="AQ382" s="14">
        <f t="shared" si="284"/>
        <v>-2982501.5852694889</v>
      </c>
      <c r="AR382" s="14">
        <f t="shared" si="284"/>
        <v>0</v>
      </c>
      <c r="AS382" s="14">
        <f t="shared" si="284"/>
        <v>0</v>
      </c>
      <c r="AT382" s="14">
        <f t="shared" si="284"/>
        <v>-2982501.5852694889</v>
      </c>
      <c r="AU382" s="14">
        <f t="shared" si="284"/>
        <v>0</v>
      </c>
      <c r="AV382" s="14">
        <f t="shared" si="284"/>
        <v>0</v>
      </c>
      <c r="AW382" s="14">
        <f t="shared" si="284"/>
        <v>-2982501.5852694889</v>
      </c>
      <c r="AX382" s="18"/>
      <c r="AY382" s="132">
        <f>VLOOKUP($A382,'E&amp;G Splits'!$A$5:$I$100,AY$336,FALSE)</f>
        <v>0.81131636180115363</v>
      </c>
      <c r="AZ382" s="18">
        <f>VLOOKUP($A382,'E&amp;G Splits'!$A$5:$I$100,AZ$336,FALSE)</f>
        <v>0.79320118765451275</v>
      </c>
      <c r="BA382" s="18">
        <f>VLOOKUP($A382,'E&amp;G Splits'!$A$5:$I$100,BA$336,FALSE)</f>
        <v>0.79678829427233699</v>
      </c>
      <c r="BB382" s="18" t="e">
        <f>VLOOKUP($A382,'E&amp;G Splits'!$A$5:$I$100,BB$336,FALSE)</f>
        <v>#REF!</v>
      </c>
      <c r="BC382" s="18" t="e">
        <f>VLOOKUP($A382,'E&amp;G Splits'!$A$5:$I$100,BC$336,FALSE)</f>
        <v>#REF!</v>
      </c>
      <c r="BD382" s="18" t="e">
        <f>VLOOKUP($A382,'E&amp;G Splits'!$A$5:$I$100,BD$336,FALSE)</f>
        <v>#REF!</v>
      </c>
    </row>
    <row r="383" spans="1:56" s="12" customFormat="1" x14ac:dyDescent="0.15">
      <c r="A383" s="11" t="s">
        <v>71</v>
      </c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99"/>
      <c r="N383" s="11" t="s">
        <v>27</v>
      </c>
      <c r="Q383" s="11">
        <f t="shared" si="281"/>
        <v>0</v>
      </c>
      <c r="S383" s="71"/>
      <c r="T383" s="53"/>
      <c r="U383" s="14"/>
      <c r="V383" s="14">
        <f>+V$268*$AY383-V384*0.21</f>
        <v>2171200.4232550003</v>
      </c>
      <c r="W383" s="14">
        <f>+W$268*$AY383-W384*0.21</f>
        <v>0</v>
      </c>
      <c r="X383" s="14">
        <f>+X$268*$AY383-X384*0.21</f>
        <v>0</v>
      </c>
      <c r="Y383" s="14">
        <f>+Y$268*$AY383-Y384*0.21</f>
        <v>2171200.4232550003</v>
      </c>
      <c r="Z383" s="14">
        <f t="shared" ref="Z383:AK383" si="285">+Z$268*$AZ383-Z384*0.21</f>
        <v>0</v>
      </c>
      <c r="AA383" s="102">
        <f t="shared" si="285"/>
        <v>0</v>
      </c>
      <c r="AB383" s="14">
        <f t="shared" si="285"/>
        <v>2317634.9768894673</v>
      </c>
      <c r="AC383" s="14">
        <f t="shared" si="285"/>
        <v>0</v>
      </c>
      <c r="AD383" s="14">
        <f t="shared" si="285"/>
        <v>0</v>
      </c>
      <c r="AE383" s="14">
        <f t="shared" si="285"/>
        <v>2317634.9768894673</v>
      </c>
      <c r="AF383" s="14">
        <f t="shared" si="285"/>
        <v>0</v>
      </c>
      <c r="AG383" s="14">
        <f t="shared" si="285"/>
        <v>0</v>
      </c>
      <c r="AH383" s="14">
        <f t="shared" si="285"/>
        <v>6898259.8666258827</v>
      </c>
      <c r="AI383" s="14">
        <f t="shared" si="285"/>
        <v>0</v>
      </c>
      <c r="AJ383" s="14">
        <f t="shared" si="285"/>
        <v>0</v>
      </c>
      <c r="AK383" s="14">
        <f t="shared" si="285"/>
        <v>6898259.8666258827</v>
      </c>
      <c r="AL383" s="14">
        <f t="shared" ref="AL383:AW383" si="286">+AL$268*$BA383-AL384*0.21</f>
        <v>0</v>
      </c>
      <c r="AM383" s="14">
        <f t="shared" si="286"/>
        <v>0</v>
      </c>
      <c r="AN383" s="14">
        <f t="shared" si="286"/>
        <v>6927594.5042058248</v>
      </c>
      <c r="AO383" s="14">
        <f t="shared" si="286"/>
        <v>0</v>
      </c>
      <c r="AP383" s="14">
        <f t="shared" si="286"/>
        <v>0</v>
      </c>
      <c r="AQ383" s="14">
        <f t="shared" si="286"/>
        <v>6927594.5042058248</v>
      </c>
      <c r="AR383" s="14">
        <f t="shared" si="286"/>
        <v>0</v>
      </c>
      <c r="AS383" s="14">
        <f t="shared" si="286"/>
        <v>0</v>
      </c>
      <c r="AT383" s="14">
        <f t="shared" si="286"/>
        <v>3380138.0885004676</v>
      </c>
      <c r="AU383" s="14">
        <f t="shared" si="286"/>
        <v>0</v>
      </c>
      <c r="AV383" s="14">
        <f t="shared" si="286"/>
        <v>0</v>
      </c>
      <c r="AW383" s="14">
        <f t="shared" si="286"/>
        <v>3380138.0885004676</v>
      </c>
      <c r="AX383" s="18"/>
      <c r="AY383" s="132">
        <f>VLOOKUP($A383,'E&amp;G Splits'!$A$5:$I$100,AY$336,FALSE)</f>
        <v>0.85511007183080745</v>
      </c>
      <c r="AZ383" s="18">
        <f>VLOOKUP($A383,'E&amp;G Splits'!$A$5:$I$100,AZ$336,FALSE)</f>
        <v>0.8868062636494799</v>
      </c>
      <c r="BA383" s="18">
        <f>VLOOKUP($A383,'E&amp;G Splits'!$A$5:$I$100,BA$336,FALSE)</f>
        <v>0.90266967389566599</v>
      </c>
      <c r="BB383" s="18" t="e">
        <f>VLOOKUP($A383,'E&amp;G Splits'!$A$5:$I$100,BB$336,FALSE)</f>
        <v>#REF!</v>
      </c>
      <c r="BC383" s="18" t="e">
        <f>VLOOKUP($A383,'E&amp;G Splits'!$A$5:$I$100,BC$336,FALSE)</f>
        <v>#REF!</v>
      </c>
      <c r="BD383" s="18" t="e">
        <f>VLOOKUP($A383,'E&amp;G Splits'!$A$5:$I$100,BD$336,FALSE)</f>
        <v>#REF!</v>
      </c>
    </row>
    <row r="384" spans="1:56" s="12" customFormat="1" x14ac:dyDescent="0.15">
      <c r="A384" s="11" t="s">
        <v>73</v>
      </c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99"/>
      <c r="N384" s="11" t="s">
        <v>28</v>
      </c>
      <c r="Q384" s="11">
        <f t="shared" si="281"/>
        <v>0</v>
      </c>
      <c r="S384" s="71"/>
      <c r="T384" s="53"/>
      <c r="U384" s="14"/>
      <c r="V384" s="14">
        <f>+V$319*$AY384</f>
        <v>238539.7954177784</v>
      </c>
      <c r="W384" s="14">
        <f>+W$319*$AY384</f>
        <v>0</v>
      </c>
      <c r="X384" s="14">
        <f>+X$319*$AY384</f>
        <v>0</v>
      </c>
      <c r="Y384" s="14">
        <f>+Y$319*$AY384</f>
        <v>238539.7954177784</v>
      </c>
      <c r="Z384" s="14">
        <f t="shared" ref="Z384:AK384" si="287">+Z$319*$AZ384</f>
        <v>0</v>
      </c>
      <c r="AA384" s="102">
        <f t="shared" si="287"/>
        <v>0</v>
      </c>
      <c r="AB384" s="14">
        <f t="shared" si="287"/>
        <v>202708.83616378906</v>
      </c>
      <c r="AC384" s="14">
        <f t="shared" si="287"/>
        <v>0</v>
      </c>
      <c r="AD384" s="14">
        <f t="shared" si="287"/>
        <v>0</v>
      </c>
      <c r="AE384" s="14">
        <f t="shared" si="287"/>
        <v>202708.83616378906</v>
      </c>
      <c r="AF384" s="14">
        <f t="shared" si="287"/>
        <v>0</v>
      </c>
      <c r="AG384" s="14">
        <f t="shared" si="287"/>
        <v>0</v>
      </c>
      <c r="AH384" s="14">
        <f t="shared" si="287"/>
        <v>591935.19972965494</v>
      </c>
      <c r="AI384" s="14">
        <f t="shared" si="287"/>
        <v>0</v>
      </c>
      <c r="AJ384" s="14">
        <f t="shared" si="287"/>
        <v>0</v>
      </c>
      <c r="AK384" s="14">
        <f t="shared" si="287"/>
        <v>591935.19972965494</v>
      </c>
      <c r="AL384" s="14">
        <f t="shared" ref="AL384:AW384" si="288">+AL$319*$BA384</f>
        <v>0</v>
      </c>
      <c r="AM384" s="14">
        <f t="shared" si="288"/>
        <v>0</v>
      </c>
      <c r="AN384" s="14">
        <f t="shared" si="288"/>
        <v>536493.59665282397</v>
      </c>
      <c r="AO384" s="14">
        <f t="shared" si="288"/>
        <v>0</v>
      </c>
      <c r="AP384" s="14">
        <f t="shared" si="288"/>
        <v>0</v>
      </c>
      <c r="AQ384" s="14">
        <f t="shared" si="288"/>
        <v>536493.59665282397</v>
      </c>
      <c r="AR384" s="14">
        <f t="shared" si="288"/>
        <v>0</v>
      </c>
      <c r="AS384" s="14">
        <f t="shared" si="288"/>
        <v>0</v>
      </c>
      <c r="AT384" s="14">
        <f t="shared" si="288"/>
        <v>295068.27368171088</v>
      </c>
      <c r="AU384" s="14">
        <f t="shared" si="288"/>
        <v>0</v>
      </c>
      <c r="AV384" s="14">
        <f t="shared" si="288"/>
        <v>0</v>
      </c>
      <c r="AW384" s="14">
        <f t="shared" si="288"/>
        <v>295068.27368171088</v>
      </c>
      <c r="AX384" s="18"/>
      <c r="AY384" s="132">
        <f>VLOOKUP($A384,'E&amp;G Splits'!$A$5:$I$100,AY$336,FALSE)</f>
        <v>0.85511007183080745</v>
      </c>
      <c r="AZ384" s="18">
        <f>VLOOKUP($A384,'E&amp;G Splits'!$A$5:$I$100,AZ$336,FALSE)</f>
        <v>0.8868062636494799</v>
      </c>
      <c r="BA384" s="18">
        <f>VLOOKUP($A384,'E&amp;G Splits'!$A$5:$I$100,BA$336,FALSE)</f>
        <v>0.90266967389566599</v>
      </c>
      <c r="BB384" s="18" t="e">
        <f>VLOOKUP($A384,'E&amp;G Splits'!$A$5:$I$100,BB$336,FALSE)</f>
        <v>#REF!</v>
      </c>
      <c r="BC384" s="18" t="e">
        <f>VLOOKUP($A384,'E&amp;G Splits'!$A$5:$I$100,BC$336,FALSE)</f>
        <v>#REF!</v>
      </c>
      <c r="BD384" s="18" t="e">
        <f>VLOOKUP($A384,'E&amp;G Splits'!$A$5:$I$100,BD$336,FALSE)</f>
        <v>#REF!</v>
      </c>
    </row>
    <row r="385" spans="1:56" s="12" customFormat="1" x14ac:dyDescent="0.15">
      <c r="A385" s="11" t="s">
        <v>72</v>
      </c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99"/>
      <c r="N385" s="11" t="s">
        <v>53</v>
      </c>
      <c r="Q385" s="11">
        <f t="shared" si="281"/>
        <v>0</v>
      </c>
      <c r="S385" s="71"/>
      <c r="T385" s="53"/>
      <c r="U385" s="14">
        <f t="shared" ref="U385:AW385" si="289">+(U$269+U$320*0.79)</f>
        <v>0</v>
      </c>
      <c r="V385" s="14">
        <f t="shared" si="289"/>
        <v>-10694.188374999903</v>
      </c>
      <c r="W385" s="14">
        <f t="shared" si="289"/>
        <v>-8718.0816666666506</v>
      </c>
      <c r="X385" s="14">
        <f t="shared" si="289"/>
        <v>-8718.0816666666506</v>
      </c>
      <c r="Y385" s="14">
        <f t="shared" si="289"/>
        <v>-10694.188374999903</v>
      </c>
      <c r="Z385" s="14">
        <f t="shared" si="289"/>
        <v>-8366.0052916666518</v>
      </c>
      <c r="AA385" s="102">
        <f t="shared" si="289"/>
        <v>-8366.0052916666518</v>
      </c>
      <c r="AB385" s="14">
        <f t="shared" si="289"/>
        <v>-13074.89529166656</v>
      </c>
      <c r="AC385" s="14">
        <f t="shared" si="289"/>
        <v>-8366.0052916666518</v>
      </c>
      <c r="AD385" s="14">
        <f t="shared" si="289"/>
        <v>-8366.0052916666518</v>
      </c>
      <c r="AE385" s="14">
        <f t="shared" si="289"/>
        <v>-13074.89529166656</v>
      </c>
      <c r="AF385" s="14">
        <f t="shared" si="289"/>
        <v>-8851.0956666666516</v>
      </c>
      <c r="AG385" s="14">
        <f t="shared" si="289"/>
        <v>-8851.0956666666516</v>
      </c>
      <c r="AH385" s="14">
        <f t="shared" si="289"/>
        <v>-13559.98566666656</v>
      </c>
      <c r="AI385" s="14">
        <f t="shared" si="289"/>
        <v>-8851.0956666666516</v>
      </c>
      <c r="AJ385" s="14">
        <f t="shared" si="289"/>
        <v>-8851.0956666666516</v>
      </c>
      <c r="AK385" s="14">
        <f t="shared" si="289"/>
        <v>-13559.98566666656</v>
      </c>
      <c r="AL385" s="14">
        <f t="shared" si="289"/>
        <v>-8851.0956666666516</v>
      </c>
      <c r="AM385" s="14">
        <f t="shared" si="289"/>
        <v>-8851.0956666666516</v>
      </c>
      <c r="AN385" s="14">
        <f t="shared" si="289"/>
        <v>-13559.98566666656</v>
      </c>
      <c r="AO385" s="14">
        <f t="shared" si="289"/>
        <v>-8851.0956666666516</v>
      </c>
      <c r="AP385" s="14">
        <f t="shared" si="289"/>
        <v>-8851.0956666666516</v>
      </c>
      <c r="AQ385" s="14">
        <f t="shared" si="289"/>
        <v>-13559.98566666656</v>
      </c>
      <c r="AR385" s="14">
        <f t="shared" si="289"/>
        <v>-8851.0956666666516</v>
      </c>
      <c r="AS385" s="14">
        <f t="shared" si="289"/>
        <v>-8851.0956666666516</v>
      </c>
      <c r="AT385" s="14">
        <f t="shared" si="289"/>
        <v>-13559.98566666656</v>
      </c>
      <c r="AU385" s="14">
        <f t="shared" si="289"/>
        <v>-8851.0956666666516</v>
      </c>
      <c r="AV385" s="14">
        <f t="shared" si="289"/>
        <v>-8851.0956666666516</v>
      </c>
      <c r="AW385" s="14">
        <f t="shared" si="289"/>
        <v>-13559.98566666656</v>
      </c>
      <c r="AX385" s="18"/>
      <c r="AY385" s="132">
        <f>VLOOKUP($A385,'E&amp;G Splits'!$A$5:$I$100,AY$336,FALSE)</f>
        <v>1</v>
      </c>
      <c r="AZ385" s="18">
        <f>VLOOKUP($A385,'E&amp;G Splits'!$A$5:$I$100,AZ$336,FALSE)</f>
        <v>1</v>
      </c>
      <c r="BA385" s="18">
        <f>VLOOKUP($A385,'E&amp;G Splits'!$A$5:$I$100,BA$336,FALSE)</f>
        <v>1</v>
      </c>
      <c r="BB385" s="18" t="e">
        <f>VLOOKUP($A385,'E&amp;G Splits'!$A$5:$I$100,BB$336,FALSE)</f>
        <v>#REF!</v>
      </c>
      <c r="BC385" s="18" t="e">
        <f>VLOOKUP($A385,'E&amp;G Splits'!$A$5:$I$100,BC$336,FALSE)</f>
        <v>#REF!</v>
      </c>
      <c r="BD385" s="18" t="e">
        <f>VLOOKUP($A385,'E&amp;G Splits'!$A$5:$I$100,BD$336,FALSE)</f>
        <v>#REF!</v>
      </c>
    </row>
    <row r="386" spans="1:56" s="69" customFormat="1" x14ac:dyDescent="0.15">
      <c r="A386" s="68" t="s">
        <v>991</v>
      </c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112"/>
      <c r="N386" s="68"/>
      <c r="Q386" s="68">
        <f t="shared" si="281"/>
        <v>0</v>
      </c>
      <c r="S386" s="70"/>
      <c r="T386" s="53"/>
      <c r="U386" s="53"/>
      <c r="V386" s="73">
        <f>-(V332-V321)*0.21+5</f>
        <v>5</v>
      </c>
      <c r="W386" s="73">
        <f>-(W332-W321)*0.21</f>
        <v>0</v>
      </c>
      <c r="X386" s="73">
        <f>-(X332-X321)*0.21</f>
        <v>0</v>
      </c>
      <c r="Y386" s="73">
        <f>-(Y332-Y321)*0.21+5</f>
        <v>5</v>
      </c>
      <c r="Z386" s="73">
        <f t="shared" ref="Z386:AW386" si="290">-(Z332-Z321)*0.21</f>
        <v>-352.07637499999856</v>
      </c>
      <c r="AA386" s="124">
        <f t="shared" si="290"/>
        <v>-352.07637499999856</v>
      </c>
      <c r="AB386" s="73">
        <f t="shared" si="290"/>
        <v>-45350.565312500017</v>
      </c>
      <c r="AC386" s="73">
        <f t="shared" si="290"/>
        <v>-352.07637499999856</v>
      </c>
      <c r="AD386" s="73">
        <f t="shared" si="290"/>
        <v>-352.07637499999856</v>
      </c>
      <c r="AE386" s="73">
        <f t="shared" si="290"/>
        <v>-45350.565312500017</v>
      </c>
      <c r="AF386" s="73">
        <f t="shared" si="290"/>
        <v>-372.49099999999862</v>
      </c>
      <c r="AG386" s="73">
        <f t="shared" si="290"/>
        <v>-372.49099999999862</v>
      </c>
      <c r="AH386" s="73">
        <f t="shared" si="290"/>
        <v>46799.7000625</v>
      </c>
      <c r="AI386" s="73">
        <f t="shared" si="290"/>
        <v>-372.49099999999862</v>
      </c>
      <c r="AJ386" s="73">
        <f t="shared" si="290"/>
        <v>-372.49099999999862</v>
      </c>
      <c r="AK386" s="73">
        <f t="shared" si="290"/>
        <v>46799.7000625</v>
      </c>
      <c r="AL386" s="73">
        <f t="shared" si="290"/>
        <v>-372.49099999999862</v>
      </c>
      <c r="AM386" s="73">
        <f t="shared" si="290"/>
        <v>-372.49099999999862</v>
      </c>
      <c r="AN386" s="73">
        <f t="shared" si="290"/>
        <v>28827.966999999986</v>
      </c>
      <c r="AO386" s="73">
        <f t="shared" si="290"/>
        <v>-372.49099999999862</v>
      </c>
      <c r="AP386" s="73">
        <f t="shared" si="290"/>
        <v>-372.49099999999862</v>
      </c>
      <c r="AQ386" s="73">
        <f t="shared" si="290"/>
        <v>28827.966999999986</v>
      </c>
      <c r="AR386" s="73">
        <f t="shared" si="290"/>
        <v>-372.49099999999862</v>
      </c>
      <c r="AS386" s="73">
        <f t="shared" si="290"/>
        <v>-372.49099999999862</v>
      </c>
      <c r="AT386" s="73">
        <f t="shared" si="290"/>
        <v>-27338.003000000001</v>
      </c>
      <c r="AU386" s="73">
        <f t="shared" si="290"/>
        <v>-372.49099999999862</v>
      </c>
      <c r="AV386" s="73">
        <f t="shared" si="290"/>
        <v>-372.49099999999862</v>
      </c>
      <c r="AW386" s="73">
        <f t="shared" si="290"/>
        <v>-27338.003000000001</v>
      </c>
      <c r="AX386" s="70"/>
      <c r="AY386" s="132">
        <f>VLOOKUP($A386,'E&amp;G Splits'!$A$5:$I$100,AY$336,FALSE)</f>
        <v>1</v>
      </c>
      <c r="AZ386" s="18">
        <f>VLOOKUP($A386,'E&amp;G Splits'!$A$5:$I$100,AZ$336,FALSE)</f>
        <v>1</v>
      </c>
      <c r="BA386" s="18">
        <f>VLOOKUP($A386,'E&amp;G Splits'!$A$5:$I$100,BA$336,FALSE)</f>
        <v>1</v>
      </c>
      <c r="BB386" s="18" t="e">
        <f>VLOOKUP($A386,'E&amp;G Splits'!$A$5:$I$100,BB$336,FALSE)</f>
        <v>#REF!</v>
      </c>
      <c r="BC386" s="18" t="e">
        <f>VLOOKUP($A386,'E&amp;G Splits'!$A$5:$I$100,BC$336,FALSE)</f>
        <v>#REF!</v>
      </c>
      <c r="BD386" s="18" t="e">
        <f>VLOOKUP($A386,'E&amp;G Splits'!$A$5:$I$100,BD$336,FALSE)</f>
        <v>#REF!</v>
      </c>
    </row>
    <row r="387" spans="1:56" s="12" customFormat="1" x14ac:dyDescent="0.15">
      <c r="A387" s="11" t="s">
        <v>69</v>
      </c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99"/>
      <c r="N387" s="11"/>
      <c r="Q387" s="11">
        <f t="shared" si="281"/>
        <v>0</v>
      </c>
      <c r="S387" s="70"/>
      <c r="T387" s="53"/>
      <c r="U387" s="53"/>
      <c r="V387" s="73">
        <f>+V323*$AY$387</f>
        <v>-73004.348267821479</v>
      </c>
      <c r="W387" s="73">
        <f>+W323*$AY$387</f>
        <v>0</v>
      </c>
      <c r="X387" s="73">
        <f>+X323*$AY$387</f>
        <v>0</v>
      </c>
      <c r="Y387" s="73">
        <f>+Y323*$AY$387</f>
        <v>-73004.348267821479</v>
      </c>
      <c r="Z387" s="73">
        <f t="shared" ref="Z387:AK387" si="291">+Z323*$AZ$387</f>
        <v>0</v>
      </c>
      <c r="AA387" s="124">
        <f t="shared" si="291"/>
        <v>0</v>
      </c>
      <c r="AB387" s="73">
        <f t="shared" si="291"/>
        <v>-73086.751069758509</v>
      </c>
      <c r="AC387" s="73">
        <f t="shared" si="291"/>
        <v>0</v>
      </c>
      <c r="AD387" s="73">
        <f t="shared" si="291"/>
        <v>0</v>
      </c>
      <c r="AE387" s="73">
        <f t="shared" si="291"/>
        <v>-73086.751069758509</v>
      </c>
      <c r="AF387" s="73">
        <f t="shared" si="291"/>
        <v>0</v>
      </c>
      <c r="AG387" s="73">
        <f t="shared" si="291"/>
        <v>0</v>
      </c>
      <c r="AH387" s="73">
        <f t="shared" si="291"/>
        <v>-78264.918983539377</v>
      </c>
      <c r="AI387" s="73">
        <f t="shared" si="291"/>
        <v>0</v>
      </c>
      <c r="AJ387" s="73">
        <f t="shared" si="291"/>
        <v>0</v>
      </c>
      <c r="AK387" s="73">
        <f t="shared" si="291"/>
        <v>-78264.918983539377</v>
      </c>
      <c r="AL387" s="73">
        <f t="shared" ref="AL387:AW387" si="292">+AL323*$BA$387</f>
        <v>0</v>
      </c>
      <c r="AM387" s="73">
        <f t="shared" si="292"/>
        <v>0</v>
      </c>
      <c r="AN387" s="73">
        <f t="shared" si="292"/>
        <v>-74157.766322451746</v>
      </c>
      <c r="AO387" s="73">
        <f t="shared" si="292"/>
        <v>0</v>
      </c>
      <c r="AP387" s="73">
        <f t="shared" si="292"/>
        <v>0</v>
      </c>
      <c r="AQ387" s="73">
        <f t="shared" si="292"/>
        <v>-74157.766322451746</v>
      </c>
      <c r="AR387" s="73">
        <f t="shared" si="292"/>
        <v>0</v>
      </c>
      <c r="AS387" s="73">
        <f t="shared" si="292"/>
        <v>0</v>
      </c>
      <c r="AT387" s="73">
        <f t="shared" si="292"/>
        <v>-74157.766322451746</v>
      </c>
      <c r="AU387" s="73">
        <f t="shared" si="292"/>
        <v>0</v>
      </c>
      <c r="AV387" s="73">
        <f t="shared" si="292"/>
        <v>0</v>
      </c>
      <c r="AW387" s="73">
        <f t="shared" si="292"/>
        <v>-74157.766322451746</v>
      </c>
      <c r="AX387" s="17"/>
      <c r="AY387" s="132">
        <f>VLOOKUP($A387,'E&amp;G Splits'!$A$5:$I$100,AY$336,FALSE)</f>
        <v>0.99718461117550428</v>
      </c>
      <c r="AZ387" s="18">
        <f>VLOOKUP($A387,'E&amp;G Splits'!$A$5:$I$100,AZ$336,FALSE)</f>
        <v>0.99899062654114601</v>
      </c>
      <c r="BA387" s="18">
        <f>VLOOKUP($A387,'E&amp;G Splits'!$A$5:$I$100,BA$336,FALSE)</f>
        <v>0.99972213476687888</v>
      </c>
      <c r="BB387" s="18" t="e">
        <f>VLOOKUP($A387,'E&amp;G Splits'!$A$5:$I$100,BB$336,FALSE)</f>
        <v>#REF!</v>
      </c>
      <c r="BC387" s="18" t="e">
        <f>VLOOKUP($A387,'E&amp;G Splits'!$A$5:$I$100,BC$336,FALSE)</f>
        <v>#REF!</v>
      </c>
      <c r="BD387" s="18" t="e">
        <f>VLOOKUP($A387,'E&amp;G Splits'!$A$5:$I$100,BD$336,FALSE)</f>
        <v>#REF!</v>
      </c>
    </row>
    <row r="388" spans="1:56" s="38" customFormat="1" x14ac:dyDescent="0.15">
      <c r="A388" s="37" t="s">
        <v>227</v>
      </c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113"/>
      <c r="N388" s="11"/>
      <c r="Q388" s="11">
        <f t="shared" si="281"/>
        <v>0</v>
      </c>
      <c r="S388" s="72"/>
      <c r="T388" s="73"/>
      <c r="U388" s="139"/>
      <c r="V388" s="139">
        <f>-SUM(V383:V384)*1/(1-0.2495)</f>
        <v>-3210846.3939677263</v>
      </c>
      <c r="W388" s="139">
        <f>-SUM(W383:W384)*1/(1-0.2495)</f>
        <v>0</v>
      </c>
      <c r="X388" s="139">
        <f>-SUM(X383:X384)*1/(1-0.2495)</f>
        <v>0</v>
      </c>
      <c r="Y388" s="139">
        <f>-SUM(Y383:Y384)*1/(1-0.2495)</f>
        <v>-3210846.3939677263</v>
      </c>
      <c r="Z388" s="139">
        <f t="shared" ref="Z388:AW388" si="293">-SUM(Z383:Z384)*1/(1-0.2495)</f>
        <v>0</v>
      </c>
      <c r="AA388" s="119">
        <f t="shared" si="293"/>
        <v>0</v>
      </c>
      <c r="AB388" s="139">
        <f t="shared" si="293"/>
        <v>-3358219.6043347856</v>
      </c>
      <c r="AC388" s="139">
        <f t="shared" si="293"/>
        <v>0</v>
      </c>
      <c r="AD388" s="139">
        <f t="shared" si="293"/>
        <v>0</v>
      </c>
      <c r="AE388" s="139">
        <f>-SUM(AE383:AE384)*1/(1-0.2495)</f>
        <v>-3358219.6043347856</v>
      </c>
      <c r="AF388" s="139">
        <f t="shared" si="293"/>
        <v>0</v>
      </c>
      <c r="AG388" s="139">
        <f t="shared" si="293"/>
        <v>0</v>
      </c>
      <c r="AH388" s="139">
        <f t="shared" si="293"/>
        <v>-9980273.2396476194</v>
      </c>
      <c r="AI388" s="139">
        <f t="shared" si="293"/>
        <v>0</v>
      </c>
      <c r="AJ388" s="139">
        <f t="shared" si="293"/>
        <v>0</v>
      </c>
      <c r="AK388" s="139">
        <f t="shared" si="293"/>
        <v>-9980273.2396476194</v>
      </c>
      <c r="AL388" s="139">
        <f t="shared" si="293"/>
        <v>0</v>
      </c>
      <c r="AM388" s="139">
        <f t="shared" si="293"/>
        <v>0</v>
      </c>
      <c r="AN388" s="139">
        <f t="shared" si="293"/>
        <v>-9945487.1430495009</v>
      </c>
      <c r="AO388" s="139">
        <f t="shared" si="293"/>
        <v>0</v>
      </c>
      <c r="AP388" s="139">
        <f t="shared" si="293"/>
        <v>0</v>
      </c>
      <c r="AQ388" s="139">
        <f t="shared" si="293"/>
        <v>-9945487.1430495009</v>
      </c>
      <c r="AR388" s="139">
        <f t="shared" si="293"/>
        <v>0</v>
      </c>
      <c r="AS388" s="139">
        <f t="shared" si="293"/>
        <v>0</v>
      </c>
      <c r="AT388" s="139">
        <f t="shared" si="293"/>
        <v>-4897010.4759256216</v>
      </c>
      <c r="AU388" s="139">
        <f t="shared" si="293"/>
        <v>0</v>
      </c>
      <c r="AV388" s="139">
        <f t="shared" si="293"/>
        <v>0</v>
      </c>
      <c r="AW388" s="139">
        <f t="shared" si="293"/>
        <v>-4897010.4759256216</v>
      </c>
      <c r="AX388" s="39"/>
      <c r="AY388" s="132">
        <f>VLOOKUP($A388,'E&amp;G Splits'!$A$5:$I$100,AY$336,FALSE)</f>
        <v>0</v>
      </c>
      <c r="AZ388" s="18">
        <f>VLOOKUP($A388,'E&amp;G Splits'!$A$5:$I$100,AZ$336,FALSE)</f>
        <v>0</v>
      </c>
      <c r="BA388" s="18">
        <f>VLOOKUP($A388,'E&amp;G Splits'!$A$5:$I$100,BA$336,FALSE)</f>
        <v>0</v>
      </c>
      <c r="BB388" s="18" t="e">
        <f>VLOOKUP($A388,'E&amp;G Splits'!$A$5:$I$100,BB$336,FALSE)</f>
        <v>#REF!</v>
      </c>
      <c r="BC388" s="18" t="e">
        <f>VLOOKUP($A388,'E&amp;G Splits'!$A$5:$I$100,BC$336,FALSE)</f>
        <v>#REF!</v>
      </c>
      <c r="BD388" s="18" t="e">
        <f>VLOOKUP($A388,'E&amp;G Splits'!$A$5:$I$100,BD$336,FALSE)</f>
        <v>#REF!</v>
      </c>
    </row>
    <row r="389" spans="1:56" s="69" customFormat="1" x14ac:dyDescent="0.15">
      <c r="A389" s="68" t="s">
        <v>990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112"/>
      <c r="N389" s="68"/>
      <c r="Q389" s="68">
        <f t="shared" si="281"/>
        <v>0</v>
      </c>
      <c r="S389" s="70"/>
      <c r="T389" s="53"/>
      <c r="U389" s="53"/>
      <c r="V389" s="73">
        <f>+V325*$AY$389</f>
        <v>0</v>
      </c>
      <c r="W389" s="73">
        <f>+W325*$AY$389</f>
        <v>0</v>
      </c>
      <c r="X389" s="73">
        <f>+X325*$AY$389</f>
        <v>0</v>
      </c>
      <c r="Y389" s="73">
        <f>+Y325*$AY$389</f>
        <v>0</v>
      </c>
      <c r="Z389" s="73">
        <f t="shared" ref="Z389:AK389" si="294">+Z325*$AZ$389</f>
        <v>0</v>
      </c>
      <c r="AA389" s="124">
        <f t="shared" si="294"/>
        <v>0</v>
      </c>
      <c r="AB389" s="73">
        <f t="shared" si="294"/>
        <v>0</v>
      </c>
      <c r="AC389" s="73">
        <f t="shared" si="294"/>
        <v>0</v>
      </c>
      <c r="AD389" s="73">
        <f t="shared" si="294"/>
        <v>0</v>
      </c>
      <c r="AE389" s="73">
        <f t="shared" si="294"/>
        <v>0</v>
      </c>
      <c r="AF389" s="73">
        <f t="shared" si="294"/>
        <v>0</v>
      </c>
      <c r="AG389" s="73">
        <f t="shared" si="294"/>
        <v>0</v>
      </c>
      <c r="AH389" s="73">
        <f t="shared" si="294"/>
        <v>-13174.522125118359</v>
      </c>
      <c r="AI389" s="73">
        <f t="shared" si="294"/>
        <v>0</v>
      </c>
      <c r="AJ389" s="73">
        <f t="shared" si="294"/>
        <v>0</v>
      </c>
      <c r="AK389" s="73">
        <f t="shared" si="294"/>
        <v>-13174.522125118359</v>
      </c>
      <c r="AL389" s="73">
        <f t="shared" ref="AL389:AW389" si="295">+AL325*$BA$389</f>
        <v>0</v>
      </c>
      <c r="AM389" s="73">
        <f t="shared" si="295"/>
        <v>0</v>
      </c>
      <c r="AN389" s="73">
        <f t="shared" si="295"/>
        <v>-39969.932568785087</v>
      </c>
      <c r="AO389" s="73">
        <f t="shared" si="295"/>
        <v>0</v>
      </c>
      <c r="AP389" s="73">
        <f t="shared" si="295"/>
        <v>0</v>
      </c>
      <c r="AQ389" s="73">
        <f t="shared" si="295"/>
        <v>-39969.932568785087</v>
      </c>
      <c r="AR389" s="73">
        <f t="shared" si="295"/>
        <v>0</v>
      </c>
      <c r="AS389" s="73">
        <f t="shared" si="295"/>
        <v>0</v>
      </c>
      <c r="AT389" s="73">
        <f t="shared" si="295"/>
        <v>-81414.330077260078</v>
      </c>
      <c r="AU389" s="73">
        <f t="shared" si="295"/>
        <v>0</v>
      </c>
      <c r="AV389" s="73">
        <f t="shared" si="295"/>
        <v>0</v>
      </c>
      <c r="AW389" s="73">
        <f t="shared" si="295"/>
        <v>-81414.330077260078</v>
      </c>
      <c r="AX389" s="70"/>
      <c r="AY389" s="132">
        <f>VLOOKUP($A389,'E&amp;G Splits'!$A$5:$I$100,AY$336,FALSE)</f>
        <v>0</v>
      </c>
      <c r="AZ389" s="18">
        <f>VLOOKUP($A389,'E&amp;G Splits'!$A$5:$I$100,AZ$336,FALSE)</f>
        <v>0.69302973767539311</v>
      </c>
      <c r="BA389" s="18">
        <f>VLOOKUP($A389,'E&amp;G Splits'!$A$5:$I$100,BA$336,FALSE)</f>
        <v>0.72861121562570463</v>
      </c>
      <c r="BB389" s="18" t="e">
        <f>VLOOKUP($A389,'E&amp;G Splits'!$A$5:$I$100,BB$336,FALSE)</f>
        <v>#REF!</v>
      </c>
      <c r="BC389" s="18" t="e">
        <f>VLOOKUP($A389,'E&amp;G Splits'!$A$5:$I$100,BC$336,FALSE)</f>
        <v>#REF!</v>
      </c>
      <c r="BD389" s="18" t="e">
        <f>VLOOKUP($A389,'E&amp;G Splits'!$A$5:$I$100,BD$336,FALSE)</f>
        <v>#REF!</v>
      </c>
    </row>
    <row r="390" spans="1:56" s="12" customFormat="1" x14ac:dyDescent="0.15">
      <c r="A390" s="11" t="s">
        <v>228</v>
      </c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99"/>
      <c r="N390" s="11"/>
      <c r="Q390" s="11">
        <f t="shared" si="281"/>
        <v>0</v>
      </c>
      <c r="S390" s="70"/>
      <c r="T390" s="53"/>
      <c r="U390" s="144"/>
      <c r="V390" s="149">
        <f>+V326</f>
        <v>39716.063790806133</v>
      </c>
      <c r="W390" s="149">
        <f>+W326</f>
        <v>0</v>
      </c>
      <c r="X390" s="149">
        <f>+X326</f>
        <v>0</v>
      </c>
      <c r="Y390" s="149">
        <f>+Y326</f>
        <v>39716.063790806133</v>
      </c>
      <c r="Z390" s="149">
        <f t="shared" ref="Z390:AW390" si="296">+Z326</f>
        <v>0</v>
      </c>
      <c r="AA390" s="125">
        <f t="shared" si="296"/>
        <v>0</v>
      </c>
      <c r="AB390" s="149">
        <f t="shared" si="296"/>
        <v>39716.063790806133</v>
      </c>
      <c r="AC390" s="149">
        <f t="shared" si="296"/>
        <v>0</v>
      </c>
      <c r="AD390" s="149">
        <f t="shared" si="296"/>
        <v>0</v>
      </c>
      <c r="AE390" s="149">
        <f t="shared" si="296"/>
        <v>39716.063790806133</v>
      </c>
      <c r="AF390" s="149">
        <f t="shared" si="296"/>
        <v>0</v>
      </c>
      <c r="AG390" s="149">
        <f t="shared" si="296"/>
        <v>0</v>
      </c>
      <c r="AH390" s="149">
        <f t="shared" si="296"/>
        <v>41655.132578281147</v>
      </c>
      <c r="AI390" s="149">
        <f t="shared" si="296"/>
        <v>0</v>
      </c>
      <c r="AJ390" s="149">
        <f t="shared" si="296"/>
        <v>0</v>
      </c>
      <c r="AK390" s="149">
        <f t="shared" si="296"/>
        <v>41655.132578281147</v>
      </c>
      <c r="AL390" s="149">
        <f t="shared" si="296"/>
        <v>0</v>
      </c>
      <c r="AM390" s="149">
        <f t="shared" si="296"/>
        <v>0</v>
      </c>
      <c r="AN390" s="149">
        <f t="shared" si="296"/>
        <v>41655.132578281147</v>
      </c>
      <c r="AO390" s="149">
        <f t="shared" si="296"/>
        <v>0</v>
      </c>
      <c r="AP390" s="149">
        <f t="shared" si="296"/>
        <v>0</v>
      </c>
      <c r="AQ390" s="149">
        <f t="shared" si="296"/>
        <v>41655.132578281147</v>
      </c>
      <c r="AR390" s="149">
        <f t="shared" si="296"/>
        <v>0</v>
      </c>
      <c r="AS390" s="149">
        <f t="shared" si="296"/>
        <v>0</v>
      </c>
      <c r="AT390" s="149">
        <f t="shared" si="296"/>
        <v>41655.132578281147</v>
      </c>
      <c r="AU390" s="149">
        <f t="shared" si="296"/>
        <v>0</v>
      </c>
      <c r="AV390" s="149">
        <f t="shared" si="296"/>
        <v>0</v>
      </c>
      <c r="AW390" s="149">
        <f t="shared" si="296"/>
        <v>41655.132578281147</v>
      </c>
      <c r="AX390" s="17"/>
      <c r="AY390" s="132">
        <f>VLOOKUP($A390,'E&amp;G Splits'!$A$5:$I$100,AY$336,FALSE)</f>
        <v>1</v>
      </c>
      <c r="AZ390" s="18">
        <f>VLOOKUP($A390,'E&amp;G Splits'!$A$5:$I$100,AZ$336,FALSE)</f>
        <v>1</v>
      </c>
      <c r="BA390" s="18">
        <f>VLOOKUP($A390,'E&amp;G Splits'!$A$5:$I$100,BA$336,FALSE)</f>
        <v>1</v>
      </c>
      <c r="BB390" s="18" t="e">
        <f>VLOOKUP($A390,'E&amp;G Splits'!$A$5:$I$100,BB$336,FALSE)</f>
        <v>#REF!</v>
      </c>
      <c r="BC390" s="18" t="e">
        <f>VLOOKUP($A390,'E&amp;G Splits'!$A$5:$I$100,BC$336,FALSE)</f>
        <v>#REF!</v>
      </c>
      <c r="BD390" s="18" t="e">
        <f>VLOOKUP($A390,'E&amp;G Splits'!$A$5:$I$100,BD$336,FALSE)</f>
        <v>#REF!</v>
      </c>
    </row>
    <row r="391" spans="1:56" s="12" customFormat="1" x14ac:dyDescent="0.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99"/>
      <c r="S391" s="53"/>
      <c r="T391" s="53"/>
      <c r="U391" s="14">
        <f t="shared" ref="U391:AW391" si="297">SUM(U337:U390)</f>
        <v>0</v>
      </c>
      <c r="V391" s="14">
        <f t="shared" si="297"/>
        <v>-2564487.2664663759</v>
      </c>
      <c r="W391" s="14">
        <f t="shared" si="297"/>
        <v>-8718.0816666666506</v>
      </c>
      <c r="X391" s="14">
        <f t="shared" si="297"/>
        <v>-8718.0816666666506</v>
      </c>
      <c r="Y391" s="14">
        <f t="shared" si="297"/>
        <v>-3164930.6353074373</v>
      </c>
      <c r="Z391" s="14">
        <f t="shared" si="297"/>
        <v>-8718.0816666666506</v>
      </c>
      <c r="AA391" s="102">
        <f t="shared" si="297"/>
        <v>-8718.0816666666506</v>
      </c>
      <c r="AB391" s="14">
        <f t="shared" si="297"/>
        <v>-2627271.502986196</v>
      </c>
      <c r="AC391" s="14">
        <f t="shared" si="297"/>
        <v>-8718.0816666666506</v>
      </c>
      <c r="AD391" s="14">
        <f t="shared" si="297"/>
        <v>-8718.0816666666506</v>
      </c>
      <c r="AE391" s="14">
        <f t="shared" si="297"/>
        <v>-2627271.502986196</v>
      </c>
      <c r="AF391" s="14">
        <f t="shared" si="297"/>
        <v>-9223.5866666666498</v>
      </c>
      <c r="AG391" s="14">
        <f t="shared" si="297"/>
        <v>-9223.5866666666498</v>
      </c>
      <c r="AH391" s="14">
        <f t="shared" si="297"/>
        <v>-4204222.3312481726</v>
      </c>
      <c r="AI391" s="14">
        <f t="shared" si="297"/>
        <v>-9223.5866666666498</v>
      </c>
      <c r="AJ391" s="14">
        <f t="shared" si="297"/>
        <v>-9223.5866666666498</v>
      </c>
      <c r="AK391" s="14">
        <f t="shared" si="297"/>
        <v>-4204222.3312481726</v>
      </c>
      <c r="AL391" s="14">
        <f t="shared" si="297"/>
        <v>-9223.5866666666498</v>
      </c>
      <c r="AM391" s="14">
        <f t="shared" si="297"/>
        <v>-9223.5866666666498</v>
      </c>
      <c r="AN391" s="14">
        <f t="shared" si="297"/>
        <v>-1411515.3023710332</v>
      </c>
      <c r="AO391" s="14">
        <f t="shared" si="297"/>
        <v>-9223.5866666666498</v>
      </c>
      <c r="AP391" s="14">
        <f t="shared" si="297"/>
        <v>-9223.5866666666498</v>
      </c>
      <c r="AQ391" s="14">
        <f t="shared" si="297"/>
        <v>-1411515.3023710332</v>
      </c>
      <c r="AR391" s="14">
        <f t="shared" si="297"/>
        <v>-9223.5866666666498</v>
      </c>
      <c r="AS391" s="14">
        <f t="shared" si="297"/>
        <v>-9223.5866666666498</v>
      </c>
      <c r="AT391" s="14">
        <f t="shared" si="297"/>
        <v>-249530.74143209856</v>
      </c>
      <c r="AU391" s="14">
        <f t="shared" si="297"/>
        <v>-9223.5866666666498</v>
      </c>
      <c r="AV391" s="14">
        <f t="shared" si="297"/>
        <v>-9223.5866666666498</v>
      </c>
      <c r="AW391" s="14">
        <f t="shared" si="297"/>
        <v>-249530.74143209856</v>
      </c>
      <c r="AX391" s="14"/>
      <c r="AY391" s="102"/>
      <c r="AZ391" s="14"/>
      <c r="BA391" s="14"/>
      <c r="BB391" s="14"/>
      <c r="BC391" s="14"/>
      <c r="BD391" s="14"/>
    </row>
    <row r="392" spans="1:56" s="12" customFormat="1" x14ac:dyDescent="0.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99"/>
      <c r="S392" s="53"/>
      <c r="T392" s="53"/>
      <c r="U392" s="14"/>
      <c r="V392" s="14"/>
      <c r="W392" s="14"/>
      <c r="X392" s="14"/>
      <c r="Y392" s="14"/>
      <c r="AA392" s="102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02"/>
      <c r="AZ392" s="14"/>
      <c r="BA392" s="14"/>
      <c r="BB392" s="14"/>
      <c r="BC392" s="14"/>
      <c r="BD392" s="14"/>
    </row>
    <row r="393" spans="1:56" s="12" customFormat="1" x14ac:dyDescent="0.15">
      <c r="A393" s="40" t="s">
        <v>80</v>
      </c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105"/>
      <c r="N393" s="40" t="s">
        <v>370</v>
      </c>
      <c r="S393" s="53"/>
      <c r="T393" s="53"/>
      <c r="U393" s="14"/>
      <c r="V393" s="14"/>
      <c r="W393" s="14"/>
      <c r="X393" s="14"/>
      <c r="Y393" s="14"/>
      <c r="AA393" s="102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02"/>
      <c r="AZ393" s="14"/>
      <c r="BA393" s="14"/>
      <c r="BB393" s="14"/>
      <c r="BC393" s="14"/>
      <c r="BD393" s="14"/>
    </row>
    <row r="394" spans="1:56" s="12" customFormat="1" x14ac:dyDescent="0.15">
      <c r="A394" s="11" t="s">
        <v>30</v>
      </c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99"/>
      <c r="N394" s="11" t="str">
        <f>IF(Q394&gt;=1,A394,"NO")</f>
        <v>Environmental Cost Recovery - Current</v>
      </c>
      <c r="Q394" s="76">
        <f t="shared" ref="Q394:Q425" si="298">COUNTIF($A$42:$A$193,A394)</f>
        <v>1</v>
      </c>
      <c r="S394" s="71"/>
      <c r="T394" s="53"/>
      <c r="U394" s="14"/>
      <c r="V394" s="14">
        <f t="shared" ref="V394:Y413" si="299">(SUMIF($A$219:$A$263,$A394,V$219:V$263)*0.21+SUMIF($A$272:$A$316,$A394,V$272:V$316)*0.05*0.79)*$AY394</f>
        <v>0</v>
      </c>
      <c r="W394" s="14">
        <f t="shared" si="299"/>
        <v>0</v>
      </c>
      <c r="X394" s="14">
        <f t="shared" si="299"/>
        <v>0</v>
      </c>
      <c r="Y394" s="14">
        <f t="shared" si="299"/>
        <v>0</v>
      </c>
      <c r="Z394" s="14">
        <f t="shared" ref="Z394:AK403" si="300">(SUMIF($A$219:$A$263,$A394,Z$219:Z$263)*0.21+SUMIF($A$272:$A$316,$A394,Z$272:Z$316)*0.05*0.79)*$AZ394</f>
        <v>0</v>
      </c>
      <c r="AA394" s="102">
        <f t="shared" si="300"/>
        <v>0</v>
      </c>
      <c r="AB394" s="14">
        <f t="shared" si="300"/>
        <v>0</v>
      </c>
      <c r="AC394" s="14">
        <f t="shared" si="300"/>
        <v>0</v>
      </c>
      <c r="AD394" s="14">
        <f t="shared" si="300"/>
        <v>0</v>
      </c>
      <c r="AE394" s="14">
        <f t="shared" si="300"/>
        <v>0</v>
      </c>
      <c r="AF394" s="14">
        <f t="shared" si="300"/>
        <v>0</v>
      </c>
      <c r="AG394" s="14">
        <f t="shared" si="300"/>
        <v>0</v>
      </c>
      <c r="AH394" s="14">
        <f t="shared" si="300"/>
        <v>0</v>
      </c>
      <c r="AI394" s="14">
        <f t="shared" si="300"/>
        <v>0</v>
      </c>
      <c r="AJ394" s="14">
        <f t="shared" si="300"/>
        <v>0</v>
      </c>
      <c r="AK394" s="14">
        <f t="shared" si="300"/>
        <v>0</v>
      </c>
      <c r="AL394" s="14">
        <f t="shared" ref="AL394:AW403" si="301">(SUMIF($A$219:$A$263,$A394,AL$219:AL$263)*0.21+SUMIF($A$272:$A$316,$A394,AL$272:AL$316)*0.05*0.79)*$BA394</f>
        <v>0</v>
      </c>
      <c r="AM394" s="14">
        <f t="shared" si="301"/>
        <v>0</v>
      </c>
      <c r="AN394" s="14">
        <f t="shared" si="301"/>
        <v>0</v>
      </c>
      <c r="AO394" s="14">
        <f t="shared" si="301"/>
        <v>0</v>
      </c>
      <c r="AP394" s="14">
        <f t="shared" si="301"/>
        <v>0</v>
      </c>
      <c r="AQ394" s="14">
        <f t="shared" si="301"/>
        <v>0</v>
      </c>
      <c r="AR394" s="14">
        <f t="shared" si="301"/>
        <v>0</v>
      </c>
      <c r="AS394" s="14">
        <f t="shared" si="301"/>
        <v>0</v>
      </c>
      <c r="AT394" s="14">
        <f t="shared" si="301"/>
        <v>0</v>
      </c>
      <c r="AU394" s="14">
        <f t="shared" si="301"/>
        <v>0</v>
      </c>
      <c r="AV394" s="14">
        <f t="shared" si="301"/>
        <v>0</v>
      </c>
      <c r="AW394" s="14">
        <f t="shared" si="301"/>
        <v>0</v>
      </c>
      <c r="AX394" s="18"/>
      <c r="AY394" s="132">
        <f t="shared" ref="AY394:BD394" si="302">1-AY337</f>
        <v>0</v>
      </c>
      <c r="AZ394" s="18">
        <f t="shared" si="302"/>
        <v>0</v>
      </c>
      <c r="BA394" s="18">
        <f t="shared" si="302"/>
        <v>0</v>
      </c>
      <c r="BB394" s="18" t="e">
        <f t="shared" si="302"/>
        <v>#REF!</v>
      </c>
      <c r="BC394" s="18" t="e">
        <f t="shared" si="302"/>
        <v>#REF!</v>
      </c>
      <c r="BD394" s="18" t="e">
        <f t="shared" si="302"/>
        <v>#REF!</v>
      </c>
    </row>
    <row r="395" spans="1:56" s="12" customFormat="1" x14ac:dyDescent="0.15">
      <c r="A395" s="11" t="s">
        <v>62</v>
      </c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99"/>
      <c r="N395" s="11" t="str">
        <f>IF(Q395&gt;=1,A395,"NO")</f>
        <v>Purchased Gas Adjustment - Current</v>
      </c>
      <c r="Q395" s="76">
        <f t="shared" si="298"/>
        <v>1</v>
      </c>
      <c r="S395" s="71"/>
      <c r="T395" s="53"/>
      <c r="U395" s="14"/>
      <c r="V395" s="14">
        <f t="shared" si="299"/>
        <v>301311.86874212482</v>
      </c>
      <c r="W395" s="14">
        <f t="shared" si="299"/>
        <v>0</v>
      </c>
      <c r="X395" s="14">
        <f t="shared" si="299"/>
        <v>0</v>
      </c>
      <c r="Y395" s="14">
        <f t="shared" si="299"/>
        <v>301311.86874212482</v>
      </c>
      <c r="Z395" s="14">
        <f t="shared" si="300"/>
        <v>0</v>
      </c>
      <c r="AA395" s="102">
        <f t="shared" si="300"/>
        <v>0</v>
      </c>
      <c r="AB395" s="14">
        <f t="shared" si="300"/>
        <v>193279.66854047778</v>
      </c>
      <c r="AC395" s="14">
        <f t="shared" si="300"/>
        <v>0</v>
      </c>
      <c r="AD395" s="14">
        <f t="shared" si="300"/>
        <v>0</v>
      </c>
      <c r="AE395" s="14">
        <f t="shared" si="300"/>
        <v>193279.66854047778</v>
      </c>
      <c r="AF395" s="14">
        <f t="shared" si="300"/>
        <v>0</v>
      </c>
      <c r="AG395" s="14">
        <f t="shared" si="300"/>
        <v>0</v>
      </c>
      <c r="AH395" s="14">
        <f t="shared" si="300"/>
        <v>193279.66854047778</v>
      </c>
      <c r="AI395" s="14">
        <f t="shared" si="300"/>
        <v>0</v>
      </c>
      <c r="AJ395" s="14">
        <f t="shared" si="300"/>
        <v>0</v>
      </c>
      <c r="AK395" s="14">
        <f t="shared" si="300"/>
        <v>193279.66854047778</v>
      </c>
      <c r="AL395" s="14">
        <f t="shared" si="301"/>
        <v>0</v>
      </c>
      <c r="AM395" s="14">
        <f t="shared" si="301"/>
        <v>0</v>
      </c>
      <c r="AN395" s="14">
        <f t="shared" si="301"/>
        <v>0</v>
      </c>
      <c r="AO395" s="14">
        <f t="shared" si="301"/>
        <v>0</v>
      </c>
      <c r="AP395" s="14">
        <f t="shared" si="301"/>
        <v>0</v>
      </c>
      <c r="AQ395" s="14">
        <f t="shared" si="301"/>
        <v>0</v>
      </c>
      <c r="AR395" s="14">
        <f t="shared" si="301"/>
        <v>0</v>
      </c>
      <c r="AS395" s="14">
        <f t="shared" si="301"/>
        <v>0</v>
      </c>
      <c r="AT395" s="14">
        <f t="shared" si="301"/>
        <v>0</v>
      </c>
      <c r="AU395" s="14">
        <f t="shared" si="301"/>
        <v>0</v>
      </c>
      <c r="AV395" s="14">
        <f t="shared" si="301"/>
        <v>0</v>
      </c>
      <c r="AW395" s="14">
        <f t="shared" si="301"/>
        <v>0</v>
      </c>
      <c r="AX395" s="18"/>
      <c r="AY395" s="132">
        <f t="shared" ref="AY395:BD439" si="303">1-AY338</f>
        <v>1</v>
      </c>
      <c r="AZ395" s="18">
        <f t="shared" si="303"/>
        <v>1</v>
      </c>
      <c r="BA395" s="18">
        <f t="shared" si="303"/>
        <v>1</v>
      </c>
      <c r="BB395" s="18" t="e">
        <f t="shared" si="303"/>
        <v>#REF!</v>
      </c>
      <c r="BC395" s="18" t="e">
        <f t="shared" si="303"/>
        <v>#REF!</v>
      </c>
      <c r="BD395" s="18" t="e">
        <f t="shared" si="303"/>
        <v>#REF!</v>
      </c>
    </row>
    <row r="396" spans="1:56" s="12" customFormat="1" x14ac:dyDescent="0.15">
      <c r="A396" s="11" t="s">
        <v>11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99"/>
      <c r="N396" s="11" t="str">
        <f>IF(Q396&gt;=1,A396,"NO")</f>
        <v>2011 Summer Storm Damages</v>
      </c>
      <c r="Q396" s="76">
        <f t="shared" si="298"/>
        <v>1</v>
      </c>
      <c r="S396" s="71"/>
      <c r="T396" s="53"/>
      <c r="U396" s="14"/>
      <c r="V396" s="14">
        <f t="shared" si="299"/>
        <v>0</v>
      </c>
      <c r="W396" s="14">
        <f t="shared" si="299"/>
        <v>0</v>
      </c>
      <c r="X396" s="14">
        <f t="shared" si="299"/>
        <v>0</v>
      </c>
      <c r="Y396" s="14">
        <f t="shared" si="299"/>
        <v>0</v>
      </c>
      <c r="Z396" s="14">
        <f t="shared" si="300"/>
        <v>0</v>
      </c>
      <c r="AA396" s="102">
        <f t="shared" si="300"/>
        <v>0</v>
      </c>
      <c r="AB396" s="14">
        <f t="shared" si="300"/>
        <v>0</v>
      </c>
      <c r="AC396" s="14">
        <f t="shared" si="300"/>
        <v>0</v>
      </c>
      <c r="AD396" s="14">
        <f t="shared" si="300"/>
        <v>0</v>
      </c>
      <c r="AE396" s="14">
        <f t="shared" si="300"/>
        <v>0</v>
      </c>
      <c r="AF396" s="14">
        <f t="shared" si="300"/>
        <v>0</v>
      </c>
      <c r="AG396" s="14">
        <f t="shared" si="300"/>
        <v>0</v>
      </c>
      <c r="AH396" s="14">
        <f t="shared" si="300"/>
        <v>0</v>
      </c>
      <c r="AI396" s="14">
        <f t="shared" si="300"/>
        <v>0</v>
      </c>
      <c r="AJ396" s="14">
        <f t="shared" si="300"/>
        <v>0</v>
      </c>
      <c r="AK396" s="14">
        <f t="shared" si="300"/>
        <v>0</v>
      </c>
      <c r="AL396" s="14">
        <f t="shared" si="301"/>
        <v>0</v>
      </c>
      <c r="AM396" s="14">
        <f t="shared" si="301"/>
        <v>0</v>
      </c>
      <c r="AN396" s="14">
        <f t="shared" si="301"/>
        <v>0</v>
      </c>
      <c r="AO396" s="14">
        <f t="shared" si="301"/>
        <v>0</v>
      </c>
      <c r="AP396" s="14">
        <f t="shared" si="301"/>
        <v>0</v>
      </c>
      <c r="AQ396" s="14">
        <f t="shared" si="301"/>
        <v>0</v>
      </c>
      <c r="AR396" s="14">
        <f t="shared" si="301"/>
        <v>0</v>
      </c>
      <c r="AS396" s="14">
        <f t="shared" si="301"/>
        <v>0</v>
      </c>
      <c r="AT396" s="14">
        <f t="shared" si="301"/>
        <v>0</v>
      </c>
      <c r="AU396" s="14">
        <f t="shared" si="301"/>
        <v>0</v>
      </c>
      <c r="AV396" s="14">
        <f t="shared" si="301"/>
        <v>0</v>
      </c>
      <c r="AW396" s="14">
        <f t="shared" si="301"/>
        <v>0</v>
      </c>
      <c r="AX396" s="18"/>
      <c r="AY396" s="132">
        <f t="shared" si="303"/>
        <v>0</v>
      </c>
      <c r="AZ396" s="18">
        <f t="shared" si="303"/>
        <v>0</v>
      </c>
      <c r="BA396" s="18">
        <f t="shared" si="303"/>
        <v>0</v>
      </c>
      <c r="BB396" s="18" t="e">
        <f t="shared" si="303"/>
        <v>#REF!</v>
      </c>
      <c r="BC396" s="18" t="e">
        <f t="shared" si="303"/>
        <v>#REF!</v>
      </c>
      <c r="BD396" s="18" t="e">
        <f t="shared" si="303"/>
        <v>#REF!</v>
      </c>
    </row>
    <row r="397" spans="1:56" s="12" customFormat="1" x14ac:dyDescent="0.15">
      <c r="A397" s="11" t="s">
        <v>60</v>
      </c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99"/>
      <c r="N397" s="11" t="s">
        <v>606</v>
      </c>
      <c r="Q397" s="76">
        <f t="shared" si="298"/>
        <v>0</v>
      </c>
      <c r="S397" s="71"/>
      <c r="T397" s="53"/>
      <c r="U397" s="14"/>
      <c r="V397" s="14">
        <f t="shared" si="299"/>
        <v>-2642.2049999999999</v>
      </c>
      <c r="W397" s="14">
        <f t="shared" si="299"/>
        <v>0</v>
      </c>
      <c r="X397" s="14">
        <f t="shared" si="299"/>
        <v>0</v>
      </c>
      <c r="Y397" s="14">
        <f t="shared" si="299"/>
        <v>-2642.2049999999999</v>
      </c>
      <c r="Z397" s="14">
        <f t="shared" si="300"/>
        <v>0</v>
      </c>
      <c r="AA397" s="102">
        <f t="shared" si="300"/>
        <v>0</v>
      </c>
      <c r="AB397" s="14">
        <f t="shared" si="300"/>
        <v>0</v>
      </c>
      <c r="AC397" s="14">
        <f t="shared" si="300"/>
        <v>0</v>
      </c>
      <c r="AD397" s="14">
        <f t="shared" si="300"/>
        <v>0</v>
      </c>
      <c r="AE397" s="14">
        <f t="shared" si="300"/>
        <v>0</v>
      </c>
      <c r="AF397" s="14">
        <f t="shared" si="300"/>
        <v>0</v>
      </c>
      <c r="AG397" s="14">
        <f t="shared" si="300"/>
        <v>0</v>
      </c>
      <c r="AH397" s="14">
        <f t="shared" si="300"/>
        <v>0</v>
      </c>
      <c r="AI397" s="14">
        <f t="shared" si="300"/>
        <v>0</v>
      </c>
      <c r="AJ397" s="14">
        <f t="shared" si="300"/>
        <v>0</v>
      </c>
      <c r="AK397" s="14">
        <f t="shared" si="300"/>
        <v>0</v>
      </c>
      <c r="AL397" s="14">
        <f t="shared" si="301"/>
        <v>0</v>
      </c>
      <c r="AM397" s="14">
        <f t="shared" si="301"/>
        <v>0</v>
      </c>
      <c r="AN397" s="14">
        <f t="shared" si="301"/>
        <v>0</v>
      </c>
      <c r="AO397" s="14">
        <f t="shared" si="301"/>
        <v>0</v>
      </c>
      <c r="AP397" s="14">
        <f t="shared" si="301"/>
        <v>0</v>
      </c>
      <c r="AQ397" s="14">
        <f t="shared" si="301"/>
        <v>0</v>
      </c>
      <c r="AR397" s="14">
        <f t="shared" si="301"/>
        <v>0</v>
      </c>
      <c r="AS397" s="14">
        <f t="shared" si="301"/>
        <v>0</v>
      </c>
      <c r="AT397" s="14">
        <f t="shared" si="301"/>
        <v>0</v>
      </c>
      <c r="AU397" s="14">
        <f t="shared" si="301"/>
        <v>0</v>
      </c>
      <c r="AV397" s="14">
        <f t="shared" si="301"/>
        <v>0</v>
      </c>
      <c r="AW397" s="14">
        <f t="shared" si="301"/>
        <v>0</v>
      </c>
      <c r="AX397" s="18"/>
      <c r="AY397" s="132">
        <f t="shared" si="303"/>
        <v>1</v>
      </c>
      <c r="AZ397" s="18">
        <f t="shared" si="303"/>
        <v>1</v>
      </c>
      <c r="BA397" s="18">
        <f t="shared" si="303"/>
        <v>1</v>
      </c>
      <c r="BB397" s="18" t="e">
        <f t="shared" si="303"/>
        <v>#REF!</v>
      </c>
      <c r="BC397" s="18" t="e">
        <f t="shared" si="303"/>
        <v>#REF!</v>
      </c>
      <c r="BD397" s="18" t="e">
        <f t="shared" si="303"/>
        <v>#REF!</v>
      </c>
    </row>
    <row r="398" spans="1:56" s="12" customFormat="1" x14ac:dyDescent="0.15">
      <c r="A398" s="11" t="s">
        <v>1049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99"/>
      <c r="N398" s="11" t="s">
        <v>1049</v>
      </c>
      <c r="Q398" s="76">
        <f t="shared" si="298"/>
        <v>1</v>
      </c>
      <c r="S398" s="71"/>
      <c r="T398" s="53"/>
      <c r="U398" s="14"/>
      <c r="V398" s="14">
        <f t="shared" si="299"/>
        <v>0</v>
      </c>
      <c r="W398" s="14">
        <f t="shared" si="299"/>
        <v>0</v>
      </c>
      <c r="X398" s="14">
        <f t="shared" si="299"/>
        <v>0</v>
      </c>
      <c r="Y398" s="14">
        <f t="shared" si="299"/>
        <v>0</v>
      </c>
      <c r="Z398" s="14">
        <f t="shared" si="300"/>
        <v>0</v>
      </c>
      <c r="AA398" s="102">
        <f t="shared" si="300"/>
        <v>0</v>
      </c>
      <c r="AB398" s="14">
        <f t="shared" si="300"/>
        <v>0</v>
      </c>
      <c r="AC398" s="14">
        <f t="shared" si="300"/>
        <v>0</v>
      </c>
      <c r="AD398" s="14">
        <f t="shared" si="300"/>
        <v>0</v>
      </c>
      <c r="AE398" s="14">
        <f t="shared" si="300"/>
        <v>0</v>
      </c>
      <c r="AF398" s="14">
        <f t="shared" si="300"/>
        <v>0</v>
      </c>
      <c r="AG398" s="14">
        <f t="shared" si="300"/>
        <v>0</v>
      </c>
      <c r="AH398" s="14">
        <f t="shared" si="300"/>
        <v>0</v>
      </c>
      <c r="AI398" s="14">
        <f t="shared" si="300"/>
        <v>0</v>
      </c>
      <c r="AJ398" s="14">
        <f t="shared" si="300"/>
        <v>0</v>
      </c>
      <c r="AK398" s="14">
        <f t="shared" si="300"/>
        <v>0</v>
      </c>
      <c r="AL398" s="14">
        <f t="shared" si="301"/>
        <v>0</v>
      </c>
      <c r="AM398" s="14">
        <f t="shared" si="301"/>
        <v>0</v>
      </c>
      <c r="AN398" s="14">
        <f t="shared" si="301"/>
        <v>0</v>
      </c>
      <c r="AO398" s="14">
        <f t="shared" si="301"/>
        <v>0</v>
      </c>
      <c r="AP398" s="14">
        <f t="shared" si="301"/>
        <v>0</v>
      </c>
      <c r="AQ398" s="14">
        <f t="shared" si="301"/>
        <v>0</v>
      </c>
      <c r="AR398" s="14">
        <f t="shared" si="301"/>
        <v>0</v>
      </c>
      <c r="AS398" s="14">
        <f t="shared" si="301"/>
        <v>0</v>
      </c>
      <c r="AT398" s="14">
        <f t="shared" si="301"/>
        <v>0</v>
      </c>
      <c r="AU398" s="14">
        <f t="shared" si="301"/>
        <v>0</v>
      </c>
      <c r="AV398" s="14">
        <f t="shared" si="301"/>
        <v>0</v>
      </c>
      <c r="AW398" s="14">
        <f t="shared" si="301"/>
        <v>0</v>
      </c>
      <c r="AX398" s="18"/>
      <c r="AY398" s="132">
        <f t="shared" si="303"/>
        <v>0</v>
      </c>
      <c r="AZ398" s="18">
        <f t="shared" si="303"/>
        <v>0</v>
      </c>
      <c r="BA398" s="18">
        <f t="shared" si="303"/>
        <v>0</v>
      </c>
      <c r="BB398" s="18" t="e">
        <f t="shared" si="303"/>
        <v>#REF!</v>
      </c>
      <c r="BC398" s="18" t="e">
        <f t="shared" si="303"/>
        <v>#REF!</v>
      </c>
      <c r="BD398" s="18" t="e">
        <f t="shared" si="303"/>
        <v>#REF!</v>
      </c>
    </row>
    <row r="399" spans="1:56" s="12" customFormat="1" x14ac:dyDescent="0.15">
      <c r="A399" s="11" t="s">
        <v>9</v>
      </c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99"/>
      <c r="N399" s="11" t="str">
        <f>IF(Q399&gt;=1,A399,"NO")</f>
        <v>2008 Wind Storm Damages</v>
      </c>
      <c r="Q399" s="76">
        <f t="shared" si="298"/>
        <v>1</v>
      </c>
      <c r="S399" s="71"/>
      <c r="T399" s="53"/>
      <c r="U399" s="14"/>
      <c r="V399" s="14">
        <f t="shared" si="299"/>
        <v>0</v>
      </c>
      <c r="W399" s="14">
        <f t="shared" si="299"/>
        <v>0</v>
      </c>
      <c r="X399" s="14">
        <f t="shared" si="299"/>
        <v>0</v>
      </c>
      <c r="Y399" s="14">
        <f t="shared" si="299"/>
        <v>0</v>
      </c>
      <c r="Z399" s="14">
        <f t="shared" si="300"/>
        <v>0</v>
      </c>
      <c r="AA399" s="102">
        <f t="shared" si="300"/>
        <v>0</v>
      </c>
      <c r="AB399" s="14">
        <f t="shared" si="300"/>
        <v>0</v>
      </c>
      <c r="AC399" s="14">
        <f t="shared" si="300"/>
        <v>0</v>
      </c>
      <c r="AD399" s="14">
        <f t="shared" si="300"/>
        <v>0</v>
      </c>
      <c r="AE399" s="14">
        <f t="shared" si="300"/>
        <v>0</v>
      </c>
      <c r="AF399" s="14">
        <f t="shared" si="300"/>
        <v>0</v>
      </c>
      <c r="AG399" s="14">
        <f t="shared" si="300"/>
        <v>0</v>
      </c>
      <c r="AH399" s="14">
        <f t="shared" si="300"/>
        <v>0</v>
      </c>
      <c r="AI399" s="14">
        <f t="shared" si="300"/>
        <v>0</v>
      </c>
      <c r="AJ399" s="14">
        <f t="shared" si="300"/>
        <v>0</v>
      </c>
      <c r="AK399" s="14">
        <f t="shared" si="300"/>
        <v>0</v>
      </c>
      <c r="AL399" s="14">
        <f t="shared" si="301"/>
        <v>0</v>
      </c>
      <c r="AM399" s="14">
        <f t="shared" si="301"/>
        <v>0</v>
      </c>
      <c r="AN399" s="14">
        <f t="shared" si="301"/>
        <v>0</v>
      </c>
      <c r="AO399" s="14">
        <f t="shared" si="301"/>
        <v>0</v>
      </c>
      <c r="AP399" s="14">
        <f t="shared" si="301"/>
        <v>0</v>
      </c>
      <c r="AQ399" s="14">
        <f t="shared" si="301"/>
        <v>0</v>
      </c>
      <c r="AR399" s="14">
        <f t="shared" si="301"/>
        <v>0</v>
      </c>
      <c r="AS399" s="14">
        <f t="shared" si="301"/>
        <v>0</v>
      </c>
      <c r="AT399" s="14">
        <f t="shared" si="301"/>
        <v>0</v>
      </c>
      <c r="AU399" s="14">
        <f t="shared" si="301"/>
        <v>0</v>
      </c>
      <c r="AV399" s="14">
        <f t="shared" si="301"/>
        <v>0</v>
      </c>
      <c r="AW399" s="14">
        <f t="shared" si="301"/>
        <v>0</v>
      </c>
      <c r="AX399" s="18"/>
      <c r="AY399" s="132">
        <f t="shared" si="303"/>
        <v>0</v>
      </c>
      <c r="AZ399" s="18">
        <f t="shared" si="303"/>
        <v>0</v>
      </c>
      <c r="BA399" s="18">
        <f t="shared" si="303"/>
        <v>0</v>
      </c>
      <c r="BB399" s="18" t="e">
        <f t="shared" si="303"/>
        <v>#REF!</v>
      </c>
      <c r="BC399" s="18" t="e">
        <f t="shared" si="303"/>
        <v>#REF!</v>
      </c>
      <c r="BD399" s="18" t="e">
        <f t="shared" si="303"/>
        <v>#REF!</v>
      </c>
    </row>
    <row r="400" spans="1:56" s="12" customFormat="1" x14ac:dyDescent="0.15">
      <c r="A400" s="11" t="s">
        <v>49</v>
      </c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99"/>
      <c r="N400" s="11" t="str">
        <f>IF(Q400&gt;=1,A400,"NO")</f>
        <v>Swap Termination</v>
      </c>
      <c r="Q400" s="76">
        <f t="shared" si="298"/>
        <v>1</v>
      </c>
      <c r="S400" s="71"/>
      <c r="T400" s="53"/>
      <c r="U400" s="14"/>
      <c r="V400" s="14">
        <f t="shared" si="299"/>
        <v>0</v>
      </c>
      <c r="W400" s="14">
        <f t="shared" si="299"/>
        <v>0</v>
      </c>
      <c r="X400" s="14">
        <f t="shared" si="299"/>
        <v>0</v>
      </c>
      <c r="Y400" s="14">
        <f t="shared" si="299"/>
        <v>0</v>
      </c>
      <c r="Z400" s="14">
        <f t="shared" si="300"/>
        <v>0</v>
      </c>
      <c r="AA400" s="102">
        <f t="shared" si="300"/>
        <v>0</v>
      </c>
      <c r="AB400" s="14">
        <f t="shared" si="300"/>
        <v>0</v>
      </c>
      <c r="AC400" s="14">
        <f t="shared" si="300"/>
        <v>0</v>
      </c>
      <c r="AD400" s="14">
        <f t="shared" si="300"/>
        <v>0</v>
      </c>
      <c r="AE400" s="14">
        <f t="shared" si="300"/>
        <v>0</v>
      </c>
      <c r="AF400" s="14">
        <f t="shared" si="300"/>
        <v>0</v>
      </c>
      <c r="AG400" s="14">
        <f t="shared" si="300"/>
        <v>0</v>
      </c>
      <c r="AH400" s="14">
        <f t="shared" si="300"/>
        <v>0</v>
      </c>
      <c r="AI400" s="14">
        <f t="shared" si="300"/>
        <v>0</v>
      </c>
      <c r="AJ400" s="14">
        <f t="shared" si="300"/>
        <v>0</v>
      </c>
      <c r="AK400" s="14">
        <f t="shared" si="300"/>
        <v>0</v>
      </c>
      <c r="AL400" s="14">
        <f t="shared" si="301"/>
        <v>0</v>
      </c>
      <c r="AM400" s="14">
        <f t="shared" si="301"/>
        <v>0</v>
      </c>
      <c r="AN400" s="14">
        <f t="shared" si="301"/>
        <v>0</v>
      </c>
      <c r="AO400" s="14">
        <f t="shared" si="301"/>
        <v>0</v>
      </c>
      <c r="AP400" s="14">
        <f t="shared" si="301"/>
        <v>0</v>
      </c>
      <c r="AQ400" s="14">
        <f t="shared" si="301"/>
        <v>0</v>
      </c>
      <c r="AR400" s="14">
        <f t="shared" si="301"/>
        <v>0</v>
      </c>
      <c r="AS400" s="14">
        <f t="shared" si="301"/>
        <v>0</v>
      </c>
      <c r="AT400" s="14">
        <f t="shared" si="301"/>
        <v>0</v>
      </c>
      <c r="AU400" s="14">
        <f t="shared" si="301"/>
        <v>0</v>
      </c>
      <c r="AV400" s="14">
        <f t="shared" si="301"/>
        <v>0</v>
      </c>
      <c r="AW400" s="14">
        <f t="shared" si="301"/>
        <v>0</v>
      </c>
      <c r="AX400" s="18"/>
      <c r="AY400" s="132">
        <f t="shared" si="303"/>
        <v>0</v>
      </c>
      <c r="AZ400" s="18">
        <f t="shared" si="303"/>
        <v>0</v>
      </c>
      <c r="BA400" s="18">
        <f t="shared" si="303"/>
        <v>0</v>
      </c>
      <c r="BB400" s="18" t="e">
        <f t="shared" si="303"/>
        <v>#REF!</v>
      </c>
      <c r="BC400" s="18" t="e">
        <f t="shared" si="303"/>
        <v>#REF!</v>
      </c>
      <c r="BD400" s="18" t="e">
        <f t="shared" si="303"/>
        <v>#REF!</v>
      </c>
    </row>
    <row r="401" spans="1:56" s="12" customFormat="1" x14ac:dyDescent="0.15">
      <c r="A401" s="11" t="s">
        <v>266</v>
      </c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99"/>
      <c r="N401" s="11" t="s">
        <v>41</v>
      </c>
      <c r="Q401" s="76">
        <f t="shared" si="298"/>
        <v>0</v>
      </c>
      <c r="S401" s="71"/>
      <c r="T401" s="53"/>
      <c r="U401" s="14"/>
      <c r="V401" s="14">
        <f t="shared" si="299"/>
        <v>29944.812718917899</v>
      </c>
      <c r="W401" s="14">
        <f t="shared" si="299"/>
        <v>0</v>
      </c>
      <c r="X401" s="14">
        <f t="shared" si="299"/>
        <v>0</v>
      </c>
      <c r="Y401" s="14">
        <f t="shared" si="299"/>
        <v>29944.812718917899</v>
      </c>
      <c r="Z401" s="14">
        <f t="shared" si="300"/>
        <v>0</v>
      </c>
      <c r="AA401" s="102">
        <f t="shared" si="300"/>
        <v>0</v>
      </c>
      <c r="AB401" s="14">
        <f t="shared" si="300"/>
        <v>29862.99682099613</v>
      </c>
      <c r="AC401" s="14">
        <f t="shared" si="300"/>
        <v>0</v>
      </c>
      <c r="AD401" s="14">
        <f t="shared" si="300"/>
        <v>0</v>
      </c>
      <c r="AE401" s="14">
        <f t="shared" si="300"/>
        <v>29862.99682099613</v>
      </c>
      <c r="AF401" s="14">
        <f t="shared" si="300"/>
        <v>0</v>
      </c>
      <c r="AG401" s="14">
        <f t="shared" si="300"/>
        <v>0</v>
      </c>
      <c r="AH401" s="14">
        <f t="shared" si="300"/>
        <v>29862.99682099613</v>
      </c>
      <c r="AI401" s="14">
        <f t="shared" si="300"/>
        <v>0</v>
      </c>
      <c r="AJ401" s="14">
        <f t="shared" si="300"/>
        <v>0</v>
      </c>
      <c r="AK401" s="14">
        <f t="shared" si="300"/>
        <v>29862.99682099613</v>
      </c>
      <c r="AL401" s="14">
        <f t="shared" si="301"/>
        <v>0</v>
      </c>
      <c r="AM401" s="14">
        <f t="shared" si="301"/>
        <v>0</v>
      </c>
      <c r="AN401" s="14">
        <f t="shared" si="301"/>
        <v>29862.99682099613</v>
      </c>
      <c r="AO401" s="14">
        <f t="shared" si="301"/>
        <v>0</v>
      </c>
      <c r="AP401" s="14">
        <f t="shared" si="301"/>
        <v>0</v>
      </c>
      <c r="AQ401" s="14">
        <f t="shared" si="301"/>
        <v>29862.99682099613</v>
      </c>
      <c r="AR401" s="14">
        <f t="shared" si="301"/>
        <v>0</v>
      </c>
      <c r="AS401" s="14">
        <f t="shared" si="301"/>
        <v>0</v>
      </c>
      <c r="AT401" s="14">
        <f t="shared" si="301"/>
        <v>29862.99682099613</v>
      </c>
      <c r="AU401" s="14">
        <f t="shared" si="301"/>
        <v>0</v>
      </c>
      <c r="AV401" s="14">
        <f t="shared" si="301"/>
        <v>0</v>
      </c>
      <c r="AW401" s="14">
        <f t="shared" si="301"/>
        <v>29862.99682099613</v>
      </c>
      <c r="AX401" s="18"/>
      <c r="AY401" s="132">
        <f t="shared" si="303"/>
        <v>0.20020000000000004</v>
      </c>
      <c r="AZ401" s="18">
        <f t="shared" si="303"/>
        <v>0.20020000000000004</v>
      </c>
      <c r="BA401" s="18">
        <f t="shared" si="303"/>
        <v>0.20020000000000004</v>
      </c>
      <c r="BB401" s="18" t="e">
        <f t="shared" si="303"/>
        <v>#REF!</v>
      </c>
      <c r="BC401" s="18" t="e">
        <f t="shared" si="303"/>
        <v>#REF!</v>
      </c>
      <c r="BD401" s="18" t="e">
        <f t="shared" si="303"/>
        <v>#REF!</v>
      </c>
    </row>
    <row r="402" spans="1:56" s="12" customFormat="1" x14ac:dyDescent="0.15">
      <c r="A402" s="11" t="s">
        <v>267</v>
      </c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99"/>
      <c r="N402" s="11" t="s">
        <v>40</v>
      </c>
      <c r="Q402" s="76">
        <f t="shared" si="298"/>
        <v>0</v>
      </c>
      <c r="S402" s="71"/>
      <c r="T402" s="53"/>
      <c r="U402" s="14"/>
      <c r="V402" s="14">
        <f t="shared" si="299"/>
        <v>-17951.021057495363</v>
      </c>
      <c r="W402" s="14">
        <f t="shared" si="299"/>
        <v>0</v>
      </c>
      <c r="X402" s="14">
        <f t="shared" si="299"/>
        <v>0</v>
      </c>
      <c r="Y402" s="14">
        <f t="shared" si="299"/>
        <v>-17951.021057495363</v>
      </c>
      <c r="Z402" s="14">
        <f t="shared" si="300"/>
        <v>0</v>
      </c>
      <c r="AA402" s="102">
        <f t="shared" si="300"/>
        <v>0</v>
      </c>
      <c r="AB402" s="14">
        <f t="shared" si="300"/>
        <v>-17899.239962359228</v>
      </c>
      <c r="AC402" s="14">
        <f t="shared" si="300"/>
        <v>0</v>
      </c>
      <c r="AD402" s="14">
        <f t="shared" si="300"/>
        <v>0</v>
      </c>
      <c r="AE402" s="14">
        <f t="shared" si="300"/>
        <v>-17899.239962359228</v>
      </c>
      <c r="AF402" s="14">
        <f t="shared" si="300"/>
        <v>0</v>
      </c>
      <c r="AG402" s="14">
        <f t="shared" si="300"/>
        <v>0</v>
      </c>
      <c r="AH402" s="14">
        <f t="shared" si="300"/>
        <v>-17899.239962359228</v>
      </c>
      <c r="AI402" s="14">
        <f t="shared" si="300"/>
        <v>0</v>
      </c>
      <c r="AJ402" s="14">
        <f t="shared" si="300"/>
        <v>0</v>
      </c>
      <c r="AK402" s="14">
        <f t="shared" si="300"/>
        <v>-17899.239962359228</v>
      </c>
      <c r="AL402" s="14">
        <f t="shared" si="301"/>
        <v>0</v>
      </c>
      <c r="AM402" s="14">
        <f t="shared" si="301"/>
        <v>0</v>
      </c>
      <c r="AN402" s="14">
        <f t="shared" si="301"/>
        <v>-17899.239962358912</v>
      </c>
      <c r="AO402" s="14">
        <f t="shared" si="301"/>
        <v>0</v>
      </c>
      <c r="AP402" s="14">
        <f t="shared" si="301"/>
        <v>0</v>
      </c>
      <c r="AQ402" s="14">
        <f t="shared" si="301"/>
        <v>-17899.239962358912</v>
      </c>
      <c r="AR402" s="14">
        <f t="shared" si="301"/>
        <v>0</v>
      </c>
      <c r="AS402" s="14">
        <f t="shared" si="301"/>
        <v>0</v>
      </c>
      <c r="AT402" s="14">
        <f t="shared" si="301"/>
        <v>-17899.239962358912</v>
      </c>
      <c r="AU402" s="14">
        <f t="shared" si="301"/>
        <v>0</v>
      </c>
      <c r="AV402" s="14">
        <f t="shared" si="301"/>
        <v>0</v>
      </c>
      <c r="AW402" s="14">
        <f t="shared" si="301"/>
        <v>-17899.239962358912</v>
      </c>
      <c r="AX402" s="18"/>
      <c r="AY402" s="132">
        <f t="shared" si="303"/>
        <v>0.20020000000000004</v>
      </c>
      <c r="AZ402" s="18">
        <f t="shared" si="303"/>
        <v>0.20020000000000004</v>
      </c>
      <c r="BA402" s="18">
        <f t="shared" si="303"/>
        <v>0.20020000000000004</v>
      </c>
      <c r="BB402" s="18" t="e">
        <f t="shared" si="303"/>
        <v>#REF!</v>
      </c>
      <c r="BC402" s="18" t="e">
        <f t="shared" si="303"/>
        <v>#REF!</v>
      </c>
      <c r="BD402" s="18" t="e">
        <f t="shared" si="303"/>
        <v>#REF!</v>
      </c>
    </row>
    <row r="403" spans="1:56" s="12" customFormat="1" x14ac:dyDescent="0.15">
      <c r="A403" s="11" t="s">
        <v>534</v>
      </c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99"/>
      <c r="N403" s="11" t="str">
        <f>IF(Q403&gt;=1,A403,"NO")</f>
        <v>Late Payment Reg Asset</v>
      </c>
      <c r="Q403" s="76">
        <f t="shared" si="298"/>
        <v>2</v>
      </c>
      <c r="S403" s="71"/>
      <c r="T403" s="53"/>
      <c r="U403" s="14"/>
      <c r="V403" s="14">
        <f t="shared" si="299"/>
        <v>-10.078141573500002</v>
      </c>
      <c r="W403" s="14">
        <f t="shared" si="299"/>
        <v>0</v>
      </c>
      <c r="X403" s="14">
        <f t="shared" si="299"/>
        <v>0</v>
      </c>
      <c r="Y403" s="14">
        <f t="shared" si="299"/>
        <v>-10.078141573500002</v>
      </c>
      <c r="Z403" s="14">
        <f t="shared" si="300"/>
        <v>0</v>
      </c>
      <c r="AA403" s="102">
        <f t="shared" si="300"/>
        <v>0</v>
      </c>
      <c r="AB403" s="14">
        <f t="shared" si="300"/>
        <v>31.281874123500007</v>
      </c>
      <c r="AC403" s="14">
        <f t="shared" si="300"/>
        <v>0</v>
      </c>
      <c r="AD403" s="14">
        <f t="shared" si="300"/>
        <v>0</v>
      </c>
      <c r="AE403" s="14">
        <f t="shared" si="300"/>
        <v>31.281874123500007</v>
      </c>
      <c r="AF403" s="14">
        <f t="shared" si="300"/>
        <v>0</v>
      </c>
      <c r="AG403" s="14">
        <f t="shared" si="300"/>
        <v>0</v>
      </c>
      <c r="AH403" s="14">
        <f t="shared" si="300"/>
        <v>31.281874123500007</v>
      </c>
      <c r="AI403" s="14">
        <f t="shared" si="300"/>
        <v>0</v>
      </c>
      <c r="AJ403" s="14">
        <f t="shared" si="300"/>
        <v>0</v>
      </c>
      <c r="AK403" s="14">
        <f t="shared" si="300"/>
        <v>31.281874123500007</v>
      </c>
      <c r="AL403" s="14">
        <f t="shared" si="301"/>
        <v>0</v>
      </c>
      <c r="AM403" s="14">
        <f t="shared" si="301"/>
        <v>0</v>
      </c>
      <c r="AN403" s="14">
        <f t="shared" si="301"/>
        <v>0</v>
      </c>
      <c r="AO403" s="14">
        <f t="shared" si="301"/>
        <v>0</v>
      </c>
      <c r="AP403" s="14">
        <f t="shared" si="301"/>
        <v>0</v>
      </c>
      <c r="AQ403" s="14">
        <f t="shared" si="301"/>
        <v>0</v>
      </c>
      <c r="AR403" s="14">
        <f t="shared" si="301"/>
        <v>0</v>
      </c>
      <c r="AS403" s="14">
        <f t="shared" si="301"/>
        <v>0</v>
      </c>
      <c r="AT403" s="14">
        <f t="shared" si="301"/>
        <v>0</v>
      </c>
      <c r="AU403" s="14">
        <f t="shared" si="301"/>
        <v>0</v>
      </c>
      <c r="AV403" s="14">
        <f t="shared" si="301"/>
        <v>0</v>
      </c>
      <c r="AW403" s="14">
        <f t="shared" si="301"/>
        <v>0</v>
      </c>
      <c r="AX403" s="18"/>
      <c r="AY403" s="132">
        <f t="shared" si="303"/>
        <v>0.20020000000000004</v>
      </c>
      <c r="AZ403" s="18">
        <f t="shared" si="303"/>
        <v>0.20020000000000004</v>
      </c>
      <c r="BA403" s="18">
        <f t="shared" si="303"/>
        <v>0.20020000000000004</v>
      </c>
      <c r="BB403" s="18" t="e">
        <f t="shared" si="303"/>
        <v>#REF!</v>
      </c>
      <c r="BC403" s="18" t="e">
        <f t="shared" si="303"/>
        <v>#REF!</v>
      </c>
      <c r="BD403" s="18" t="e">
        <f t="shared" si="303"/>
        <v>#REF!</v>
      </c>
    </row>
    <row r="404" spans="1:56" s="12" customFormat="1" x14ac:dyDescent="0.15">
      <c r="A404" s="11" t="s">
        <v>21</v>
      </c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99"/>
      <c r="N404" s="11" t="str">
        <f>IF(Q404&gt;=1,A404,"NO")</f>
        <v>CMRG Regulatory Asset</v>
      </c>
      <c r="Q404" s="76">
        <f t="shared" si="298"/>
        <v>1</v>
      </c>
      <c r="S404" s="71"/>
      <c r="T404" s="53"/>
      <c r="U404" s="14"/>
      <c r="V404" s="14">
        <f t="shared" si="299"/>
        <v>0</v>
      </c>
      <c r="W404" s="14">
        <f t="shared" si="299"/>
        <v>0</v>
      </c>
      <c r="X404" s="14">
        <f t="shared" si="299"/>
        <v>0</v>
      </c>
      <c r="Y404" s="14">
        <f t="shared" si="299"/>
        <v>0</v>
      </c>
      <c r="Z404" s="14">
        <f t="shared" ref="Z404:AK413" si="304">(SUMIF($A$219:$A$263,$A404,Z$219:Z$263)*0.21+SUMIF($A$272:$A$316,$A404,Z$272:Z$316)*0.05*0.79)*$AZ404</f>
        <v>0</v>
      </c>
      <c r="AA404" s="102">
        <f t="shared" si="304"/>
        <v>0</v>
      </c>
      <c r="AB404" s="14">
        <f t="shared" si="304"/>
        <v>0</v>
      </c>
      <c r="AC404" s="14">
        <f t="shared" si="304"/>
        <v>0</v>
      </c>
      <c r="AD404" s="14">
        <f t="shared" si="304"/>
        <v>0</v>
      </c>
      <c r="AE404" s="14">
        <f t="shared" si="304"/>
        <v>0</v>
      </c>
      <c r="AF404" s="14">
        <f t="shared" si="304"/>
        <v>0</v>
      </c>
      <c r="AG404" s="14">
        <f t="shared" si="304"/>
        <v>0</v>
      </c>
      <c r="AH404" s="14">
        <f t="shared" si="304"/>
        <v>0</v>
      </c>
      <c r="AI404" s="14">
        <f t="shared" si="304"/>
        <v>0</v>
      </c>
      <c r="AJ404" s="14">
        <f t="shared" si="304"/>
        <v>0</v>
      </c>
      <c r="AK404" s="14">
        <f t="shared" si="304"/>
        <v>0</v>
      </c>
      <c r="AL404" s="14">
        <f t="shared" ref="AL404:AW413" si="305">(SUMIF($A$219:$A$263,$A404,AL$219:AL$263)*0.21+SUMIF($A$272:$A$316,$A404,AL$272:AL$316)*0.05*0.79)*$BA404</f>
        <v>0</v>
      </c>
      <c r="AM404" s="14">
        <f t="shared" si="305"/>
        <v>0</v>
      </c>
      <c r="AN404" s="14">
        <f t="shared" si="305"/>
        <v>0</v>
      </c>
      <c r="AO404" s="14">
        <f t="shared" si="305"/>
        <v>0</v>
      </c>
      <c r="AP404" s="14">
        <f t="shared" si="305"/>
        <v>0</v>
      </c>
      <c r="AQ404" s="14">
        <f t="shared" si="305"/>
        <v>0</v>
      </c>
      <c r="AR404" s="14">
        <f t="shared" si="305"/>
        <v>0</v>
      </c>
      <c r="AS404" s="14">
        <f t="shared" si="305"/>
        <v>0</v>
      </c>
      <c r="AT404" s="14">
        <f t="shared" si="305"/>
        <v>0</v>
      </c>
      <c r="AU404" s="14">
        <f t="shared" si="305"/>
        <v>0</v>
      </c>
      <c r="AV404" s="14">
        <f t="shared" si="305"/>
        <v>0</v>
      </c>
      <c r="AW404" s="14">
        <f t="shared" si="305"/>
        <v>0</v>
      </c>
      <c r="AX404" s="18"/>
      <c r="AY404" s="132">
        <f t="shared" si="303"/>
        <v>0</v>
      </c>
      <c r="AZ404" s="18">
        <f t="shared" si="303"/>
        <v>0</v>
      </c>
      <c r="BA404" s="18">
        <f t="shared" si="303"/>
        <v>0</v>
      </c>
      <c r="BB404" s="18" t="e">
        <f t="shared" si="303"/>
        <v>#REF!</v>
      </c>
      <c r="BC404" s="18" t="e">
        <f t="shared" si="303"/>
        <v>#REF!</v>
      </c>
      <c r="BD404" s="18" t="e">
        <f t="shared" si="303"/>
        <v>#REF!</v>
      </c>
    </row>
    <row r="405" spans="1:56" s="12" customFormat="1" x14ac:dyDescent="0.15">
      <c r="A405" s="11" t="s">
        <v>280</v>
      </c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99"/>
      <c r="N405" s="11" t="s">
        <v>576</v>
      </c>
      <c r="Q405" s="76">
        <f t="shared" si="298"/>
        <v>0</v>
      </c>
      <c r="S405" s="71"/>
      <c r="T405" s="53"/>
      <c r="U405" s="14"/>
      <c r="V405" s="14">
        <f t="shared" si="299"/>
        <v>0</v>
      </c>
      <c r="W405" s="14">
        <f t="shared" si="299"/>
        <v>0</v>
      </c>
      <c r="X405" s="14">
        <f t="shared" si="299"/>
        <v>0</v>
      </c>
      <c r="Y405" s="14">
        <f t="shared" si="299"/>
        <v>0</v>
      </c>
      <c r="Z405" s="14">
        <f t="shared" si="304"/>
        <v>0</v>
      </c>
      <c r="AA405" s="102">
        <f t="shared" si="304"/>
        <v>0</v>
      </c>
      <c r="AB405" s="14">
        <f t="shared" si="304"/>
        <v>0</v>
      </c>
      <c r="AC405" s="14">
        <f t="shared" si="304"/>
        <v>0</v>
      </c>
      <c r="AD405" s="14">
        <f t="shared" si="304"/>
        <v>0</v>
      </c>
      <c r="AE405" s="14">
        <f t="shared" si="304"/>
        <v>0</v>
      </c>
      <c r="AF405" s="14">
        <f t="shared" si="304"/>
        <v>0</v>
      </c>
      <c r="AG405" s="14">
        <f t="shared" si="304"/>
        <v>0</v>
      </c>
      <c r="AH405" s="14">
        <f t="shared" si="304"/>
        <v>0</v>
      </c>
      <c r="AI405" s="14">
        <f t="shared" si="304"/>
        <v>0</v>
      </c>
      <c r="AJ405" s="14">
        <f t="shared" si="304"/>
        <v>0</v>
      </c>
      <c r="AK405" s="14">
        <f t="shared" si="304"/>
        <v>0</v>
      </c>
      <c r="AL405" s="14">
        <f t="shared" si="305"/>
        <v>0</v>
      </c>
      <c r="AM405" s="14">
        <f t="shared" si="305"/>
        <v>0</v>
      </c>
      <c r="AN405" s="14">
        <f t="shared" si="305"/>
        <v>0</v>
      </c>
      <c r="AO405" s="14">
        <f t="shared" si="305"/>
        <v>0</v>
      </c>
      <c r="AP405" s="14">
        <f t="shared" si="305"/>
        <v>0</v>
      </c>
      <c r="AQ405" s="14">
        <f t="shared" si="305"/>
        <v>0</v>
      </c>
      <c r="AR405" s="14">
        <f t="shared" si="305"/>
        <v>0</v>
      </c>
      <c r="AS405" s="14">
        <f t="shared" si="305"/>
        <v>0</v>
      </c>
      <c r="AT405" s="14">
        <f t="shared" si="305"/>
        <v>0</v>
      </c>
      <c r="AU405" s="14">
        <f t="shared" si="305"/>
        <v>0</v>
      </c>
      <c r="AV405" s="14">
        <f t="shared" si="305"/>
        <v>0</v>
      </c>
      <c r="AW405" s="14">
        <f t="shared" si="305"/>
        <v>0</v>
      </c>
      <c r="AX405" s="18"/>
      <c r="AY405" s="132">
        <f t="shared" si="303"/>
        <v>0</v>
      </c>
      <c r="AZ405" s="18">
        <f t="shared" si="303"/>
        <v>0</v>
      </c>
      <c r="BA405" s="18">
        <f t="shared" si="303"/>
        <v>0</v>
      </c>
      <c r="BB405" s="18" t="e">
        <f t="shared" si="303"/>
        <v>#REF!</v>
      </c>
      <c r="BC405" s="18" t="e">
        <f t="shared" si="303"/>
        <v>#REF!</v>
      </c>
      <c r="BD405" s="18" t="e">
        <f t="shared" si="303"/>
        <v>#REF!</v>
      </c>
    </row>
    <row r="406" spans="1:56" s="12" customFormat="1" x14ac:dyDescent="0.15">
      <c r="A406" s="11" t="s">
        <v>281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99"/>
      <c r="N406" s="11" t="s">
        <v>576</v>
      </c>
      <c r="Q406" s="76">
        <f t="shared" si="298"/>
        <v>0</v>
      </c>
      <c r="S406" s="71"/>
      <c r="T406" s="53"/>
      <c r="U406" s="14"/>
      <c r="V406" s="14">
        <f t="shared" si="299"/>
        <v>0</v>
      </c>
      <c r="W406" s="14">
        <f t="shared" si="299"/>
        <v>0</v>
      </c>
      <c r="X406" s="14">
        <f t="shared" si="299"/>
        <v>0</v>
      </c>
      <c r="Y406" s="14">
        <f t="shared" si="299"/>
        <v>0</v>
      </c>
      <c r="Z406" s="14">
        <f t="shared" si="304"/>
        <v>0</v>
      </c>
      <c r="AA406" s="102">
        <f t="shared" si="304"/>
        <v>0</v>
      </c>
      <c r="AB406" s="14">
        <f t="shared" si="304"/>
        <v>0</v>
      </c>
      <c r="AC406" s="14">
        <f t="shared" si="304"/>
        <v>0</v>
      </c>
      <c r="AD406" s="14">
        <f t="shared" si="304"/>
        <v>0</v>
      </c>
      <c r="AE406" s="14">
        <f t="shared" si="304"/>
        <v>0</v>
      </c>
      <c r="AF406" s="14">
        <f t="shared" si="304"/>
        <v>0</v>
      </c>
      <c r="AG406" s="14">
        <f t="shared" si="304"/>
        <v>0</v>
      </c>
      <c r="AH406" s="14">
        <f t="shared" si="304"/>
        <v>0</v>
      </c>
      <c r="AI406" s="14">
        <f t="shared" si="304"/>
        <v>0</v>
      </c>
      <c r="AJ406" s="14">
        <f t="shared" si="304"/>
        <v>0</v>
      </c>
      <c r="AK406" s="14">
        <f t="shared" si="304"/>
        <v>0</v>
      </c>
      <c r="AL406" s="14">
        <f t="shared" si="305"/>
        <v>0</v>
      </c>
      <c r="AM406" s="14">
        <f t="shared" si="305"/>
        <v>0</v>
      </c>
      <c r="AN406" s="14">
        <f t="shared" si="305"/>
        <v>0</v>
      </c>
      <c r="AO406" s="14">
        <f t="shared" si="305"/>
        <v>0</v>
      </c>
      <c r="AP406" s="14">
        <f t="shared" si="305"/>
        <v>0</v>
      </c>
      <c r="AQ406" s="14">
        <f t="shared" si="305"/>
        <v>0</v>
      </c>
      <c r="AR406" s="14">
        <f t="shared" si="305"/>
        <v>0</v>
      </c>
      <c r="AS406" s="14">
        <f t="shared" si="305"/>
        <v>0</v>
      </c>
      <c r="AT406" s="14">
        <f t="shared" si="305"/>
        <v>0</v>
      </c>
      <c r="AU406" s="14">
        <f t="shared" si="305"/>
        <v>0</v>
      </c>
      <c r="AV406" s="14">
        <f t="shared" si="305"/>
        <v>0</v>
      </c>
      <c r="AW406" s="14">
        <f t="shared" si="305"/>
        <v>0</v>
      </c>
      <c r="AX406" s="18"/>
      <c r="AY406" s="132">
        <f t="shared" si="303"/>
        <v>0</v>
      </c>
      <c r="AZ406" s="18">
        <f t="shared" si="303"/>
        <v>0</v>
      </c>
      <c r="BA406" s="18">
        <f t="shared" si="303"/>
        <v>0</v>
      </c>
      <c r="BB406" s="18" t="e">
        <f t="shared" si="303"/>
        <v>#REF!</v>
      </c>
      <c r="BC406" s="18" t="e">
        <f t="shared" si="303"/>
        <v>#REF!</v>
      </c>
      <c r="BD406" s="18" t="e">
        <f t="shared" si="303"/>
        <v>#REF!</v>
      </c>
    </row>
    <row r="407" spans="1:56" s="12" customFormat="1" x14ac:dyDescent="0.15">
      <c r="A407" s="11" t="s">
        <v>535</v>
      </c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99"/>
      <c r="N407" s="11" t="str">
        <f>IF(Q407&gt;=1,A407,"NO")</f>
        <v>AMI O&amp;M Reg Asset</v>
      </c>
      <c r="Q407" s="76">
        <f t="shared" si="298"/>
        <v>2</v>
      </c>
      <c r="S407" s="71"/>
      <c r="T407" s="53"/>
      <c r="U407" s="14"/>
      <c r="V407" s="14">
        <f t="shared" si="299"/>
        <v>0</v>
      </c>
      <c r="W407" s="14">
        <f t="shared" si="299"/>
        <v>0</v>
      </c>
      <c r="X407" s="14">
        <f t="shared" si="299"/>
        <v>0</v>
      </c>
      <c r="Y407" s="14">
        <f t="shared" si="299"/>
        <v>0</v>
      </c>
      <c r="Z407" s="14">
        <f t="shared" si="304"/>
        <v>0</v>
      </c>
      <c r="AA407" s="102">
        <f t="shared" si="304"/>
        <v>0</v>
      </c>
      <c r="AB407" s="14">
        <f t="shared" si="304"/>
        <v>-2836.4407499999984</v>
      </c>
      <c r="AC407" s="14">
        <f t="shared" si="304"/>
        <v>0</v>
      </c>
      <c r="AD407" s="14">
        <f t="shared" si="304"/>
        <v>0</v>
      </c>
      <c r="AE407" s="14">
        <f t="shared" si="304"/>
        <v>-2836.4407499999984</v>
      </c>
      <c r="AF407" s="14">
        <f t="shared" si="304"/>
        <v>0</v>
      </c>
      <c r="AG407" s="14">
        <f t="shared" si="304"/>
        <v>0</v>
      </c>
      <c r="AH407" s="14">
        <f t="shared" si="304"/>
        <v>-2836.4407499999984</v>
      </c>
      <c r="AI407" s="14">
        <f t="shared" si="304"/>
        <v>0</v>
      </c>
      <c r="AJ407" s="14">
        <f t="shared" si="304"/>
        <v>0</v>
      </c>
      <c r="AK407" s="14">
        <f t="shared" si="304"/>
        <v>-2836.4407499999984</v>
      </c>
      <c r="AL407" s="14">
        <f t="shared" si="305"/>
        <v>0</v>
      </c>
      <c r="AM407" s="14">
        <f t="shared" si="305"/>
        <v>0</v>
      </c>
      <c r="AN407" s="14">
        <f t="shared" si="305"/>
        <v>-26555.282999999945</v>
      </c>
      <c r="AO407" s="14">
        <f t="shared" si="305"/>
        <v>0</v>
      </c>
      <c r="AP407" s="14">
        <f t="shared" si="305"/>
        <v>0</v>
      </c>
      <c r="AQ407" s="14">
        <f t="shared" si="305"/>
        <v>-26555.282999999945</v>
      </c>
      <c r="AR407" s="14">
        <f t="shared" si="305"/>
        <v>0</v>
      </c>
      <c r="AS407" s="14">
        <f t="shared" si="305"/>
        <v>0</v>
      </c>
      <c r="AT407" s="14">
        <f t="shared" si="305"/>
        <v>-26555.282999999945</v>
      </c>
      <c r="AU407" s="14">
        <f t="shared" si="305"/>
        <v>0</v>
      </c>
      <c r="AV407" s="14">
        <f t="shared" si="305"/>
        <v>0</v>
      </c>
      <c r="AW407" s="14">
        <f t="shared" si="305"/>
        <v>-26555.282999999945</v>
      </c>
      <c r="AX407" s="18"/>
      <c r="AY407" s="132"/>
      <c r="AZ407" s="18">
        <f t="shared" si="303"/>
        <v>0.20291019102311814</v>
      </c>
      <c r="BA407" s="18">
        <f t="shared" si="303"/>
        <v>0.15305600793796281</v>
      </c>
      <c r="BB407" s="18" t="e">
        <f t="shared" si="303"/>
        <v>#REF!</v>
      </c>
      <c r="BC407" s="18" t="e">
        <f t="shared" si="303"/>
        <v>#REF!</v>
      </c>
      <c r="BD407" s="18" t="e">
        <f t="shared" si="303"/>
        <v>#REF!</v>
      </c>
    </row>
    <row r="408" spans="1:56" s="12" customFormat="1" x14ac:dyDescent="0.15">
      <c r="A408" s="11" t="s">
        <v>536</v>
      </c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99"/>
      <c r="N408" s="11" t="str">
        <f>IF(Q408&gt;=1,A408,"NO")</f>
        <v>AMI-KPSC Excess Depr</v>
      </c>
      <c r="Q408" s="76">
        <f t="shared" si="298"/>
        <v>1</v>
      </c>
      <c r="S408" s="71"/>
      <c r="T408" s="53"/>
      <c r="U408" s="14"/>
      <c r="V408" s="14">
        <f t="shared" si="299"/>
        <v>0</v>
      </c>
      <c r="W408" s="14">
        <f t="shared" si="299"/>
        <v>0</v>
      </c>
      <c r="X408" s="14">
        <f t="shared" si="299"/>
        <v>0</v>
      </c>
      <c r="Y408" s="14">
        <f t="shared" si="299"/>
        <v>0</v>
      </c>
      <c r="Z408" s="14">
        <f t="shared" si="304"/>
        <v>0</v>
      </c>
      <c r="AA408" s="102">
        <f t="shared" si="304"/>
        <v>0</v>
      </c>
      <c r="AB408" s="14">
        <f t="shared" si="304"/>
        <v>0</v>
      </c>
      <c r="AC408" s="14">
        <f t="shared" si="304"/>
        <v>0</v>
      </c>
      <c r="AD408" s="14">
        <f t="shared" si="304"/>
        <v>0</v>
      </c>
      <c r="AE408" s="14">
        <f t="shared" si="304"/>
        <v>0</v>
      </c>
      <c r="AF408" s="14">
        <f t="shared" si="304"/>
        <v>0</v>
      </c>
      <c r="AG408" s="14">
        <f t="shared" si="304"/>
        <v>0</v>
      </c>
      <c r="AH408" s="14">
        <f t="shared" si="304"/>
        <v>0</v>
      </c>
      <c r="AI408" s="14">
        <f t="shared" si="304"/>
        <v>0</v>
      </c>
      <c r="AJ408" s="14">
        <f t="shared" si="304"/>
        <v>0</v>
      </c>
      <c r="AK408" s="14">
        <f t="shared" si="304"/>
        <v>0</v>
      </c>
      <c r="AL408" s="14">
        <f t="shared" si="305"/>
        <v>0</v>
      </c>
      <c r="AM408" s="14">
        <f t="shared" si="305"/>
        <v>0</v>
      </c>
      <c r="AN408" s="14">
        <f t="shared" si="305"/>
        <v>0</v>
      </c>
      <c r="AO408" s="14">
        <f t="shared" si="305"/>
        <v>0</v>
      </c>
      <c r="AP408" s="14">
        <f t="shared" si="305"/>
        <v>0</v>
      </c>
      <c r="AQ408" s="14">
        <f t="shared" si="305"/>
        <v>0</v>
      </c>
      <c r="AR408" s="14">
        <f t="shared" si="305"/>
        <v>0</v>
      </c>
      <c r="AS408" s="14">
        <f t="shared" si="305"/>
        <v>0</v>
      </c>
      <c r="AT408" s="14">
        <f t="shared" si="305"/>
        <v>0</v>
      </c>
      <c r="AU408" s="14">
        <f t="shared" si="305"/>
        <v>0</v>
      </c>
      <c r="AV408" s="14">
        <f t="shared" si="305"/>
        <v>0</v>
      </c>
      <c r="AW408" s="14">
        <f t="shared" si="305"/>
        <v>0</v>
      </c>
      <c r="AX408" s="18"/>
      <c r="AY408" s="132">
        <f t="shared" si="303"/>
        <v>0</v>
      </c>
      <c r="AZ408" s="18">
        <f t="shared" si="303"/>
        <v>0</v>
      </c>
      <c r="BA408" s="18">
        <f t="shared" si="303"/>
        <v>0</v>
      </c>
      <c r="BB408" s="18" t="e">
        <f t="shared" si="303"/>
        <v>#REF!</v>
      </c>
      <c r="BC408" s="18" t="e">
        <f t="shared" si="303"/>
        <v>#REF!</v>
      </c>
      <c r="BD408" s="18" t="e">
        <f t="shared" si="303"/>
        <v>#REF!</v>
      </c>
    </row>
    <row r="409" spans="1:56" s="12" customFormat="1" x14ac:dyDescent="0.15">
      <c r="A409" s="11" t="s">
        <v>531</v>
      </c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99"/>
      <c r="N409" s="11" t="s">
        <v>462</v>
      </c>
      <c r="Q409" s="76">
        <f t="shared" si="298"/>
        <v>0</v>
      </c>
      <c r="S409" s="71"/>
      <c r="T409" s="53"/>
      <c r="U409" s="14"/>
      <c r="V409" s="14">
        <f t="shared" si="299"/>
        <v>0</v>
      </c>
      <c r="W409" s="14">
        <f t="shared" si="299"/>
        <v>0</v>
      </c>
      <c r="X409" s="14">
        <f t="shared" si="299"/>
        <v>0</v>
      </c>
      <c r="Y409" s="14">
        <f t="shared" si="299"/>
        <v>0</v>
      </c>
      <c r="Z409" s="14">
        <f t="shared" si="304"/>
        <v>0</v>
      </c>
      <c r="AA409" s="102">
        <f t="shared" si="304"/>
        <v>0</v>
      </c>
      <c r="AB409" s="14">
        <f t="shared" si="304"/>
        <v>0</v>
      </c>
      <c r="AC409" s="14">
        <f t="shared" si="304"/>
        <v>0</v>
      </c>
      <c r="AD409" s="14">
        <f t="shared" si="304"/>
        <v>0</v>
      </c>
      <c r="AE409" s="14">
        <f t="shared" si="304"/>
        <v>0</v>
      </c>
      <c r="AF409" s="14">
        <f t="shared" si="304"/>
        <v>0</v>
      </c>
      <c r="AG409" s="14">
        <f t="shared" si="304"/>
        <v>0</v>
      </c>
      <c r="AH409" s="14">
        <f t="shared" si="304"/>
        <v>0</v>
      </c>
      <c r="AI409" s="14">
        <f t="shared" si="304"/>
        <v>0</v>
      </c>
      <c r="AJ409" s="14">
        <f t="shared" si="304"/>
        <v>0</v>
      </c>
      <c r="AK409" s="14">
        <f t="shared" si="304"/>
        <v>0</v>
      </c>
      <c r="AL409" s="14">
        <f t="shared" si="305"/>
        <v>0</v>
      </c>
      <c r="AM409" s="14">
        <f t="shared" si="305"/>
        <v>0</v>
      </c>
      <c r="AN409" s="14">
        <f t="shared" si="305"/>
        <v>0</v>
      </c>
      <c r="AO409" s="14">
        <f t="shared" si="305"/>
        <v>0</v>
      </c>
      <c r="AP409" s="14">
        <f t="shared" si="305"/>
        <v>0</v>
      </c>
      <c r="AQ409" s="14">
        <f t="shared" si="305"/>
        <v>0</v>
      </c>
      <c r="AR409" s="14">
        <f t="shared" si="305"/>
        <v>0</v>
      </c>
      <c r="AS409" s="14">
        <f t="shared" si="305"/>
        <v>0</v>
      </c>
      <c r="AT409" s="14">
        <f t="shared" si="305"/>
        <v>0</v>
      </c>
      <c r="AU409" s="14">
        <f t="shared" si="305"/>
        <v>0</v>
      </c>
      <c r="AV409" s="14">
        <f t="shared" si="305"/>
        <v>0</v>
      </c>
      <c r="AW409" s="14">
        <f t="shared" si="305"/>
        <v>0</v>
      </c>
      <c r="AX409" s="18"/>
      <c r="AY409" s="132">
        <f t="shared" si="303"/>
        <v>0</v>
      </c>
      <c r="AZ409" s="18">
        <f t="shared" si="303"/>
        <v>0</v>
      </c>
      <c r="BA409" s="18">
        <f t="shared" si="303"/>
        <v>0</v>
      </c>
      <c r="BB409" s="18" t="e">
        <f t="shared" si="303"/>
        <v>#REF!</v>
      </c>
      <c r="BC409" s="18" t="e">
        <f t="shared" si="303"/>
        <v>#REF!</v>
      </c>
      <c r="BD409" s="18" t="e">
        <f t="shared" si="303"/>
        <v>#REF!</v>
      </c>
    </row>
    <row r="410" spans="1:56" s="12" customFormat="1" x14ac:dyDescent="0.15">
      <c r="A410" s="11" t="s">
        <v>269</v>
      </c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99"/>
      <c r="N410" s="11" t="s">
        <v>461</v>
      </c>
      <c r="Q410" s="76">
        <f t="shared" si="298"/>
        <v>0</v>
      </c>
      <c r="S410" s="71"/>
      <c r="T410" s="53"/>
      <c r="U410" s="14"/>
      <c r="V410" s="14">
        <f t="shared" si="299"/>
        <v>0</v>
      </c>
      <c r="W410" s="14">
        <f t="shared" si="299"/>
        <v>0</v>
      </c>
      <c r="X410" s="14">
        <f t="shared" si="299"/>
        <v>0</v>
      </c>
      <c r="Y410" s="14">
        <f t="shared" si="299"/>
        <v>0</v>
      </c>
      <c r="Z410" s="14">
        <f t="shared" si="304"/>
        <v>0</v>
      </c>
      <c r="AA410" s="102">
        <f t="shared" si="304"/>
        <v>0</v>
      </c>
      <c r="AB410" s="14">
        <f t="shared" si="304"/>
        <v>0</v>
      </c>
      <c r="AC410" s="14">
        <f t="shared" si="304"/>
        <v>0</v>
      </c>
      <c r="AD410" s="14">
        <f t="shared" si="304"/>
        <v>0</v>
      </c>
      <c r="AE410" s="14">
        <f t="shared" si="304"/>
        <v>0</v>
      </c>
      <c r="AF410" s="14">
        <f t="shared" si="304"/>
        <v>0</v>
      </c>
      <c r="AG410" s="14">
        <f t="shared" si="304"/>
        <v>0</v>
      </c>
      <c r="AH410" s="14">
        <f t="shared" si="304"/>
        <v>0</v>
      </c>
      <c r="AI410" s="14">
        <f t="shared" si="304"/>
        <v>0</v>
      </c>
      <c r="AJ410" s="14">
        <f t="shared" si="304"/>
        <v>0</v>
      </c>
      <c r="AK410" s="14">
        <f t="shared" si="304"/>
        <v>0</v>
      </c>
      <c r="AL410" s="14">
        <f t="shared" si="305"/>
        <v>0</v>
      </c>
      <c r="AM410" s="14">
        <f t="shared" si="305"/>
        <v>0</v>
      </c>
      <c r="AN410" s="14">
        <f t="shared" si="305"/>
        <v>0</v>
      </c>
      <c r="AO410" s="14">
        <f t="shared" si="305"/>
        <v>0</v>
      </c>
      <c r="AP410" s="14">
        <f t="shared" si="305"/>
        <v>0</v>
      </c>
      <c r="AQ410" s="14">
        <f t="shared" si="305"/>
        <v>0</v>
      </c>
      <c r="AR410" s="14">
        <f t="shared" si="305"/>
        <v>0</v>
      </c>
      <c r="AS410" s="14">
        <f t="shared" si="305"/>
        <v>0</v>
      </c>
      <c r="AT410" s="14">
        <f t="shared" si="305"/>
        <v>0</v>
      </c>
      <c r="AU410" s="14">
        <f t="shared" si="305"/>
        <v>0</v>
      </c>
      <c r="AV410" s="14">
        <f t="shared" si="305"/>
        <v>0</v>
      </c>
      <c r="AW410" s="14">
        <f t="shared" si="305"/>
        <v>0</v>
      </c>
      <c r="AX410" s="18"/>
      <c r="AY410" s="132">
        <f t="shared" si="303"/>
        <v>0</v>
      </c>
      <c r="AZ410" s="18">
        <f t="shared" si="303"/>
        <v>0</v>
      </c>
      <c r="BA410" s="18">
        <f t="shared" si="303"/>
        <v>0</v>
      </c>
      <c r="BB410" s="18" t="e">
        <f t="shared" si="303"/>
        <v>#REF!</v>
      </c>
      <c r="BC410" s="18" t="e">
        <f t="shared" si="303"/>
        <v>#REF!</v>
      </c>
      <c r="BD410" s="18" t="e">
        <f t="shared" si="303"/>
        <v>#REF!</v>
      </c>
    </row>
    <row r="411" spans="1:56" s="12" customFormat="1" x14ac:dyDescent="0.15">
      <c r="A411" s="11" t="s">
        <v>270</v>
      </c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99"/>
      <c r="N411" s="11" t="s">
        <v>247</v>
      </c>
      <c r="Q411" s="76">
        <f t="shared" si="298"/>
        <v>0</v>
      </c>
      <c r="S411" s="71"/>
      <c r="T411" s="53"/>
      <c r="U411" s="14"/>
      <c r="V411" s="14">
        <f t="shared" si="299"/>
        <v>0</v>
      </c>
      <c r="W411" s="14">
        <f t="shared" si="299"/>
        <v>0</v>
      </c>
      <c r="X411" s="14">
        <f t="shared" si="299"/>
        <v>0</v>
      </c>
      <c r="Y411" s="14">
        <f t="shared" si="299"/>
        <v>0</v>
      </c>
      <c r="Z411" s="14">
        <f t="shared" si="304"/>
        <v>0</v>
      </c>
      <c r="AA411" s="102">
        <f t="shared" si="304"/>
        <v>0</v>
      </c>
      <c r="AB411" s="14">
        <f t="shared" si="304"/>
        <v>0</v>
      </c>
      <c r="AC411" s="14">
        <f t="shared" si="304"/>
        <v>0</v>
      </c>
      <c r="AD411" s="14">
        <f t="shared" si="304"/>
        <v>0</v>
      </c>
      <c r="AE411" s="14">
        <f t="shared" si="304"/>
        <v>0</v>
      </c>
      <c r="AF411" s="14">
        <f t="shared" si="304"/>
        <v>0</v>
      </c>
      <c r="AG411" s="14">
        <f t="shared" si="304"/>
        <v>0</v>
      </c>
      <c r="AH411" s="14">
        <f t="shared" si="304"/>
        <v>0</v>
      </c>
      <c r="AI411" s="14">
        <f t="shared" si="304"/>
        <v>0</v>
      </c>
      <c r="AJ411" s="14">
        <f t="shared" si="304"/>
        <v>0</v>
      </c>
      <c r="AK411" s="14">
        <f t="shared" si="304"/>
        <v>0</v>
      </c>
      <c r="AL411" s="14">
        <f t="shared" si="305"/>
        <v>0</v>
      </c>
      <c r="AM411" s="14">
        <f t="shared" si="305"/>
        <v>0</v>
      </c>
      <c r="AN411" s="14">
        <f t="shared" si="305"/>
        <v>0</v>
      </c>
      <c r="AO411" s="14">
        <f t="shared" si="305"/>
        <v>0</v>
      </c>
      <c r="AP411" s="14">
        <f t="shared" si="305"/>
        <v>0</v>
      </c>
      <c r="AQ411" s="14">
        <f t="shared" si="305"/>
        <v>0</v>
      </c>
      <c r="AR411" s="14">
        <f t="shared" si="305"/>
        <v>0</v>
      </c>
      <c r="AS411" s="14">
        <f t="shared" si="305"/>
        <v>0</v>
      </c>
      <c r="AT411" s="14">
        <f t="shared" si="305"/>
        <v>0</v>
      </c>
      <c r="AU411" s="14">
        <f t="shared" si="305"/>
        <v>0</v>
      </c>
      <c r="AV411" s="14">
        <f t="shared" si="305"/>
        <v>0</v>
      </c>
      <c r="AW411" s="14">
        <f t="shared" si="305"/>
        <v>0</v>
      </c>
      <c r="AX411" s="18"/>
      <c r="AY411" s="132">
        <f t="shared" si="303"/>
        <v>0</v>
      </c>
      <c r="AZ411" s="18">
        <f t="shared" si="303"/>
        <v>0</v>
      </c>
      <c r="BA411" s="18">
        <f t="shared" si="303"/>
        <v>0</v>
      </c>
      <c r="BB411" s="18" t="e">
        <f t="shared" si="303"/>
        <v>#REF!</v>
      </c>
      <c r="BC411" s="18" t="e">
        <f t="shared" si="303"/>
        <v>#REF!</v>
      </c>
      <c r="BD411" s="18" t="e">
        <f t="shared" si="303"/>
        <v>#REF!</v>
      </c>
    </row>
    <row r="412" spans="1:56" s="12" customFormat="1" x14ac:dyDescent="0.15">
      <c r="A412" s="11" t="s">
        <v>272</v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99"/>
      <c r="N412" s="11" t="s">
        <v>587</v>
      </c>
      <c r="Q412" s="76">
        <f t="shared" si="298"/>
        <v>0</v>
      </c>
      <c r="S412" s="71"/>
      <c r="T412" s="53"/>
      <c r="U412" s="14"/>
      <c r="V412" s="14">
        <f t="shared" si="299"/>
        <v>0</v>
      </c>
      <c r="W412" s="14">
        <f t="shared" si="299"/>
        <v>0</v>
      </c>
      <c r="X412" s="14">
        <f t="shared" si="299"/>
        <v>0</v>
      </c>
      <c r="Y412" s="14">
        <f t="shared" si="299"/>
        <v>0</v>
      </c>
      <c r="Z412" s="14">
        <f t="shared" si="304"/>
        <v>0</v>
      </c>
      <c r="AA412" s="102">
        <f t="shared" si="304"/>
        <v>0</v>
      </c>
      <c r="AB412" s="14">
        <f t="shared" si="304"/>
        <v>0</v>
      </c>
      <c r="AC412" s="14">
        <f t="shared" si="304"/>
        <v>0</v>
      </c>
      <c r="AD412" s="14">
        <f t="shared" si="304"/>
        <v>0</v>
      </c>
      <c r="AE412" s="14">
        <f t="shared" si="304"/>
        <v>0</v>
      </c>
      <c r="AF412" s="14">
        <f t="shared" si="304"/>
        <v>0</v>
      </c>
      <c r="AG412" s="14">
        <f t="shared" si="304"/>
        <v>0</v>
      </c>
      <c r="AH412" s="14">
        <f t="shared" si="304"/>
        <v>0</v>
      </c>
      <c r="AI412" s="14">
        <f t="shared" si="304"/>
        <v>0</v>
      </c>
      <c r="AJ412" s="14">
        <f t="shared" si="304"/>
        <v>0</v>
      </c>
      <c r="AK412" s="14">
        <f t="shared" si="304"/>
        <v>0</v>
      </c>
      <c r="AL412" s="14">
        <f t="shared" si="305"/>
        <v>0</v>
      </c>
      <c r="AM412" s="14">
        <f t="shared" si="305"/>
        <v>0</v>
      </c>
      <c r="AN412" s="14">
        <f t="shared" si="305"/>
        <v>0</v>
      </c>
      <c r="AO412" s="14">
        <f t="shared" si="305"/>
        <v>0</v>
      </c>
      <c r="AP412" s="14">
        <f t="shared" si="305"/>
        <v>0</v>
      </c>
      <c r="AQ412" s="14">
        <f t="shared" si="305"/>
        <v>0</v>
      </c>
      <c r="AR412" s="14">
        <f t="shared" si="305"/>
        <v>0</v>
      </c>
      <c r="AS412" s="14">
        <f t="shared" si="305"/>
        <v>0</v>
      </c>
      <c r="AT412" s="14">
        <f t="shared" si="305"/>
        <v>0</v>
      </c>
      <c r="AU412" s="14">
        <f t="shared" si="305"/>
        <v>0</v>
      </c>
      <c r="AV412" s="14">
        <f t="shared" si="305"/>
        <v>0</v>
      </c>
      <c r="AW412" s="14">
        <f t="shared" si="305"/>
        <v>0</v>
      </c>
      <c r="AX412" s="18"/>
      <c r="AY412" s="132">
        <f t="shared" si="303"/>
        <v>0</v>
      </c>
      <c r="AZ412" s="18">
        <f t="shared" si="303"/>
        <v>0</v>
      </c>
      <c r="BA412" s="18">
        <f t="shared" si="303"/>
        <v>0</v>
      </c>
      <c r="BB412" s="18" t="e">
        <f t="shared" si="303"/>
        <v>#REF!</v>
      </c>
      <c r="BC412" s="18" t="e">
        <f t="shared" si="303"/>
        <v>#REF!</v>
      </c>
      <c r="BD412" s="18" t="e">
        <f t="shared" si="303"/>
        <v>#REF!</v>
      </c>
    </row>
    <row r="413" spans="1:56" s="12" customFormat="1" x14ac:dyDescent="0.15">
      <c r="A413" s="11" t="s">
        <v>31</v>
      </c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99"/>
      <c r="N413" s="11" t="s">
        <v>584</v>
      </c>
      <c r="Q413" s="76">
        <f t="shared" si="298"/>
        <v>0</v>
      </c>
      <c r="S413" s="71"/>
      <c r="T413" s="53"/>
      <c r="U413" s="14"/>
      <c r="V413" s="14">
        <f t="shared" si="299"/>
        <v>0</v>
      </c>
      <c r="W413" s="14">
        <f t="shared" si="299"/>
        <v>0</v>
      </c>
      <c r="X413" s="14">
        <f t="shared" si="299"/>
        <v>0</v>
      </c>
      <c r="Y413" s="14">
        <f t="shared" si="299"/>
        <v>0</v>
      </c>
      <c r="Z413" s="14">
        <f t="shared" si="304"/>
        <v>0</v>
      </c>
      <c r="AA413" s="102">
        <f t="shared" si="304"/>
        <v>0</v>
      </c>
      <c r="AB413" s="14">
        <f t="shared" si="304"/>
        <v>0</v>
      </c>
      <c r="AC413" s="14">
        <f t="shared" si="304"/>
        <v>0</v>
      </c>
      <c r="AD413" s="14">
        <f t="shared" si="304"/>
        <v>0</v>
      </c>
      <c r="AE413" s="14">
        <f t="shared" si="304"/>
        <v>0</v>
      </c>
      <c r="AF413" s="14">
        <f t="shared" si="304"/>
        <v>0</v>
      </c>
      <c r="AG413" s="14">
        <f t="shared" si="304"/>
        <v>0</v>
      </c>
      <c r="AH413" s="14">
        <f t="shared" si="304"/>
        <v>0</v>
      </c>
      <c r="AI413" s="14">
        <f t="shared" si="304"/>
        <v>0</v>
      </c>
      <c r="AJ413" s="14">
        <f t="shared" si="304"/>
        <v>0</v>
      </c>
      <c r="AK413" s="14">
        <f t="shared" si="304"/>
        <v>0</v>
      </c>
      <c r="AL413" s="14">
        <f t="shared" si="305"/>
        <v>0</v>
      </c>
      <c r="AM413" s="14">
        <f t="shared" si="305"/>
        <v>0</v>
      </c>
      <c r="AN413" s="14">
        <f t="shared" si="305"/>
        <v>0</v>
      </c>
      <c r="AO413" s="14">
        <f t="shared" si="305"/>
        <v>0</v>
      </c>
      <c r="AP413" s="14">
        <f t="shared" si="305"/>
        <v>0</v>
      </c>
      <c r="AQ413" s="14">
        <f t="shared" si="305"/>
        <v>0</v>
      </c>
      <c r="AR413" s="14">
        <f t="shared" si="305"/>
        <v>0</v>
      </c>
      <c r="AS413" s="14">
        <f t="shared" si="305"/>
        <v>0</v>
      </c>
      <c r="AT413" s="14">
        <f t="shared" si="305"/>
        <v>0</v>
      </c>
      <c r="AU413" s="14">
        <f t="shared" si="305"/>
        <v>0</v>
      </c>
      <c r="AV413" s="14">
        <f t="shared" si="305"/>
        <v>0</v>
      </c>
      <c r="AW413" s="14">
        <f t="shared" si="305"/>
        <v>0</v>
      </c>
      <c r="AX413" s="18"/>
      <c r="AY413" s="132">
        <f t="shared" si="303"/>
        <v>0</v>
      </c>
      <c r="AZ413" s="18">
        <f t="shared" si="303"/>
        <v>0</v>
      </c>
      <c r="BA413" s="18">
        <f t="shared" si="303"/>
        <v>0</v>
      </c>
      <c r="BB413" s="18" t="e">
        <f t="shared" si="303"/>
        <v>#REF!</v>
      </c>
      <c r="BC413" s="18" t="e">
        <f t="shared" si="303"/>
        <v>#REF!</v>
      </c>
      <c r="BD413" s="18" t="e">
        <f t="shared" si="303"/>
        <v>#REF!</v>
      </c>
    </row>
    <row r="414" spans="1:56" s="12" customFormat="1" x14ac:dyDescent="0.15">
      <c r="A414" s="11" t="s">
        <v>25</v>
      </c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99"/>
      <c r="N414" s="11" t="str">
        <f>IF(Q414&gt;=1,A414,"NO")</f>
        <v>Demand Side Management</v>
      </c>
      <c r="Q414" s="76">
        <f t="shared" si="298"/>
        <v>2</v>
      </c>
      <c r="S414" s="71"/>
      <c r="T414" s="53"/>
      <c r="U414" s="14"/>
      <c r="V414" s="14">
        <f t="shared" ref="V414:Y433" si="306">(SUMIF($A$219:$A$263,$A414,V$219:V$263)*0.21+SUMIF($A$272:$A$316,$A414,V$272:V$316)*0.05*0.79)*$AY414</f>
        <v>-33599.767134825001</v>
      </c>
      <c r="W414" s="14">
        <f t="shared" si="306"/>
        <v>0</v>
      </c>
      <c r="X414" s="14">
        <f t="shared" si="306"/>
        <v>0</v>
      </c>
      <c r="Y414" s="14">
        <f t="shared" si="306"/>
        <v>-33599.767134825001</v>
      </c>
      <c r="Z414" s="14">
        <f t="shared" ref="Z414:AK423" si="307">(SUMIF($A$219:$A$263,$A414,Z$219:Z$263)*0.21+SUMIF($A$272:$A$316,$A414,Z$272:Z$316)*0.05*0.79)*$AZ414</f>
        <v>0</v>
      </c>
      <c r="AA414" s="102">
        <f t="shared" si="307"/>
        <v>0</v>
      </c>
      <c r="AB414" s="14">
        <f t="shared" si="307"/>
        <v>0</v>
      </c>
      <c r="AC414" s="14">
        <f t="shared" si="307"/>
        <v>0</v>
      </c>
      <c r="AD414" s="14">
        <f t="shared" si="307"/>
        <v>0</v>
      </c>
      <c r="AE414" s="14">
        <f t="shared" si="307"/>
        <v>0</v>
      </c>
      <c r="AF414" s="14">
        <f t="shared" si="307"/>
        <v>0</v>
      </c>
      <c r="AG414" s="14">
        <f t="shared" si="307"/>
        <v>0</v>
      </c>
      <c r="AH414" s="14">
        <f t="shared" si="307"/>
        <v>0</v>
      </c>
      <c r="AI414" s="14">
        <f t="shared" si="307"/>
        <v>0</v>
      </c>
      <c r="AJ414" s="14">
        <f t="shared" si="307"/>
        <v>0</v>
      </c>
      <c r="AK414" s="14">
        <f t="shared" si="307"/>
        <v>0</v>
      </c>
      <c r="AL414" s="14">
        <f t="shared" ref="AL414:AW423" si="308">(SUMIF($A$219:$A$263,$A414,AL$219:AL$263)*0.21+SUMIF($A$272:$A$316,$A414,AL$272:AL$316)*0.05*0.79)*$BA414</f>
        <v>0</v>
      </c>
      <c r="AM414" s="14">
        <f t="shared" si="308"/>
        <v>0</v>
      </c>
      <c r="AN414" s="14">
        <f t="shared" si="308"/>
        <v>0</v>
      </c>
      <c r="AO414" s="14">
        <f t="shared" si="308"/>
        <v>0</v>
      </c>
      <c r="AP414" s="14">
        <f t="shared" si="308"/>
        <v>0</v>
      </c>
      <c r="AQ414" s="14">
        <f t="shared" si="308"/>
        <v>0</v>
      </c>
      <c r="AR414" s="14">
        <f t="shared" si="308"/>
        <v>0</v>
      </c>
      <c r="AS414" s="14">
        <f t="shared" si="308"/>
        <v>0</v>
      </c>
      <c r="AT414" s="14">
        <f t="shared" si="308"/>
        <v>0</v>
      </c>
      <c r="AU414" s="14">
        <f t="shared" si="308"/>
        <v>0</v>
      </c>
      <c r="AV414" s="14">
        <f t="shared" si="308"/>
        <v>0</v>
      </c>
      <c r="AW414" s="14">
        <f t="shared" si="308"/>
        <v>0</v>
      </c>
      <c r="AX414" s="18"/>
      <c r="AY414" s="132">
        <f t="shared" si="303"/>
        <v>0.89</v>
      </c>
      <c r="AZ414" s="18">
        <f t="shared" si="303"/>
        <v>0.89</v>
      </c>
      <c r="BA414" s="18">
        <f t="shared" si="303"/>
        <v>0.89</v>
      </c>
      <c r="BB414" s="18" t="e">
        <f t="shared" si="303"/>
        <v>#REF!</v>
      </c>
      <c r="BC414" s="18" t="e">
        <f t="shared" si="303"/>
        <v>#REF!</v>
      </c>
      <c r="BD414" s="18" t="e">
        <f t="shared" si="303"/>
        <v>#REF!</v>
      </c>
    </row>
    <row r="415" spans="1:56" s="12" customFormat="1" x14ac:dyDescent="0.15">
      <c r="A415" s="11" t="s">
        <v>273</v>
      </c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99"/>
      <c r="N415" s="11" t="s">
        <v>32</v>
      </c>
      <c r="Q415" s="76">
        <f t="shared" si="298"/>
        <v>0</v>
      </c>
      <c r="S415" s="71"/>
      <c r="T415" s="53"/>
      <c r="U415" s="14"/>
      <c r="V415" s="14">
        <f t="shared" si="306"/>
        <v>30964.452498980005</v>
      </c>
      <c r="W415" s="14">
        <f t="shared" si="306"/>
        <v>0</v>
      </c>
      <c r="X415" s="14">
        <f t="shared" si="306"/>
        <v>0</v>
      </c>
      <c r="Y415" s="14">
        <f t="shared" si="306"/>
        <v>30964.452498980005</v>
      </c>
      <c r="Z415" s="14">
        <f t="shared" si="307"/>
        <v>0</v>
      </c>
      <c r="AA415" s="102">
        <f t="shared" si="307"/>
        <v>0</v>
      </c>
      <c r="AB415" s="14">
        <f t="shared" si="307"/>
        <v>32065.178465320019</v>
      </c>
      <c r="AC415" s="14">
        <f t="shared" si="307"/>
        <v>0</v>
      </c>
      <c r="AD415" s="14">
        <f t="shared" si="307"/>
        <v>0</v>
      </c>
      <c r="AE415" s="14">
        <f t="shared" si="307"/>
        <v>32065.178465320019</v>
      </c>
      <c r="AF415" s="14">
        <f t="shared" si="307"/>
        <v>0</v>
      </c>
      <c r="AG415" s="14">
        <f t="shared" si="307"/>
        <v>0</v>
      </c>
      <c r="AH415" s="14">
        <f t="shared" si="307"/>
        <v>32065.178465320019</v>
      </c>
      <c r="AI415" s="14">
        <f t="shared" si="307"/>
        <v>0</v>
      </c>
      <c r="AJ415" s="14">
        <f t="shared" si="307"/>
        <v>0</v>
      </c>
      <c r="AK415" s="14">
        <f t="shared" si="307"/>
        <v>32065.178465320019</v>
      </c>
      <c r="AL415" s="14">
        <f t="shared" si="308"/>
        <v>0</v>
      </c>
      <c r="AM415" s="14">
        <f t="shared" si="308"/>
        <v>0</v>
      </c>
      <c r="AN415" s="14">
        <f t="shared" si="308"/>
        <v>31670.814014839998</v>
      </c>
      <c r="AO415" s="14">
        <f t="shared" si="308"/>
        <v>0</v>
      </c>
      <c r="AP415" s="14">
        <f t="shared" si="308"/>
        <v>0</v>
      </c>
      <c r="AQ415" s="14">
        <f t="shared" si="308"/>
        <v>31670.814014839998</v>
      </c>
      <c r="AR415" s="14">
        <f t="shared" si="308"/>
        <v>0</v>
      </c>
      <c r="AS415" s="14">
        <f t="shared" si="308"/>
        <v>0</v>
      </c>
      <c r="AT415" s="14">
        <f t="shared" si="308"/>
        <v>31670.814014839998</v>
      </c>
      <c r="AU415" s="14">
        <f t="shared" si="308"/>
        <v>0</v>
      </c>
      <c r="AV415" s="14">
        <f t="shared" si="308"/>
        <v>0</v>
      </c>
      <c r="AW415" s="14">
        <f t="shared" si="308"/>
        <v>31670.814014839998</v>
      </c>
      <c r="AX415" s="18"/>
      <c r="AY415" s="132">
        <f t="shared" si="303"/>
        <v>0.20020000000000004</v>
      </c>
      <c r="AZ415" s="18">
        <f t="shared" si="303"/>
        <v>0.20020000000000004</v>
      </c>
      <c r="BA415" s="18">
        <f t="shared" si="303"/>
        <v>0.20020000000000004</v>
      </c>
      <c r="BB415" s="18" t="e">
        <f t="shared" si="303"/>
        <v>#REF!</v>
      </c>
      <c r="BC415" s="18" t="e">
        <f t="shared" si="303"/>
        <v>#REF!</v>
      </c>
      <c r="BD415" s="18" t="e">
        <f t="shared" si="303"/>
        <v>#REF!</v>
      </c>
    </row>
    <row r="416" spans="1:56" s="12" customFormat="1" x14ac:dyDescent="0.15">
      <c r="A416" s="11" t="s">
        <v>274</v>
      </c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99"/>
      <c r="N416" s="11" t="s">
        <v>32</v>
      </c>
      <c r="Q416" s="76">
        <f t="shared" si="298"/>
        <v>0</v>
      </c>
      <c r="S416" s="71"/>
      <c r="T416" s="53"/>
      <c r="U416" s="14"/>
      <c r="V416" s="14">
        <f t="shared" si="306"/>
        <v>-19059.690125514615</v>
      </c>
      <c r="W416" s="14">
        <f t="shared" si="306"/>
        <v>0</v>
      </c>
      <c r="X416" s="14">
        <f t="shared" si="306"/>
        <v>0</v>
      </c>
      <c r="Y416" s="14">
        <f t="shared" si="306"/>
        <v>-19059.690125514615</v>
      </c>
      <c r="Z416" s="14">
        <f t="shared" si="307"/>
        <v>0</v>
      </c>
      <c r="AA416" s="102">
        <f t="shared" si="307"/>
        <v>0</v>
      </c>
      <c r="AB416" s="14">
        <f t="shared" si="307"/>
        <v>-9373.7038355820605</v>
      </c>
      <c r="AC416" s="14">
        <f t="shared" si="307"/>
        <v>0</v>
      </c>
      <c r="AD416" s="14">
        <f t="shared" si="307"/>
        <v>0</v>
      </c>
      <c r="AE416" s="14">
        <f t="shared" si="307"/>
        <v>-9373.7038355820605</v>
      </c>
      <c r="AF416" s="14">
        <f t="shared" si="307"/>
        <v>0</v>
      </c>
      <c r="AG416" s="14">
        <f t="shared" si="307"/>
        <v>0</v>
      </c>
      <c r="AH416" s="14">
        <f t="shared" si="307"/>
        <v>-9373.7038355820605</v>
      </c>
      <c r="AI416" s="14">
        <f t="shared" si="307"/>
        <v>0</v>
      </c>
      <c r="AJ416" s="14">
        <f t="shared" si="307"/>
        <v>0</v>
      </c>
      <c r="AK416" s="14">
        <f t="shared" si="307"/>
        <v>-9373.7038355820605</v>
      </c>
      <c r="AL416" s="14">
        <f t="shared" si="308"/>
        <v>0</v>
      </c>
      <c r="AM416" s="14">
        <f t="shared" si="308"/>
        <v>0</v>
      </c>
      <c r="AN416" s="14">
        <f t="shared" si="308"/>
        <v>-8312.7902424843851</v>
      </c>
      <c r="AO416" s="14">
        <f t="shared" si="308"/>
        <v>0</v>
      </c>
      <c r="AP416" s="14">
        <f t="shared" si="308"/>
        <v>0</v>
      </c>
      <c r="AQ416" s="14">
        <f t="shared" si="308"/>
        <v>-8312.7902424843851</v>
      </c>
      <c r="AR416" s="14">
        <f t="shared" si="308"/>
        <v>0</v>
      </c>
      <c r="AS416" s="14">
        <f t="shared" si="308"/>
        <v>0</v>
      </c>
      <c r="AT416" s="14">
        <f t="shared" si="308"/>
        <v>-8312.7902424843851</v>
      </c>
      <c r="AU416" s="14">
        <f t="shared" si="308"/>
        <v>0</v>
      </c>
      <c r="AV416" s="14">
        <f t="shared" si="308"/>
        <v>0</v>
      </c>
      <c r="AW416" s="14">
        <f t="shared" si="308"/>
        <v>-8312.7902424843851</v>
      </c>
      <c r="AX416" s="18"/>
      <c r="AY416" s="132">
        <f t="shared" si="303"/>
        <v>0.20020000000000004</v>
      </c>
      <c r="AZ416" s="18">
        <f t="shared" si="303"/>
        <v>0.20020000000000004</v>
      </c>
      <c r="BA416" s="18">
        <f t="shared" si="303"/>
        <v>0.20020000000000004</v>
      </c>
      <c r="BB416" s="18" t="e">
        <f t="shared" si="303"/>
        <v>#REF!</v>
      </c>
      <c r="BC416" s="18" t="e">
        <f t="shared" si="303"/>
        <v>#REF!</v>
      </c>
      <c r="BD416" s="18" t="e">
        <f t="shared" si="303"/>
        <v>#REF!</v>
      </c>
    </row>
    <row r="417" spans="1:56" s="12" customFormat="1" x14ac:dyDescent="0.15">
      <c r="A417" s="11" t="s">
        <v>13</v>
      </c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99"/>
      <c r="N417" s="11" t="str">
        <f>IF(Q417&gt;=1,A417,"NO")</f>
        <v>Amortization Loss on Reacquired Debt</v>
      </c>
      <c r="Q417" s="76">
        <f t="shared" si="298"/>
        <v>2</v>
      </c>
      <c r="S417" s="71"/>
      <c r="T417" s="53"/>
      <c r="U417" s="14"/>
      <c r="V417" s="14">
        <f t="shared" si="306"/>
        <v>2492.6573156507766</v>
      </c>
      <c r="W417" s="14">
        <f t="shared" si="306"/>
        <v>0</v>
      </c>
      <c r="X417" s="14">
        <f t="shared" si="306"/>
        <v>0</v>
      </c>
      <c r="Y417" s="14">
        <f t="shared" si="306"/>
        <v>2492.6573156507766</v>
      </c>
      <c r="Z417" s="14">
        <f t="shared" si="307"/>
        <v>0</v>
      </c>
      <c r="AA417" s="102">
        <f t="shared" si="307"/>
        <v>0</v>
      </c>
      <c r="AB417" s="14">
        <f t="shared" si="307"/>
        <v>13270.124923663519</v>
      </c>
      <c r="AC417" s="14">
        <f t="shared" si="307"/>
        <v>0</v>
      </c>
      <c r="AD417" s="14">
        <f t="shared" si="307"/>
        <v>0</v>
      </c>
      <c r="AE417" s="14">
        <f t="shared" si="307"/>
        <v>13270.124923663519</v>
      </c>
      <c r="AF417" s="14">
        <f t="shared" si="307"/>
        <v>0</v>
      </c>
      <c r="AG417" s="14">
        <f t="shared" si="307"/>
        <v>0</v>
      </c>
      <c r="AH417" s="14">
        <f t="shared" si="307"/>
        <v>13270.124923663519</v>
      </c>
      <c r="AI417" s="14">
        <f t="shared" si="307"/>
        <v>0</v>
      </c>
      <c r="AJ417" s="14">
        <f t="shared" si="307"/>
        <v>0</v>
      </c>
      <c r="AK417" s="14">
        <f t="shared" si="307"/>
        <v>13270.124923663519</v>
      </c>
      <c r="AL417" s="14">
        <f t="shared" si="308"/>
        <v>0</v>
      </c>
      <c r="AM417" s="14">
        <f t="shared" si="308"/>
        <v>0</v>
      </c>
      <c r="AN417" s="14">
        <f t="shared" si="308"/>
        <v>13270.124923663519</v>
      </c>
      <c r="AO417" s="14">
        <f t="shared" si="308"/>
        <v>0</v>
      </c>
      <c r="AP417" s="14">
        <f t="shared" si="308"/>
        <v>0</v>
      </c>
      <c r="AQ417" s="14">
        <f t="shared" si="308"/>
        <v>13270.124923663519</v>
      </c>
      <c r="AR417" s="14">
        <f t="shared" si="308"/>
        <v>0</v>
      </c>
      <c r="AS417" s="14">
        <f t="shared" si="308"/>
        <v>0</v>
      </c>
      <c r="AT417" s="14">
        <f t="shared" si="308"/>
        <v>13270.124923663519</v>
      </c>
      <c r="AU417" s="14">
        <f t="shared" si="308"/>
        <v>0</v>
      </c>
      <c r="AV417" s="14">
        <f t="shared" si="308"/>
        <v>0</v>
      </c>
      <c r="AW417" s="14">
        <f t="shared" si="308"/>
        <v>13270.124923663519</v>
      </c>
      <c r="AX417" s="18"/>
      <c r="AY417" s="132">
        <f t="shared" si="303"/>
        <v>0.20020000000000004</v>
      </c>
      <c r="AZ417" s="18">
        <f t="shared" si="303"/>
        <v>0.20020000000000004</v>
      </c>
      <c r="BA417" s="18">
        <f t="shared" si="303"/>
        <v>0.20020000000000004</v>
      </c>
      <c r="BB417" s="18" t="e">
        <f t="shared" si="303"/>
        <v>#REF!</v>
      </c>
      <c r="BC417" s="18" t="e">
        <f t="shared" si="303"/>
        <v>#REF!</v>
      </c>
      <c r="BD417" s="18" t="e">
        <f t="shared" si="303"/>
        <v>#REF!</v>
      </c>
    </row>
    <row r="418" spans="1:56" s="12" customFormat="1" x14ac:dyDescent="0.15">
      <c r="A418" s="11" t="s">
        <v>275</v>
      </c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99"/>
      <c r="N418" s="11" t="s">
        <v>37</v>
      </c>
      <c r="Q418" s="76">
        <f t="shared" si="298"/>
        <v>0</v>
      </c>
      <c r="S418" s="71"/>
      <c r="T418" s="53"/>
      <c r="U418" s="14"/>
      <c r="V418" s="14">
        <f t="shared" si="306"/>
        <v>16869.235934948108</v>
      </c>
      <c r="W418" s="14">
        <f t="shared" si="306"/>
        <v>0</v>
      </c>
      <c r="X418" s="14">
        <f t="shared" si="306"/>
        <v>0</v>
      </c>
      <c r="Y418" s="14">
        <f t="shared" si="306"/>
        <v>16869.235934948108</v>
      </c>
      <c r="Z418" s="14">
        <f t="shared" si="307"/>
        <v>0</v>
      </c>
      <c r="AA418" s="102">
        <f t="shared" si="307"/>
        <v>0</v>
      </c>
      <c r="AB418" s="14">
        <f t="shared" si="307"/>
        <v>37739.112599801723</v>
      </c>
      <c r="AC418" s="14">
        <f t="shared" si="307"/>
        <v>0</v>
      </c>
      <c r="AD418" s="14">
        <f t="shared" si="307"/>
        <v>0</v>
      </c>
      <c r="AE418" s="14">
        <f t="shared" si="307"/>
        <v>37739.112599801723</v>
      </c>
      <c r="AF418" s="14">
        <f t="shared" si="307"/>
        <v>0</v>
      </c>
      <c r="AG418" s="14">
        <f t="shared" si="307"/>
        <v>0</v>
      </c>
      <c r="AH418" s="14">
        <f t="shared" si="307"/>
        <v>37739.112599801723</v>
      </c>
      <c r="AI418" s="14">
        <f t="shared" si="307"/>
        <v>0</v>
      </c>
      <c r="AJ418" s="14">
        <f t="shared" si="307"/>
        <v>0</v>
      </c>
      <c r="AK418" s="14">
        <f t="shared" si="307"/>
        <v>37739.112599801723</v>
      </c>
      <c r="AL418" s="14">
        <f t="shared" si="308"/>
        <v>0</v>
      </c>
      <c r="AM418" s="14">
        <f t="shared" si="308"/>
        <v>0</v>
      </c>
      <c r="AN418" s="14">
        <f t="shared" si="308"/>
        <v>31053.604068751727</v>
      </c>
      <c r="AO418" s="14">
        <f t="shared" si="308"/>
        <v>0</v>
      </c>
      <c r="AP418" s="14">
        <f t="shared" si="308"/>
        <v>0</v>
      </c>
      <c r="AQ418" s="14">
        <f t="shared" si="308"/>
        <v>31053.604068751727</v>
      </c>
      <c r="AR418" s="14">
        <f t="shared" si="308"/>
        <v>0</v>
      </c>
      <c r="AS418" s="14">
        <f t="shared" si="308"/>
        <v>0</v>
      </c>
      <c r="AT418" s="14">
        <f t="shared" si="308"/>
        <v>31053.604068751727</v>
      </c>
      <c r="AU418" s="14">
        <f t="shared" si="308"/>
        <v>0</v>
      </c>
      <c r="AV418" s="14">
        <f t="shared" si="308"/>
        <v>0</v>
      </c>
      <c r="AW418" s="14">
        <f t="shared" si="308"/>
        <v>31053.604068751727</v>
      </c>
      <c r="AX418" s="18"/>
      <c r="AY418" s="132">
        <f t="shared" si="303"/>
        <v>0.20020000000000004</v>
      </c>
      <c r="AZ418" s="18">
        <f t="shared" si="303"/>
        <v>0.20020000000000004</v>
      </c>
      <c r="BA418" s="18">
        <f t="shared" si="303"/>
        <v>0.20020000000000004</v>
      </c>
      <c r="BB418" s="18" t="e">
        <f t="shared" si="303"/>
        <v>#REF!</v>
      </c>
      <c r="BC418" s="18" t="e">
        <f t="shared" si="303"/>
        <v>#REF!</v>
      </c>
      <c r="BD418" s="18" t="e">
        <f t="shared" si="303"/>
        <v>#REF!</v>
      </c>
    </row>
    <row r="419" spans="1:56" s="12" customFormat="1" x14ac:dyDescent="0.15">
      <c r="A419" s="11" t="s">
        <v>276</v>
      </c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99"/>
      <c r="N419" s="11" t="s">
        <v>37</v>
      </c>
      <c r="Q419" s="76">
        <f t="shared" si="298"/>
        <v>0</v>
      </c>
      <c r="S419" s="71"/>
      <c r="T419" s="53"/>
      <c r="U419" s="14"/>
      <c r="V419" s="14">
        <f t="shared" si="306"/>
        <v>-39959.920000000006</v>
      </c>
      <c r="W419" s="14">
        <f t="shared" si="306"/>
        <v>0</v>
      </c>
      <c r="X419" s="14">
        <f t="shared" si="306"/>
        <v>0</v>
      </c>
      <c r="Y419" s="14">
        <f t="shared" si="306"/>
        <v>-39959.920000000006</v>
      </c>
      <c r="Z419" s="14">
        <f t="shared" si="307"/>
        <v>0</v>
      </c>
      <c r="AA419" s="102">
        <f t="shared" si="307"/>
        <v>0</v>
      </c>
      <c r="AB419" s="14">
        <f t="shared" si="307"/>
        <v>-29969.940000000006</v>
      </c>
      <c r="AC419" s="14">
        <f t="shared" si="307"/>
        <v>0</v>
      </c>
      <c r="AD419" s="14">
        <f t="shared" si="307"/>
        <v>0</v>
      </c>
      <c r="AE419" s="14">
        <f t="shared" si="307"/>
        <v>-29969.940000000006</v>
      </c>
      <c r="AF419" s="14">
        <f t="shared" si="307"/>
        <v>0</v>
      </c>
      <c r="AG419" s="14">
        <f t="shared" si="307"/>
        <v>0</v>
      </c>
      <c r="AH419" s="14">
        <f t="shared" si="307"/>
        <v>-29969.940000000006</v>
      </c>
      <c r="AI419" s="14">
        <f t="shared" si="307"/>
        <v>0</v>
      </c>
      <c r="AJ419" s="14">
        <f t="shared" si="307"/>
        <v>0</v>
      </c>
      <c r="AK419" s="14">
        <f t="shared" si="307"/>
        <v>-29969.940000000006</v>
      </c>
      <c r="AL419" s="14">
        <f t="shared" si="308"/>
        <v>0</v>
      </c>
      <c r="AM419" s="14">
        <f t="shared" si="308"/>
        <v>0</v>
      </c>
      <c r="AN419" s="14">
        <f t="shared" si="308"/>
        <v>-19979.960000000003</v>
      </c>
      <c r="AO419" s="14">
        <f t="shared" si="308"/>
        <v>0</v>
      </c>
      <c r="AP419" s="14">
        <f t="shared" si="308"/>
        <v>0</v>
      </c>
      <c r="AQ419" s="14">
        <f t="shared" si="308"/>
        <v>-19979.960000000003</v>
      </c>
      <c r="AR419" s="14">
        <f t="shared" si="308"/>
        <v>0</v>
      </c>
      <c r="AS419" s="14">
        <f t="shared" si="308"/>
        <v>0</v>
      </c>
      <c r="AT419" s="14">
        <f t="shared" si="308"/>
        <v>-19979.960000000003</v>
      </c>
      <c r="AU419" s="14">
        <f t="shared" si="308"/>
        <v>0</v>
      </c>
      <c r="AV419" s="14">
        <f t="shared" si="308"/>
        <v>0</v>
      </c>
      <c r="AW419" s="14">
        <f t="shared" si="308"/>
        <v>-19979.960000000003</v>
      </c>
      <c r="AX419" s="18"/>
      <c r="AY419" s="132">
        <f t="shared" si="303"/>
        <v>0.20020000000000004</v>
      </c>
      <c r="AZ419" s="18">
        <f t="shared" si="303"/>
        <v>0.20020000000000004</v>
      </c>
      <c r="BA419" s="18">
        <f t="shared" si="303"/>
        <v>0.20020000000000004</v>
      </c>
      <c r="BB419" s="18" t="e">
        <f t="shared" si="303"/>
        <v>#REF!</v>
      </c>
      <c r="BC419" s="18" t="e">
        <f t="shared" si="303"/>
        <v>#REF!</v>
      </c>
      <c r="BD419" s="18" t="e">
        <f t="shared" si="303"/>
        <v>#REF!</v>
      </c>
    </row>
    <row r="420" spans="1:56" s="12" customFormat="1" x14ac:dyDescent="0.15">
      <c r="A420" s="11" t="s">
        <v>540</v>
      </c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99"/>
      <c r="N420" s="11" t="s">
        <v>37</v>
      </c>
      <c r="Q420" s="76">
        <f t="shared" si="298"/>
        <v>0</v>
      </c>
      <c r="S420" s="71"/>
      <c r="T420" s="53"/>
      <c r="U420" s="14"/>
      <c r="V420" s="14">
        <f t="shared" si="306"/>
        <v>-48318.859124899398</v>
      </c>
      <c r="W420" s="14">
        <f t="shared" si="306"/>
        <v>0</v>
      </c>
      <c r="X420" s="14">
        <f t="shared" si="306"/>
        <v>0</v>
      </c>
      <c r="Y420" s="14">
        <f t="shared" si="306"/>
        <v>-48318.859124899398</v>
      </c>
      <c r="Z420" s="14">
        <f t="shared" si="307"/>
        <v>0</v>
      </c>
      <c r="AA420" s="102">
        <f t="shared" si="307"/>
        <v>0</v>
      </c>
      <c r="AB420" s="14">
        <f t="shared" si="307"/>
        <v>-19863.278991478281</v>
      </c>
      <c r="AC420" s="14">
        <f t="shared" si="307"/>
        <v>0</v>
      </c>
      <c r="AD420" s="14">
        <f t="shared" si="307"/>
        <v>0</v>
      </c>
      <c r="AE420" s="14">
        <f t="shared" si="307"/>
        <v>-19863.278991478281</v>
      </c>
      <c r="AF420" s="14">
        <f t="shared" si="307"/>
        <v>0</v>
      </c>
      <c r="AG420" s="14">
        <f t="shared" si="307"/>
        <v>0</v>
      </c>
      <c r="AH420" s="14">
        <f t="shared" si="307"/>
        <v>-19863.278991478281</v>
      </c>
      <c r="AI420" s="14">
        <f t="shared" si="307"/>
        <v>0</v>
      </c>
      <c r="AJ420" s="14">
        <f t="shared" si="307"/>
        <v>0</v>
      </c>
      <c r="AK420" s="14">
        <f t="shared" si="307"/>
        <v>-19863.278991478281</v>
      </c>
      <c r="AL420" s="14">
        <f t="shared" si="308"/>
        <v>0</v>
      </c>
      <c r="AM420" s="14">
        <f t="shared" si="308"/>
        <v>0</v>
      </c>
      <c r="AN420" s="14">
        <f t="shared" si="308"/>
        <v>-11866.123073244746</v>
      </c>
      <c r="AO420" s="14">
        <f t="shared" si="308"/>
        <v>0</v>
      </c>
      <c r="AP420" s="14">
        <f t="shared" si="308"/>
        <v>0</v>
      </c>
      <c r="AQ420" s="14">
        <f t="shared" si="308"/>
        <v>-11866.123073244746</v>
      </c>
      <c r="AR420" s="14">
        <f t="shared" si="308"/>
        <v>0</v>
      </c>
      <c r="AS420" s="14">
        <f t="shared" si="308"/>
        <v>0</v>
      </c>
      <c r="AT420" s="14">
        <f t="shared" si="308"/>
        <v>-11866.123073244746</v>
      </c>
      <c r="AU420" s="14">
        <f t="shared" si="308"/>
        <v>0</v>
      </c>
      <c r="AV420" s="14">
        <f t="shared" si="308"/>
        <v>0</v>
      </c>
      <c r="AW420" s="14">
        <f t="shared" si="308"/>
        <v>-11866.123073244746</v>
      </c>
      <c r="AX420" s="18"/>
      <c r="AY420" s="132">
        <f t="shared" si="303"/>
        <v>0.20020000000000004</v>
      </c>
      <c r="AZ420" s="18">
        <f t="shared" si="303"/>
        <v>0.20020000000000004</v>
      </c>
      <c r="BA420" s="18">
        <f t="shared" si="303"/>
        <v>0.20020000000000004</v>
      </c>
      <c r="BB420" s="18" t="e">
        <f t="shared" si="303"/>
        <v>#REF!</v>
      </c>
      <c r="BC420" s="18" t="e">
        <f t="shared" si="303"/>
        <v>#REF!</v>
      </c>
      <c r="BD420" s="18" t="e">
        <f t="shared" si="303"/>
        <v>#REF!</v>
      </c>
    </row>
    <row r="421" spans="1:56" s="12" customFormat="1" x14ac:dyDescent="0.15">
      <c r="A421" s="11" t="s">
        <v>47</v>
      </c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99"/>
      <c r="N421" s="11" t="str">
        <f>IF(Q421&gt;=1,A421,"NO")</f>
        <v>Regulatory Expenses</v>
      </c>
      <c r="Q421" s="76">
        <f t="shared" si="298"/>
        <v>2</v>
      </c>
      <c r="S421" s="71"/>
      <c r="T421" s="53"/>
      <c r="U421" s="14"/>
      <c r="V421" s="14">
        <f t="shared" si="306"/>
        <v>5645.7787154839289</v>
      </c>
      <c r="W421" s="14">
        <f t="shared" si="306"/>
        <v>0</v>
      </c>
      <c r="X421" s="14">
        <f t="shared" si="306"/>
        <v>0</v>
      </c>
      <c r="Y421" s="14">
        <f t="shared" si="306"/>
        <v>5645.7787154839289</v>
      </c>
      <c r="Z421" s="14">
        <f t="shared" si="307"/>
        <v>0</v>
      </c>
      <c r="AA421" s="102">
        <f t="shared" si="307"/>
        <v>0</v>
      </c>
      <c r="AB421" s="14">
        <f t="shared" si="307"/>
        <v>1856.3998712007151</v>
      </c>
      <c r="AC421" s="14">
        <f t="shared" si="307"/>
        <v>0</v>
      </c>
      <c r="AD421" s="14">
        <f t="shared" si="307"/>
        <v>0</v>
      </c>
      <c r="AE421" s="14">
        <f t="shared" si="307"/>
        <v>1856.3998712007151</v>
      </c>
      <c r="AF421" s="14">
        <f t="shared" si="307"/>
        <v>0</v>
      </c>
      <c r="AG421" s="14">
        <f t="shared" si="307"/>
        <v>0</v>
      </c>
      <c r="AH421" s="14">
        <f t="shared" si="307"/>
        <v>1856.3998712007151</v>
      </c>
      <c r="AI421" s="14">
        <f t="shared" si="307"/>
        <v>0</v>
      </c>
      <c r="AJ421" s="14">
        <f t="shared" si="307"/>
        <v>0</v>
      </c>
      <c r="AK421" s="14">
        <f t="shared" si="307"/>
        <v>1856.3998712007151</v>
      </c>
      <c r="AL421" s="14">
        <f t="shared" si="308"/>
        <v>0</v>
      </c>
      <c r="AM421" s="14">
        <f t="shared" si="308"/>
        <v>0</v>
      </c>
      <c r="AN421" s="14">
        <f t="shared" si="308"/>
        <v>3482.6988356159986</v>
      </c>
      <c r="AO421" s="14">
        <f t="shared" si="308"/>
        <v>0</v>
      </c>
      <c r="AP421" s="14">
        <f t="shared" si="308"/>
        <v>0</v>
      </c>
      <c r="AQ421" s="14">
        <f t="shared" si="308"/>
        <v>3482.6988356159986</v>
      </c>
      <c r="AR421" s="14">
        <f t="shared" si="308"/>
        <v>0</v>
      </c>
      <c r="AS421" s="14">
        <f t="shared" si="308"/>
        <v>0</v>
      </c>
      <c r="AT421" s="14">
        <f t="shared" si="308"/>
        <v>3482.6988356159986</v>
      </c>
      <c r="AU421" s="14">
        <f t="shared" si="308"/>
        <v>0</v>
      </c>
      <c r="AV421" s="14">
        <f t="shared" si="308"/>
        <v>0</v>
      </c>
      <c r="AW421" s="14">
        <f t="shared" si="308"/>
        <v>3482.6988356159986</v>
      </c>
      <c r="AX421" s="18"/>
      <c r="AY421" s="132">
        <f t="shared" si="303"/>
        <v>0.20020000000000004</v>
      </c>
      <c r="AZ421" s="18">
        <f t="shared" si="303"/>
        <v>0.20020000000000004</v>
      </c>
      <c r="BA421" s="18">
        <f t="shared" si="303"/>
        <v>0.20020000000000004</v>
      </c>
      <c r="BB421" s="18" t="e">
        <f t="shared" si="303"/>
        <v>#REF!</v>
      </c>
      <c r="BC421" s="18" t="e">
        <f t="shared" si="303"/>
        <v>#REF!</v>
      </c>
      <c r="BD421" s="18" t="e">
        <f t="shared" si="303"/>
        <v>#REF!</v>
      </c>
    </row>
    <row r="422" spans="1:56" s="12" customFormat="1" x14ac:dyDescent="0.15">
      <c r="A422" s="11" t="s">
        <v>455</v>
      </c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99"/>
      <c r="N422" s="11" t="s">
        <v>596</v>
      </c>
      <c r="Q422" s="76">
        <f t="shared" si="298"/>
        <v>0</v>
      </c>
      <c r="S422" s="71"/>
      <c r="T422" s="53"/>
      <c r="U422" s="14"/>
      <c r="V422" s="14">
        <f t="shared" si="306"/>
        <v>0</v>
      </c>
      <c r="W422" s="14">
        <f t="shared" si="306"/>
        <v>0</v>
      </c>
      <c r="X422" s="14">
        <f t="shared" si="306"/>
        <v>0</v>
      </c>
      <c r="Y422" s="14">
        <f t="shared" si="306"/>
        <v>0</v>
      </c>
      <c r="Z422" s="14">
        <f t="shared" si="307"/>
        <v>0</v>
      </c>
      <c r="AA422" s="102">
        <f t="shared" si="307"/>
        <v>0</v>
      </c>
      <c r="AB422" s="14">
        <f t="shared" si="307"/>
        <v>0</v>
      </c>
      <c r="AC422" s="14">
        <f t="shared" si="307"/>
        <v>0</v>
      </c>
      <c r="AD422" s="14">
        <f t="shared" si="307"/>
        <v>0</v>
      </c>
      <c r="AE422" s="14">
        <f t="shared" si="307"/>
        <v>0</v>
      </c>
      <c r="AF422" s="14">
        <f t="shared" si="307"/>
        <v>0</v>
      </c>
      <c r="AG422" s="14">
        <f t="shared" si="307"/>
        <v>0</v>
      </c>
      <c r="AH422" s="14">
        <f t="shared" si="307"/>
        <v>0</v>
      </c>
      <c r="AI422" s="14">
        <f t="shared" si="307"/>
        <v>0</v>
      </c>
      <c r="AJ422" s="14">
        <f t="shared" si="307"/>
        <v>0</v>
      </c>
      <c r="AK422" s="14">
        <f t="shared" si="307"/>
        <v>0</v>
      </c>
      <c r="AL422" s="14">
        <f t="shared" si="308"/>
        <v>0</v>
      </c>
      <c r="AM422" s="14">
        <f t="shared" si="308"/>
        <v>0</v>
      </c>
      <c r="AN422" s="14">
        <f t="shared" si="308"/>
        <v>0</v>
      </c>
      <c r="AO422" s="14">
        <f t="shared" si="308"/>
        <v>0</v>
      </c>
      <c r="AP422" s="14">
        <f t="shared" si="308"/>
        <v>0</v>
      </c>
      <c r="AQ422" s="14">
        <f t="shared" si="308"/>
        <v>0</v>
      </c>
      <c r="AR422" s="14">
        <f t="shared" si="308"/>
        <v>0</v>
      </c>
      <c r="AS422" s="14">
        <f t="shared" si="308"/>
        <v>0</v>
      </c>
      <c r="AT422" s="14">
        <f t="shared" si="308"/>
        <v>0</v>
      </c>
      <c r="AU422" s="14">
        <f t="shared" si="308"/>
        <v>0</v>
      </c>
      <c r="AV422" s="14">
        <f t="shared" si="308"/>
        <v>0</v>
      </c>
      <c r="AW422" s="14">
        <f t="shared" si="308"/>
        <v>0</v>
      </c>
      <c r="AX422" s="18"/>
      <c r="AY422" s="132">
        <f t="shared" si="303"/>
        <v>0</v>
      </c>
      <c r="AZ422" s="18">
        <f t="shared" si="303"/>
        <v>0</v>
      </c>
      <c r="BA422" s="18">
        <f t="shared" si="303"/>
        <v>0</v>
      </c>
      <c r="BB422" s="18" t="e">
        <f t="shared" si="303"/>
        <v>#REF!</v>
      </c>
      <c r="BC422" s="18" t="e">
        <f t="shared" si="303"/>
        <v>#REF!</v>
      </c>
      <c r="BD422" s="18" t="e">
        <f t="shared" si="303"/>
        <v>#REF!</v>
      </c>
    </row>
    <row r="423" spans="1:56" s="12" customFormat="1" x14ac:dyDescent="0.15">
      <c r="A423" s="11" t="s">
        <v>458</v>
      </c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99"/>
      <c r="N423" s="11" t="s">
        <v>596</v>
      </c>
      <c r="Q423" s="76">
        <f t="shared" si="298"/>
        <v>0</v>
      </c>
      <c r="S423" s="71"/>
      <c r="T423" s="53"/>
      <c r="U423" s="14"/>
      <c r="V423" s="14">
        <f t="shared" si="306"/>
        <v>0</v>
      </c>
      <c r="W423" s="14">
        <f t="shared" si="306"/>
        <v>0</v>
      </c>
      <c r="X423" s="14">
        <f t="shared" si="306"/>
        <v>0</v>
      </c>
      <c r="Y423" s="14">
        <f t="shared" si="306"/>
        <v>0</v>
      </c>
      <c r="Z423" s="14">
        <f t="shared" si="307"/>
        <v>0</v>
      </c>
      <c r="AA423" s="102">
        <f t="shared" si="307"/>
        <v>0</v>
      </c>
      <c r="AB423" s="14">
        <f t="shared" si="307"/>
        <v>0</v>
      </c>
      <c r="AC423" s="14">
        <f t="shared" si="307"/>
        <v>0</v>
      </c>
      <c r="AD423" s="14">
        <f t="shared" si="307"/>
        <v>0</v>
      </c>
      <c r="AE423" s="14">
        <f t="shared" si="307"/>
        <v>0</v>
      </c>
      <c r="AF423" s="14">
        <f t="shared" si="307"/>
        <v>0</v>
      </c>
      <c r="AG423" s="14">
        <f t="shared" si="307"/>
        <v>0</v>
      </c>
      <c r="AH423" s="14">
        <f t="shared" si="307"/>
        <v>0</v>
      </c>
      <c r="AI423" s="14">
        <f t="shared" si="307"/>
        <v>0</v>
      </c>
      <c r="AJ423" s="14">
        <f t="shared" si="307"/>
        <v>0</v>
      </c>
      <c r="AK423" s="14">
        <f t="shared" si="307"/>
        <v>0</v>
      </c>
      <c r="AL423" s="14">
        <f t="shared" si="308"/>
        <v>0</v>
      </c>
      <c r="AM423" s="14">
        <f t="shared" si="308"/>
        <v>0</v>
      </c>
      <c r="AN423" s="14">
        <f t="shared" si="308"/>
        <v>0</v>
      </c>
      <c r="AO423" s="14">
        <f t="shared" si="308"/>
        <v>0</v>
      </c>
      <c r="AP423" s="14">
        <f t="shared" si="308"/>
        <v>0</v>
      </c>
      <c r="AQ423" s="14">
        <f t="shared" si="308"/>
        <v>0</v>
      </c>
      <c r="AR423" s="14">
        <f t="shared" si="308"/>
        <v>0</v>
      </c>
      <c r="AS423" s="14">
        <f t="shared" si="308"/>
        <v>0</v>
      </c>
      <c r="AT423" s="14">
        <f t="shared" si="308"/>
        <v>0</v>
      </c>
      <c r="AU423" s="14">
        <f t="shared" si="308"/>
        <v>0</v>
      </c>
      <c r="AV423" s="14">
        <f t="shared" si="308"/>
        <v>0</v>
      </c>
      <c r="AW423" s="14">
        <f t="shared" si="308"/>
        <v>0</v>
      </c>
      <c r="AX423" s="18"/>
      <c r="AY423" s="132">
        <f t="shared" si="303"/>
        <v>0</v>
      </c>
      <c r="AZ423" s="18">
        <f t="shared" si="303"/>
        <v>0</v>
      </c>
      <c r="BA423" s="18">
        <f t="shared" si="303"/>
        <v>0</v>
      </c>
      <c r="BB423" s="18" t="e">
        <f t="shared" si="303"/>
        <v>#REF!</v>
      </c>
      <c r="BC423" s="18" t="e">
        <f t="shared" si="303"/>
        <v>#REF!</v>
      </c>
      <c r="BD423" s="18" t="e">
        <f t="shared" si="303"/>
        <v>#REF!</v>
      </c>
    </row>
    <row r="424" spans="1:56" s="12" customFormat="1" x14ac:dyDescent="0.15">
      <c r="A424" s="11" t="s">
        <v>541</v>
      </c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99"/>
      <c r="N424" s="11" t="s">
        <v>510</v>
      </c>
      <c r="Q424" s="76">
        <f t="shared" si="298"/>
        <v>0</v>
      </c>
      <c r="S424" s="71"/>
      <c r="T424" s="53"/>
      <c r="U424" s="14"/>
      <c r="V424" s="14">
        <f t="shared" si="306"/>
        <v>0</v>
      </c>
      <c r="W424" s="14">
        <f t="shared" si="306"/>
        <v>0</v>
      </c>
      <c r="X424" s="14">
        <f t="shared" si="306"/>
        <v>0</v>
      </c>
      <c r="Y424" s="14">
        <f t="shared" si="306"/>
        <v>0</v>
      </c>
      <c r="Z424" s="14">
        <f t="shared" ref="Z424:AK433" si="309">(SUMIF($A$219:$A$263,$A424,Z$219:Z$263)*0.21+SUMIF($A$272:$A$316,$A424,Z$272:Z$316)*0.05*0.79)*$AZ424</f>
        <v>0</v>
      </c>
      <c r="AA424" s="102">
        <f t="shared" si="309"/>
        <v>0</v>
      </c>
      <c r="AB424" s="14">
        <f t="shared" si="309"/>
        <v>0</v>
      </c>
      <c r="AC424" s="14">
        <f t="shared" si="309"/>
        <v>0</v>
      </c>
      <c r="AD424" s="14">
        <f t="shared" si="309"/>
        <v>0</v>
      </c>
      <c r="AE424" s="14">
        <f t="shared" si="309"/>
        <v>0</v>
      </c>
      <c r="AF424" s="14">
        <f t="shared" si="309"/>
        <v>0</v>
      </c>
      <c r="AG424" s="14">
        <f t="shared" si="309"/>
        <v>0</v>
      </c>
      <c r="AH424" s="14">
        <f t="shared" si="309"/>
        <v>0</v>
      </c>
      <c r="AI424" s="14">
        <f t="shared" si="309"/>
        <v>0</v>
      </c>
      <c r="AJ424" s="14">
        <f t="shared" si="309"/>
        <v>0</v>
      </c>
      <c r="AK424" s="14">
        <f t="shared" si="309"/>
        <v>0</v>
      </c>
      <c r="AL424" s="14">
        <f t="shared" ref="AL424:AW433" si="310">(SUMIF($A$219:$A$263,$A424,AL$219:AL$263)*0.21+SUMIF($A$272:$A$316,$A424,AL$272:AL$316)*0.05*0.79)*$BA424</f>
        <v>0</v>
      </c>
      <c r="AM424" s="14">
        <f t="shared" si="310"/>
        <v>0</v>
      </c>
      <c r="AN424" s="14">
        <f t="shared" si="310"/>
        <v>0</v>
      </c>
      <c r="AO424" s="14">
        <f t="shared" si="310"/>
        <v>0</v>
      </c>
      <c r="AP424" s="14">
        <f t="shared" si="310"/>
        <v>0</v>
      </c>
      <c r="AQ424" s="14">
        <f t="shared" si="310"/>
        <v>0</v>
      </c>
      <c r="AR424" s="14">
        <f t="shared" si="310"/>
        <v>0</v>
      </c>
      <c r="AS424" s="14">
        <f t="shared" si="310"/>
        <v>0</v>
      </c>
      <c r="AT424" s="14">
        <f t="shared" si="310"/>
        <v>0</v>
      </c>
      <c r="AU424" s="14">
        <f t="shared" si="310"/>
        <v>0</v>
      </c>
      <c r="AV424" s="14">
        <f t="shared" si="310"/>
        <v>0</v>
      </c>
      <c r="AW424" s="14">
        <f t="shared" si="310"/>
        <v>0</v>
      </c>
      <c r="AX424" s="18"/>
      <c r="AY424" s="132">
        <f t="shared" si="303"/>
        <v>0</v>
      </c>
      <c r="AZ424" s="18">
        <f t="shared" si="303"/>
        <v>0</v>
      </c>
      <c r="BA424" s="18">
        <f t="shared" si="303"/>
        <v>0</v>
      </c>
      <c r="BB424" s="18" t="e">
        <f t="shared" si="303"/>
        <v>#REF!</v>
      </c>
      <c r="BC424" s="18" t="e">
        <f t="shared" si="303"/>
        <v>#REF!</v>
      </c>
      <c r="BD424" s="18" t="e">
        <f t="shared" si="303"/>
        <v>#REF!</v>
      </c>
    </row>
    <row r="425" spans="1:56" s="12" customFormat="1" x14ac:dyDescent="0.15">
      <c r="A425" s="11" t="s">
        <v>542</v>
      </c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99"/>
      <c r="N425" s="11" t="s">
        <v>574</v>
      </c>
      <c r="Q425" s="76">
        <f t="shared" si="298"/>
        <v>0</v>
      </c>
      <c r="S425" s="71"/>
      <c r="T425" s="53"/>
      <c r="U425" s="14"/>
      <c r="V425" s="14">
        <f t="shared" si="306"/>
        <v>0</v>
      </c>
      <c r="W425" s="14">
        <f t="shared" si="306"/>
        <v>0</v>
      </c>
      <c r="X425" s="14">
        <f t="shared" si="306"/>
        <v>0</v>
      </c>
      <c r="Y425" s="14">
        <f t="shared" si="306"/>
        <v>0</v>
      </c>
      <c r="Z425" s="14">
        <f t="shared" si="309"/>
        <v>0</v>
      </c>
      <c r="AA425" s="102">
        <f t="shared" si="309"/>
        <v>0</v>
      </c>
      <c r="AB425" s="14">
        <f t="shared" si="309"/>
        <v>0</v>
      </c>
      <c r="AC425" s="14">
        <f t="shared" si="309"/>
        <v>0</v>
      </c>
      <c r="AD425" s="14">
        <f t="shared" si="309"/>
        <v>0</v>
      </c>
      <c r="AE425" s="14">
        <f t="shared" si="309"/>
        <v>0</v>
      </c>
      <c r="AF425" s="14">
        <f t="shared" si="309"/>
        <v>0</v>
      </c>
      <c r="AG425" s="14">
        <f t="shared" si="309"/>
        <v>0</v>
      </c>
      <c r="AH425" s="14">
        <f t="shared" si="309"/>
        <v>0</v>
      </c>
      <c r="AI425" s="14">
        <f t="shared" si="309"/>
        <v>0</v>
      </c>
      <c r="AJ425" s="14">
        <f t="shared" si="309"/>
        <v>0</v>
      </c>
      <c r="AK425" s="14">
        <f t="shared" si="309"/>
        <v>0</v>
      </c>
      <c r="AL425" s="14">
        <f t="shared" si="310"/>
        <v>0</v>
      </c>
      <c r="AM425" s="14">
        <f t="shared" si="310"/>
        <v>0</v>
      </c>
      <c r="AN425" s="14">
        <f t="shared" si="310"/>
        <v>0</v>
      </c>
      <c r="AO425" s="14">
        <f t="shared" si="310"/>
        <v>0</v>
      </c>
      <c r="AP425" s="14">
        <f t="shared" si="310"/>
        <v>0</v>
      </c>
      <c r="AQ425" s="14">
        <f t="shared" si="310"/>
        <v>0</v>
      </c>
      <c r="AR425" s="14">
        <f t="shared" si="310"/>
        <v>0</v>
      </c>
      <c r="AS425" s="14">
        <f t="shared" si="310"/>
        <v>0</v>
      </c>
      <c r="AT425" s="14">
        <f t="shared" si="310"/>
        <v>0</v>
      </c>
      <c r="AU425" s="14">
        <f t="shared" si="310"/>
        <v>0</v>
      </c>
      <c r="AV425" s="14">
        <f t="shared" si="310"/>
        <v>0</v>
      </c>
      <c r="AW425" s="14">
        <f t="shared" si="310"/>
        <v>0</v>
      </c>
      <c r="AX425" s="18"/>
      <c r="AY425" s="132">
        <f t="shared" si="303"/>
        <v>0</v>
      </c>
      <c r="AZ425" s="18">
        <f t="shared" si="303"/>
        <v>0</v>
      </c>
      <c r="BA425" s="18">
        <f t="shared" si="303"/>
        <v>0</v>
      </c>
      <c r="BB425" s="18" t="e">
        <f t="shared" si="303"/>
        <v>#REF!</v>
      </c>
      <c r="BC425" s="18" t="e">
        <f t="shared" si="303"/>
        <v>#REF!</v>
      </c>
      <c r="BD425" s="18" t="e">
        <f t="shared" si="303"/>
        <v>#REF!</v>
      </c>
    </row>
    <row r="426" spans="1:56" s="12" customFormat="1" x14ac:dyDescent="0.15">
      <c r="A426" s="11" t="s">
        <v>10</v>
      </c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99"/>
      <c r="N426" s="11" t="str">
        <f>IF(Q426&gt;=1,A426,"NO")</f>
        <v>2009 Winter Storm Damages</v>
      </c>
      <c r="Q426" s="76">
        <f t="shared" ref="Q426:Q444" si="311">COUNTIF($A$42:$A$193,A426)</f>
        <v>2</v>
      </c>
      <c r="S426" s="71"/>
      <c r="T426" s="53"/>
      <c r="U426" s="14"/>
      <c r="V426" s="14">
        <f t="shared" si="306"/>
        <v>1667.8607944485802</v>
      </c>
      <c r="W426" s="14">
        <f t="shared" si="306"/>
        <v>0</v>
      </c>
      <c r="X426" s="14">
        <f t="shared" si="306"/>
        <v>0</v>
      </c>
      <c r="Y426" s="14">
        <f t="shared" si="306"/>
        <v>1667.8607944485802</v>
      </c>
      <c r="Z426" s="14">
        <f t="shared" si="309"/>
        <v>0</v>
      </c>
      <c r="AA426" s="102">
        <f t="shared" si="309"/>
        <v>0</v>
      </c>
      <c r="AB426" s="14">
        <f t="shared" si="309"/>
        <v>833.93037744054584</v>
      </c>
      <c r="AC426" s="14">
        <f t="shared" si="309"/>
        <v>0</v>
      </c>
      <c r="AD426" s="14">
        <f t="shared" si="309"/>
        <v>0</v>
      </c>
      <c r="AE426" s="14">
        <f t="shared" si="309"/>
        <v>833.93037744054584</v>
      </c>
      <c r="AF426" s="14">
        <f t="shared" si="309"/>
        <v>0</v>
      </c>
      <c r="AG426" s="14">
        <f t="shared" si="309"/>
        <v>0</v>
      </c>
      <c r="AH426" s="14">
        <f t="shared" si="309"/>
        <v>833.93037744054584</v>
      </c>
      <c r="AI426" s="14">
        <f t="shared" si="309"/>
        <v>0</v>
      </c>
      <c r="AJ426" s="14">
        <f t="shared" si="309"/>
        <v>0</v>
      </c>
      <c r="AK426" s="14">
        <f t="shared" si="309"/>
        <v>833.93037744054584</v>
      </c>
      <c r="AL426" s="14">
        <f t="shared" si="310"/>
        <v>0</v>
      </c>
      <c r="AM426" s="14">
        <f t="shared" si="310"/>
        <v>0</v>
      </c>
      <c r="AN426" s="14">
        <f t="shared" si="310"/>
        <v>0</v>
      </c>
      <c r="AO426" s="14">
        <f t="shared" si="310"/>
        <v>0</v>
      </c>
      <c r="AP426" s="14">
        <f t="shared" si="310"/>
        <v>0</v>
      </c>
      <c r="AQ426" s="14">
        <f t="shared" si="310"/>
        <v>0</v>
      </c>
      <c r="AR426" s="14">
        <f t="shared" si="310"/>
        <v>0</v>
      </c>
      <c r="AS426" s="14">
        <f t="shared" si="310"/>
        <v>0</v>
      </c>
      <c r="AT426" s="14">
        <f t="shared" si="310"/>
        <v>0</v>
      </c>
      <c r="AU426" s="14">
        <f t="shared" si="310"/>
        <v>0</v>
      </c>
      <c r="AV426" s="14">
        <f t="shared" si="310"/>
        <v>0</v>
      </c>
      <c r="AW426" s="14">
        <f t="shared" si="310"/>
        <v>0</v>
      </c>
      <c r="AX426" s="18"/>
      <c r="AY426" s="132">
        <f t="shared" si="303"/>
        <v>1.0572475158022399E-2</v>
      </c>
      <c r="AZ426" s="18">
        <f t="shared" si="303"/>
        <v>1.0572475158022399E-2</v>
      </c>
      <c r="BA426" s="18">
        <f t="shared" si="303"/>
        <v>1.0572475158022399E-2</v>
      </c>
      <c r="BB426" s="18" t="e">
        <f t="shared" si="303"/>
        <v>#REF!</v>
      </c>
      <c r="BC426" s="18" t="e">
        <f t="shared" si="303"/>
        <v>#REF!</v>
      </c>
      <c r="BD426" s="18" t="e">
        <f t="shared" si="303"/>
        <v>#REF!</v>
      </c>
    </row>
    <row r="427" spans="1:56" s="12" customFormat="1" x14ac:dyDescent="0.15">
      <c r="A427" s="11" t="s">
        <v>543</v>
      </c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99"/>
      <c r="N427" s="11" t="s">
        <v>581</v>
      </c>
      <c r="Q427" s="76">
        <f t="shared" si="311"/>
        <v>0</v>
      </c>
      <c r="S427" s="71"/>
      <c r="T427" s="53"/>
      <c r="U427" s="14"/>
      <c r="V427" s="14">
        <f t="shared" si="306"/>
        <v>61856.429285612656</v>
      </c>
      <c r="W427" s="14">
        <f t="shared" si="306"/>
        <v>0</v>
      </c>
      <c r="X427" s="14">
        <f t="shared" si="306"/>
        <v>0</v>
      </c>
      <c r="Y427" s="14">
        <f t="shared" si="306"/>
        <v>61856.429285612656</v>
      </c>
      <c r="Z427" s="14">
        <f t="shared" si="309"/>
        <v>0</v>
      </c>
      <c r="AA427" s="102">
        <f t="shared" si="309"/>
        <v>0</v>
      </c>
      <c r="AB427" s="14">
        <f t="shared" si="309"/>
        <v>-32014.900822262334</v>
      </c>
      <c r="AC427" s="14">
        <f t="shared" si="309"/>
        <v>0</v>
      </c>
      <c r="AD427" s="14">
        <f t="shared" si="309"/>
        <v>0</v>
      </c>
      <c r="AE427" s="14">
        <f t="shared" si="309"/>
        <v>-32014.900822262334</v>
      </c>
      <c r="AF427" s="14">
        <f t="shared" si="309"/>
        <v>0</v>
      </c>
      <c r="AG427" s="14">
        <f t="shared" si="309"/>
        <v>0</v>
      </c>
      <c r="AH427" s="14">
        <f t="shared" si="309"/>
        <v>-32014.900822262334</v>
      </c>
      <c r="AI427" s="14">
        <f t="shared" si="309"/>
        <v>0</v>
      </c>
      <c r="AJ427" s="14">
        <f t="shared" si="309"/>
        <v>0</v>
      </c>
      <c r="AK427" s="14">
        <f t="shared" si="309"/>
        <v>-32014.900822262334</v>
      </c>
      <c r="AL427" s="14">
        <f t="shared" si="310"/>
        <v>0</v>
      </c>
      <c r="AM427" s="14">
        <f t="shared" si="310"/>
        <v>0</v>
      </c>
      <c r="AN427" s="14">
        <f t="shared" si="310"/>
        <v>-32014.900822262334</v>
      </c>
      <c r="AO427" s="14">
        <f t="shared" si="310"/>
        <v>0</v>
      </c>
      <c r="AP427" s="14">
        <f t="shared" si="310"/>
        <v>0</v>
      </c>
      <c r="AQ427" s="14">
        <f t="shared" si="310"/>
        <v>-32014.900822262334</v>
      </c>
      <c r="AR427" s="14">
        <f t="shared" si="310"/>
        <v>0</v>
      </c>
      <c r="AS427" s="14">
        <f t="shared" si="310"/>
        <v>0</v>
      </c>
      <c r="AT427" s="14">
        <f t="shared" si="310"/>
        <v>-32014.900822262334</v>
      </c>
      <c r="AU427" s="14">
        <f t="shared" si="310"/>
        <v>0</v>
      </c>
      <c r="AV427" s="14">
        <f t="shared" si="310"/>
        <v>0</v>
      </c>
      <c r="AW427" s="14">
        <f t="shared" si="310"/>
        <v>-32014.900822262334</v>
      </c>
      <c r="AX427" s="18"/>
      <c r="AY427" s="132">
        <f t="shared" si="303"/>
        <v>0.22999991001745212</v>
      </c>
      <c r="AZ427" s="18">
        <f t="shared" si="303"/>
        <v>0.22999991001745212</v>
      </c>
      <c r="BA427" s="18">
        <f t="shared" si="303"/>
        <v>0.22999991001745212</v>
      </c>
      <c r="BB427" s="18" t="e">
        <f t="shared" si="303"/>
        <v>#REF!</v>
      </c>
      <c r="BC427" s="18" t="e">
        <f t="shared" si="303"/>
        <v>#REF!</v>
      </c>
      <c r="BD427" s="18" t="e">
        <f t="shared" si="303"/>
        <v>#REF!</v>
      </c>
    </row>
    <row r="428" spans="1:56" s="12" customFormat="1" x14ac:dyDescent="0.15">
      <c r="A428" s="11" t="s">
        <v>544</v>
      </c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99"/>
      <c r="N428" s="11" t="s">
        <v>575</v>
      </c>
      <c r="Q428" s="76">
        <f t="shared" si="311"/>
        <v>0</v>
      </c>
      <c r="S428" s="71"/>
      <c r="T428" s="53"/>
      <c r="U428" s="14"/>
      <c r="V428" s="14">
        <f t="shared" si="306"/>
        <v>0</v>
      </c>
      <c r="W428" s="14">
        <f t="shared" si="306"/>
        <v>0</v>
      </c>
      <c r="X428" s="14">
        <f t="shared" si="306"/>
        <v>0</v>
      </c>
      <c r="Y428" s="14">
        <f t="shared" si="306"/>
        <v>0</v>
      </c>
      <c r="Z428" s="14">
        <f t="shared" si="309"/>
        <v>0</v>
      </c>
      <c r="AA428" s="102">
        <f t="shared" si="309"/>
        <v>0</v>
      </c>
      <c r="AB428" s="14">
        <f t="shared" si="309"/>
        <v>0</v>
      </c>
      <c r="AC428" s="14">
        <f t="shared" si="309"/>
        <v>0</v>
      </c>
      <c r="AD428" s="14">
        <f t="shared" si="309"/>
        <v>0</v>
      </c>
      <c r="AE428" s="14">
        <f t="shared" si="309"/>
        <v>0</v>
      </c>
      <c r="AF428" s="14">
        <f t="shared" si="309"/>
        <v>0</v>
      </c>
      <c r="AG428" s="14">
        <f t="shared" si="309"/>
        <v>0</v>
      </c>
      <c r="AH428" s="14">
        <f t="shared" si="309"/>
        <v>0</v>
      </c>
      <c r="AI428" s="14">
        <f t="shared" si="309"/>
        <v>0</v>
      </c>
      <c r="AJ428" s="14">
        <f t="shared" si="309"/>
        <v>0</v>
      </c>
      <c r="AK428" s="14">
        <f t="shared" si="309"/>
        <v>0</v>
      </c>
      <c r="AL428" s="14">
        <f t="shared" si="310"/>
        <v>0</v>
      </c>
      <c r="AM428" s="14">
        <f t="shared" si="310"/>
        <v>0</v>
      </c>
      <c r="AN428" s="14">
        <f t="shared" si="310"/>
        <v>0</v>
      </c>
      <c r="AO428" s="14">
        <f t="shared" si="310"/>
        <v>0</v>
      </c>
      <c r="AP428" s="14">
        <f t="shared" si="310"/>
        <v>0</v>
      </c>
      <c r="AQ428" s="14">
        <f t="shared" si="310"/>
        <v>0</v>
      </c>
      <c r="AR428" s="14">
        <f t="shared" si="310"/>
        <v>0</v>
      </c>
      <c r="AS428" s="14">
        <f t="shared" si="310"/>
        <v>0</v>
      </c>
      <c r="AT428" s="14">
        <f t="shared" si="310"/>
        <v>0</v>
      </c>
      <c r="AU428" s="14">
        <f t="shared" si="310"/>
        <v>0</v>
      </c>
      <c r="AV428" s="14">
        <f t="shared" si="310"/>
        <v>0</v>
      </c>
      <c r="AW428" s="14">
        <f t="shared" si="310"/>
        <v>0</v>
      </c>
      <c r="AX428" s="18"/>
      <c r="AY428" s="132">
        <f t="shared" si="303"/>
        <v>0</v>
      </c>
      <c r="AZ428" s="18">
        <f t="shared" si="303"/>
        <v>0</v>
      </c>
      <c r="BA428" s="18">
        <f t="shared" si="303"/>
        <v>0</v>
      </c>
      <c r="BB428" s="18" t="e">
        <f t="shared" si="303"/>
        <v>#REF!</v>
      </c>
      <c r="BC428" s="18" t="e">
        <f t="shared" si="303"/>
        <v>#REF!</v>
      </c>
      <c r="BD428" s="18" t="e">
        <f t="shared" si="303"/>
        <v>#REF!</v>
      </c>
    </row>
    <row r="429" spans="1:56" s="12" customFormat="1" x14ac:dyDescent="0.15">
      <c r="A429" s="11" t="s">
        <v>52</v>
      </c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99"/>
      <c r="N429" s="11" t="str">
        <f>IF(Q429&gt;=1,A429,"NO")</f>
        <v>TAX REPAIR EXPENSING</v>
      </c>
      <c r="Q429" s="76">
        <f t="shared" si="311"/>
        <v>2</v>
      </c>
      <c r="S429" s="71"/>
      <c r="T429" s="53"/>
      <c r="U429" s="14"/>
      <c r="V429" s="14">
        <f t="shared" si="306"/>
        <v>-223529.77826879491</v>
      </c>
      <c r="W429" s="14">
        <f t="shared" si="306"/>
        <v>0</v>
      </c>
      <c r="X429" s="14">
        <f t="shared" si="306"/>
        <v>0</v>
      </c>
      <c r="Y429" s="14">
        <f t="shared" si="306"/>
        <v>-223529.77826879491</v>
      </c>
      <c r="Z429" s="14">
        <f t="shared" si="309"/>
        <v>0</v>
      </c>
      <c r="AA429" s="102">
        <f t="shared" si="309"/>
        <v>0</v>
      </c>
      <c r="AB429" s="14">
        <f t="shared" si="309"/>
        <v>-304546.12177482719</v>
      </c>
      <c r="AC429" s="14">
        <f t="shared" si="309"/>
        <v>0</v>
      </c>
      <c r="AD429" s="14">
        <f t="shared" si="309"/>
        <v>0</v>
      </c>
      <c r="AE429" s="14">
        <f t="shared" si="309"/>
        <v>-304546.12177482719</v>
      </c>
      <c r="AF429" s="14">
        <f t="shared" si="309"/>
        <v>0</v>
      </c>
      <c r="AG429" s="14">
        <f t="shared" si="309"/>
        <v>0</v>
      </c>
      <c r="AH429" s="14">
        <f t="shared" si="309"/>
        <v>-304546.12177482719</v>
      </c>
      <c r="AI429" s="14">
        <f t="shared" si="309"/>
        <v>0</v>
      </c>
      <c r="AJ429" s="14">
        <f t="shared" si="309"/>
        <v>0</v>
      </c>
      <c r="AK429" s="14">
        <f t="shared" si="309"/>
        <v>-304546.12177482719</v>
      </c>
      <c r="AL429" s="14">
        <f t="shared" si="310"/>
        <v>0</v>
      </c>
      <c r="AM429" s="14">
        <f t="shared" si="310"/>
        <v>0</v>
      </c>
      <c r="AN429" s="14">
        <f t="shared" si="310"/>
        <v>-293289.73647200078</v>
      </c>
      <c r="AO429" s="14">
        <f t="shared" si="310"/>
        <v>0</v>
      </c>
      <c r="AP429" s="14">
        <f t="shared" si="310"/>
        <v>0</v>
      </c>
      <c r="AQ429" s="14">
        <f t="shared" si="310"/>
        <v>-293289.73647200078</v>
      </c>
      <c r="AR429" s="14">
        <f t="shared" si="310"/>
        <v>0</v>
      </c>
      <c r="AS429" s="14">
        <f t="shared" si="310"/>
        <v>0</v>
      </c>
      <c r="AT429" s="14">
        <f t="shared" si="310"/>
        <v>-293289.73647200078</v>
      </c>
      <c r="AU429" s="14">
        <f t="shared" si="310"/>
        <v>0</v>
      </c>
      <c r="AV429" s="14">
        <f t="shared" si="310"/>
        <v>0</v>
      </c>
      <c r="AW429" s="14">
        <f t="shared" si="310"/>
        <v>-293289.73647200078</v>
      </c>
      <c r="AX429" s="18"/>
      <c r="AY429" s="132">
        <f t="shared" si="303"/>
        <v>0.15699522292491119</v>
      </c>
      <c r="AZ429" s="18">
        <f t="shared" si="303"/>
        <v>0.15211441571496731</v>
      </c>
      <c r="BA429" s="18">
        <f t="shared" si="303"/>
        <v>0.14380125718344094</v>
      </c>
      <c r="BB429" s="18" t="e">
        <f t="shared" si="303"/>
        <v>#REF!</v>
      </c>
      <c r="BC429" s="18" t="e">
        <f t="shared" si="303"/>
        <v>#REF!</v>
      </c>
      <c r="BD429" s="18" t="e">
        <f t="shared" si="303"/>
        <v>#REF!</v>
      </c>
    </row>
    <row r="430" spans="1:56" s="12" customFormat="1" x14ac:dyDescent="0.15">
      <c r="A430" s="11" t="s">
        <v>15</v>
      </c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99"/>
      <c r="N430" s="11" t="str">
        <f>IF(Q430&gt;=1,A430,"NO")</f>
        <v>Bonus Depreciation - Federal</v>
      </c>
      <c r="Q430" s="76">
        <f t="shared" si="311"/>
        <v>2</v>
      </c>
      <c r="S430" s="71"/>
      <c r="T430" s="53"/>
      <c r="U430" s="14"/>
      <c r="V430" s="14">
        <f t="shared" si="306"/>
        <v>0</v>
      </c>
      <c r="W430" s="14">
        <f t="shared" si="306"/>
        <v>0</v>
      </c>
      <c r="X430" s="14">
        <f t="shared" si="306"/>
        <v>0</v>
      </c>
      <c r="Y430" s="14">
        <f t="shared" si="306"/>
        <v>0</v>
      </c>
      <c r="Z430" s="14">
        <f t="shared" si="309"/>
        <v>0</v>
      </c>
      <c r="AA430" s="102">
        <f t="shared" si="309"/>
        <v>0</v>
      </c>
      <c r="AB430" s="14">
        <f t="shared" si="309"/>
        <v>0</v>
      </c>
      <c r="AC430" s="14">
        <f t="shared" si="309"/>
        <v>0</v>
      </c>
      <c r="AD430" s="14">
        <f t="shared" si="309"/>
        <v>0</v>
      </c>
      <c r="AE430" s="14">
        <f t="shared" si="309"/>
        <v>0</v>
      </c>
      <c r="AF430" s="14">
        <f t="shared" si="309"/>
        <v>0</v>
      </c>
      <c r="AG430" s="14">
        <f t="shared" si="309"/>
        <v>0</v>
      </c>
      <c r="AH430" s="14">
        <f t="shared" si="309"/>
        <v>0</v>
      </c>
      <c r="AI430" s="14">
        <f t="shared" si="309"/>
        <v>0</v>
      </c>
      <c r="AJ430" s="14">
        <f t="shared" si="309"/>
        <v>0</v>
      </c>
      <c r="AK430" s="14">
        <f t="shared" si="309"/>
        <v>0</v>
      </c>
      <c r="AL430" s="14">
        <f t="shared" si="310"/>
        <v>0</v>
      </c>
      <c r="AM430" s="14">
        <f t="shared" si="310"/>
        <v>0</v>
      </c>
      <c r="AN430" s="14">
        <f t="shared" si="310"/>
        <v>0</v>
      </c>
      <c r="AO430" s="14">
        <f t="shared" si="310"/>
        <v>0</v>
      </c>
      <c r="AP430" s="14">
        <f t="shared" si="310"/>
        <v>0</v>
      </c>
      <c r="AQ430" s="14">
        <f t="shared" si="310"/>
        <v>0</v>
      </c>
      <c r="AR430" s="14">
        <f t="shared" si="310"/>
        <v>0</v>
      </c>
      <c r="AS430" s="14">
        <f t="shared" si="310"/>
        <v>0</v>
      </c>
      <c r="AT430" s="14">
        <f t="shared" si="310"/>
        <v>0</v>
      </c>
      <c r="AU430" s="14">
        <f t="shared" si="310"/>
        <v>0</v>
      </c>
      <c r="AV430" s="14">
        <f t="shared" si="310"/>
        <v>0</v>
      </c>
      <c r="AW430" s="14">
        <f t="shared" si="310"/>
        <v>0</v>
      </c>
      <c r="AX430" s="18"/>
      <c r="AY430" s="132">
        <f t="shared" si="303"/>
        <v>0</v>
      </c>
      <c r="AZ430" s="18">
        <f t="shared" si="303"/>
        <v>0</v>
      </c>
      <c r="BA430" s="18">
        <f t="shared" si="303"/>
        <v>0</v>
      </c>
      <c r="BB430" s="18" t="e">
        <f t="shared" si="303"/>
        <v>#REF!</v>
      </c>
      <c r="BC430" s="18" t="e">
        <f t="shared" si="303"/>
        <v>#REF!</v>
      </c>
      <c r="BD430" s="18" t="e">
        <f t="shared" si="303"/>
        <v>#REF!</v>
      </c>
    </row>
    <row r="431" spans="1:56" s="12" customFormat="1" x14ac:dyDescent="0.15">
      <c r="A431" s="11" t="s">
        <v>282</v>
      </c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99"/>
      <c r="N431" s="11" t="str">
        <f>IF(Q431&gt;=1,A431,"NO")</f>
        <v>AFUDC-DEBT,REPAIR ALLOW.,MISC BOOK DIFFS-FEDERAL</v>
      </c>
      <c r="Q431" s="76">
        <f t="shared" si="311"/>
        <v>2</v>
      </c>
      <c r="S431" s="71"/>
      <c r="T431" s="53"/>
      <c r="U431" s="14"/>
      <c r="V431" s="14">
        <f t="shared" si="306"/>
        <v>0</v>
      </c>
      <c r="W431" s="14">
        <f t="shared" si="306"/>
        <v>0</v>
      </c>
      <c r="X431" s="14">
        <f t="shared" si="306"/>
        <v>0</v>
      </c>
      <c r="Y431" s="14">
        <f t="shared" si="306"/>
        <v>0</v>
      </c>
      <c r="Z431" s="14">
        <f t="shared" si="309"/>
        <v>0</v>
      </c>
      <c r="AA431" s="102">
        <f t="shared" si="309"/>
        <v>0</v>
      </c>
      <c r="AB431" s="14">
        <f t="shared" si="309"/>
        <v>-756.18817799410897</v>
      </c>
      <c r="AC431" s="14">
        <f t="shared" si="309"/>
        <v>0</v>
      </c>
      <c r="AD431" s="14">
        <f t="shared" si="309"/>
        <v>0</v>
      </c>
      <c r="AE431" s="14">
        <f t="shared" si="309"/>
        <v>-756.18817799410897</v>
      </c>
      <c r="AF431" s="14">
        <f t="shared" si="309"/>
        <v>0</v>
      </c>
      <c r="AG431" s="14">
        <f t="shared" si="309"/>
        <v>0</v>
      </c>
      <c r="AH431" s="14">
        <f t="shared" si="309"/>
        <v>-756.18817799410897</v>
      </c>
      <c r="AI431" s="14">
        <f t="shared" si="309"/>
        <v>0</v>
      </c>
      <c r="AJ431" s="14">
        <f t="shared" si="309"/>
        <v>0</v>
      </c>
      <c r="AK431" s="14">
        <f t="shared" si="309"/>
        <v>-756.18817799410897</v>
      </c>
      <c r="AL431" s="14">
        <f t="shared" si="310"/>
        <v>0</v>
      </c>
      <c r="AM431" s="14">
        <f t="shared" si="310"/>
        <v>0</v>
      </c>
      <c r="AN431" s="14">
        <f t="shared" si="310"/>
        <v>-5858.8044872563023</v>
      </c>
      <c r="AO431" s="14">
        <f t="shared" si="310"/>
        <v>0</v>
      </c>
      <c r="AP431" s="14">
        <f t="shared" si="310"/>
        <v>0</v>
      </c>
      <c r="AQ431" s="14">
        <f t="shared" si="310"/>
        <v>-5858.8044872563023</v>
      </c>
      <c r="AR431" s="14">
        <f t="shared" si="310"/>
        <v>0</v>
      </c>
      <c r="AS431" s="14">
        <f t="shared" si="310"/>
        <v>0</v>
      </c>
      <c r="AT431" s="14">
        <f t="shared" si="310"/>
        <v>-5858.8044872563023</v>
      </c>
      <c r="AU431" s="14">
        <f t="shared" si="310"/>
        <v>0</v>
      </c>
      <c r="AV431" s="14">
        <f t="shared" si="310"/>
        <v>0</v>
      </c>
      <c r="AW431" s="14">
        <f t="shared" si="310"/>
        <v>-5858.8044872563023</v>
      </c>
      <c r="AX431" s="18"/>
      <c r="AY431" s="132"/>
      <c r="AZ431" s="18">
        <f t="shared" si="303"/>
        <v>0.30697026232460634</v>
      </c>
      <c r="BA431" s="18">
        <f t="shared" si="303"/>
        <v>0.27138878437429725</v>
      </c>
      <c r="BB431" s="18" t="e">
        <f t="shared" si="303"/>
        <v>#REF!</v>
      </c>
      <c r="BC431" s="18" t="e">
        <f t="shared" si="303"/>
        <v>#REF!</v>
      </c>
      <c r="BD431" s="18" t="e">
        <f t="shared" si="303"/>
        <v>#REF!</v>
      </c>
    </row>
    <row r="432" spans="1:56" s="12" customFormat="1" x14ac:dyDescent="0.15">
      <c r="A432" s="11" t="s">
        <v>16</v>
      </c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99"/>
      <c r="N432" s="11" t="str">
        <f>IF(Q432&gt;=1,A432,"NO")</f>
        <v>Book Depreciation</v>
      </c>
      <c r="Q432" s="76">
        <f t="shared" si="311"/>
        <v>2</v>
      </c>
      <c r="S432" s="71"/>
      <c r="T432" s="53"/>
      <c r="U432" s="14"/>
      <c r="V432" s="14">
        <f t="shared" si="306"/>
        <v>2528156.5837057289</v>
      </c>
      <c r="W432" s="14">
        <f t="shared" si="306"/>
        <v>0</v>
      </c>
      <c r="X432" s="14">
        <f t="shared" si="306"/>
        <v>0</v>
      </c>
      <c r="Y432" s="14">
        <f t="shared" si="306"/>
        <v>2528156.5837057289</v>
      </c>
      <c r="Z432" s="14">
        <f t="shared" si="309"/>
        <v>0</v>
      </c>
      <c r="AA432" s="102">
        <f t="shared" si="309"/>
        <v>0</v>
      </c>
      <c r="AB432" s="14">
        <f t="shared" si="309"/>
        <v>2895957.2630750602</v>
      </c>
      <c r="AC432" s="14">
        <f t="shared" si="309"/>
        <v>0</v>
      </c>
      <c r="AD432" s="14">
        <f t="shared" si="309"/>
        <v>0</v>
      </c>
      <c r="AE432" s="14">
        <f t="shared" si="309"/>
        <v>2895957.2630750602</v>
      </c>
      <c r="AF432" s="14">
        <f t="shared" si="309"/>
        <v>0</v>
      </c>
      <c r="AG432" s="14">
        <f t="shared" si="309"/>
        <v>0</v>
      </c>
      <c r="AH432" s="14">
        <f t="shared" si="309"/>
        <v>2895957.2630750602</v>
      </c>
      <c r="AI432" s="14">
        <f t="shared" si="309"/>
        <v>0</v>
      </c>
      <c r="AJ432" s="14">
        <f t="shared" si="309"/>
        <v>0</v>
      </c>
      <c r="AK432" s="14">
        <f t="shared" si="309"/>
        <v>2895957.2630750602</v>
      </c>
      <c r="AL432" s="14">
        <f t="shared" si="310"/>
        <v>0</v>
      </c>
      <c r="AM432" s="14">
        <f t="shared" si="310"/>
        <v>0</v>
      </c>
      <c r="AN432" s="14">
        <f t="shared" si="310"/>
        <v>3123868.7262184508</v>
      </c>
      <c r="AO432" s="14">
        <f t="shared" si="310"/>
        <v>0</v>
      </c>
      <c r="AP432" s="14">
        <f t="shared" si="310"/>
        <v>0</v>
      </c>
      <c r="AQ432" s="14">
        <f t="shared" si="310"/>
        <v>3123868.7262184508</v>
      </c>
      <c r="AR432" s="14">
        <f t="shared" si="310"/>
        <v>0</v>
      </c>
      <c r="AS432" s="14">
        <f t="shared" si="310"/>
        <v>0</v>
      </c>
      <c r="AT432" s="14">
        <f t="shared" si="310"/>
        <v>3123868.7262184508</v>
      </c>
      <c r="AU432" s="14">
        <f t="shared" si="310"/>
        <v>0</v>
      </c>
      <c r="AV432" s="14">
        <f t="shared" si="310"/>
        <v>0</v>
      </c>
      <c r="AW432" s="14">
        <f t="shared" si="310"/>
        <v>3123868.7262184508</v>
      </c>
      <c r="AX432" s="18"/>
      <c r="AY432" s="132">
        <f t="shared" si="303"/>
        <v>0.15699522292491119</v>
      </c>
      <c r="AZ432" s="18">
        <f t="shared" si="303"/>
        <v>0.15211441571496731</v>
      </c>
      <c r="BA432" s="18">
        <f t="shared" si="303"/>
        <v>0.14380125718344094</v>
      </c>
      <c r="BB432" s="18" t="e">
        <f t="shared" si="303"/>
        <v>#REF!</v>
      </c>
      <c r="BC432" s="18" t="e">
        <f t="shared" si="303"/>
        <v>#REF!</v>
      </c>
      <c r="BD432" s="18" t="e">
        <f t="shared" si="303"/>
        <v>#REF!</v>
      </c>
    </row>
    <row r="433" spans="1:56" s="12" customFormat="1" x14ac:dyDescent="0.15">
      <c r="A433" s="11" t="s">
        <v>283</v>
      </c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99"/>
      <c r="N433" s="11" t="s">
        <v>589</v>
      </c>
      <c r="Q433" s="76">
        <f t="shared" si="311"/>
        <v>0</v>
      </c>
      <c r="S433" s="71"/>
      <c r="T433" s="53"/>
      <c r="U433" s="14"/>
      <c r="V433" s="14">
        <f t="shared" si="306"/>
        <v>-201559.41833670984</v>
      </c>
      <c r="W433" s="14">
        <f t="shared" si="306"/>
        <v>0</v>
      </c>
      <c r="X433" s="14">
        <f t="shared" si="306"/>
        <v>0</v>
      </c>
      <c r="Y433" s="14">
        <f t="shared" si="306"/>
        <v>-201559.41833670984</v>
      </c>
      <c r="Z433" s="14">
        <f t="shared" si="309"/>
        <v>0</v>
      </c>
      <c r="AA433" s="102">
        <f t="shared" si="309"/>
        <v>0</v>
      </c>
      <c r="AB433" s="14">
        <f t="shared" si="309"/>
        <v>-54601.235825705429</v>
      </c>
      <c r="AC433" s="14">
        <f t="shared" si="309"/>
        <v>0</v>
      </c>
      <c r="AD433" s="14">
        <f t="shared" si="309"/>
        <v>0</v>
      </c>
      <c r="AE433" s="14">
        <f t="shared" si="309"/>
        <v>-54601.235825705429</v>
      </c>
      <c r="AF433" s="14">
        <f t="shared" si="309"/>
        <v>0</v>
      </c>
      <c r="AG433" s="14">
        <f t="shared" si="309"/>
        <v>0</v>
      </c>
      <c r="AH433" s="14">
        <f t="shared" si="309"/>
        <v>-54601.235825705429</v>
      </c>
      <c r="AI433" s="14">
        <f t="shared" si="309"/>
        <v>0</v>
      </c>
      <c r="AJ433" s="14">
        <f t="shared" si="309"/>
        <v>0</v>
      </c>
      <c r="AK433" s="14">
        <f t="shared" si="309"/>
        <v>-54601.235825705429</v>
      </c>
      <c r="AL433" s="14">
        <f t="shared" si="310"/>
        <v>0</v>
      </c>
      <c r="AM433" s="14">
        <f t="shared" si="310"/>
        <v>0</v>
      </c>
      <c r="AN433" s="14">
        <f t="shared" si="310"/>
        <v>-15282.978984529613</v>
      </c>
      <c r="AO433" s="14">
        <f t="shared" si="310"/>
        <v>0</v>
      </c>
      <c r="AP433" s="14">
        <f t="shared" si="310"/>
        <v>0</v>
      </c>
      <c r="AQ433" s="14">
        <f t="shared" si="310"/>
        <v>-15282.978984529613</v>
      </c>
      <c r="AR433" s="14">
        <f t="shared" si="310"/>
        <v>0</v>
      </c>
      <c r="AS433" s="14">
        <f t="shared" si="310"/>
        <v>0</v>
      </c>
      <c r="AT433" s="14">
        <f t="shared" si="310"/>
        <v>-15282.978984529613</v>
      </c>
      <c r="AU433" s="14">
        <f t="shared" si="310"/>
        <v>0</v>
      </c>
      <c r="AV433" s="14">
        <f t="shared" si="310"/>
        <v>0</v>
      </c>
      <c r="AW433" s="14">
        <f t="shared" si="310"/>
        <v>-15282.978984529613</v>
      </c>
      <c r="AX433" s="18"/>
      <c r="AY433" s="132">
        <f t="shared" si="303"/>
        <v>0.21371229619647225</v>
      </c>
      <c r="AZ433" s="18">
        <f t="shared" si="303"/>
        <v>0.22581125738722829</v>
      </c>
      <c r="BA433" s="18">
        <f t="shared" si="303"/>
        <v>0.21967435934479096</v>
      </c>
      <c r="BB433" s="18" t="e">
        <f t="shared" si="303"/>
        <v>#REF!</v>
      </c>
      <c r="BC433" s="18" t="e">
        <f t="shared" si="303"/>
        <v>#REF!</v>
      </c>
      <c r="BD433" s="18" t="e">
        <f t="shared" si="303"/>
        <v>#REF!</v>
      </c>
    </row>
    <row r="434" spans="1:56" s="12" customFormat="1" x14ac:dyDescent="0.15">
      <c r="A434" s="11" t="s">
        <v>19</v>
      </c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99"/>
      <c r="N434" s="11" t="str">
        <f>IF(Q434&gt;=1,A434,"NO")</f>
        <v>CIAC - FED</v>
      </c>
      <c r="Q434" s="76">
        <f t="shared" si="311"/>
        <v>2</v>
      </c>
      <c r="S434" s="71"/>
      <c r="T434" s="53"/>
      <c r="U434" s="14"/>
      <c r="V434" s="14">
        <f t="shared" ref="V434:Y439" si="312">(SUMIF($A$219:$A$263,$A434,V$219:V$263)*0.21+SUMIF($A$272:$A$316,$A434,V$272:V$316)*0.05*0.79)*$AY434</f>
        <v>117510.92435929603</v>
      </c>
      <c r="W434" s="14">
        <f t="shared" si="312"/>
        <v>0</v>
      </c>
      <c r="X434" s="14">
        <f t="shared" si="312"/>
        <v>0</v>
      </c>
      <c r="Y434" s="14">
        <f t="shared" si="312"/>
        <v>117510.92435929603</v>
      </c>
      <c r="Z434" s="14">
        <f t="shared" ref="Z434:AK439" si="313">(SUMIF($A$219:$A$263,$A434,Z$219:Z$263)*0.21+SUMIF($A$272:$A$316,$A434,Z$272:Z$316)*0.05*0.79)*$AZ434</f>
        <v>0</v>
      </c>
      <c r="AA434" s="102">
        <f t="shared" si="313"/>
        <v>0</v>
      </c>
      <c r="AB434" s="14">
        <f t="shared" si="313"/>
        <v>33286.575233788702</v>
      </c>
      <c r="AC434" s="14">
        <f t="shared" si="313"/>
        <v>0</v>
      </c>
      <c r="AD434" s="14">
        <f t="shared" si="313"/>
        <v>0</v>
      </c>
      <c r="AE434" s="14">
        <f t="shared" si="313"/>
        <v>33286.575233788702</v>
      </c>
      <c r="AF434" s="14">
        <f t="shared" si="313"/>
        <v>0</v>
      </c>
      <c r="AG434" s="14">
        <f t="shared" si="313"/>
        <v>0</v>
      </c>
      <c r="AH434" s="14">
        <f t="shared" si="313"/>
        <v>33286.575233788702</v>
      </c>
      <c r="AI434" s="14">
        <f t="shared" si="313"/>
        <v>0</v>
      </c>
      <c r="AJ434" s="14">
        <f t="shared" si="313"/>
        <v>0</v>
      </c>
      <c r="AK434" s="14">
        <f t="shared" si="313"/>
        <v>33286.575233788702</v>
      </c>
      <c r="AL434" s="14">
        <f t="shared" ref="AL434:AW439" si="314">(SUMIF($A$219:$A$263,$A434,AL$219:AL$263)*0.21+SUMIF($A$272:$A$316,$A434,AL$272:AL$316)*0.05*0.79)*$BA434</f>
        <v>0</v>
      </c>
      <c r="AM434" s="14">
        <f t="shared" si="314"/>
        <v>0</v>
      </c>
      <c r="AN434" s="14">
        <f t="shared" si="314"/>
        <v>24741.215888743362</v>
      </c>
      <c r="AO434" s="14">
        <f t="shared" si="314"/>
        <v>0</v>
      </c>
      <c r="AP434" s="14">
        <f t="shared" si="314"/>
        <v>0</v>
      </c>
      <c r="AQ434" s="14">
        <f t="shared" si="314"/>
        <v>24741.215888743362</v>
      </c>
      <c r="AR434" s="14">
        <f t="shared" si="314"/>
        <v>0</v>
      </c>
      <c r="AS434" s="14">
        <f t="shared" si="314"/>
        <v>0</v>
      </c>
      <c r="AT434" s="14">
        <f t="shared" si="314"/>
        <v>24741.215888743362</v>
      </c>
      <c r="AU434" s="14">
        <f t="shared" si="314"/>
        <v>0</v>
      </c>
      <c r="AV434" s="14">
        <f t="shared" si="314"/>
        <v>0</v>
      </c>
      <c r="AW434" s="14">
        <f t="shared" si="314"/>
        <v>24741.215888743362</v>
      </c>
      <c r="AX434" s="18"/>
      <c r="AY434" s="132">
        <f t="shared" si="303"/>
        <v>0.15699522292491119</v>
      </c>
      <c r="AZ434" s="18">
        <f t="shared" si="303"/>
        <v>0.15211441571496731</v>
      </c>
      <c r="BA434" s="18">
        <f t="shared" si="303"/>
        <v>0.14380125718344094</v>
      </c>
      <c r="BB434" s="18" t="e">
        <f t="shared" si="303"/>
        <v>#REF!</v>
      </c>
      <c r="BC434" s="18" t="e">
        <f t="shared" si="303"/>
        <v>#REF!</v>
      </c>
      <c r="BD434" s="18" t="e">
        <f t="shared" si="303"/>
        <v>#REF!</v>
      </c>
    </row>
    <row r="435" spans="1:56" s="12" customFormat="1" x14ac:dyDescent="0.15">
      <c r="A435" s="11" t="s">
        <v>23</v>
      </c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99"/>
      <c r="N435" s="11" t="str">
        <f>IF(Q435&gt;=1,A435,"NO")</f>
        <v>Cost of Removal</v>
      </c>
      <c r="Q435" s="76">
        <f t="shared" si="311"/>
        <v>2</v>
      </c>
      <c r="S435" s="71"/>
      <c r="T435" s="53"/>
      <c r="U435" s="14"/>
      <c r="V435" s="14">
        <f t="shared" si="312"/>
        <v>-298178.54762840603</v>
      </c>
      <c r="W435" s="14">
        <f t="shared" si="312"/>
        <v>0</v>
      </c>
      <c r="X435" s="14">
        <f t="shared" si="312"/>
        <v>0</v>
      </c>
      <c r="Y435" s="14">
        <f t="shared" si="312"/>
        <v>-298178.54762840603</v>
      </c>
      <c r="Z435" s="14">
        <f t="shared" si="313"/>
        <v>0</v>
      </c>
      <c r="AA435" s="102">
        <f t="shared" si="313"/>
        <v>0</v>
      </c>
      <c r="AB435" s="14">
        <f t="shared" si="313"/>
        <v>-249461.80134678041</v>
      </c>
      <c r="AC435" s="14">
        <f t="shared" si="313"/>
        <v>0</v>
      </c>
      <c r="AD435" s="14">
        <f t="shared" si="313"/>
        <v>0</v>
      </c>
      <c r="AE435" s="14">
        <f t="shared" si="313"/>
        <v>-249461.80134678041</v>
      </c>
      <c r="AF435" s="14">
        <f t="shared" si="313"/>
        <v>0</v>
      </c>
      <c r="AG435" s="14">
        <f t="shared" si="313"/>
        <v>0</v>
      </c>
      <c r="AH435" s="14">
        <f t="shared" si="313"/>
        <v>-249461.80134678041</v>
      </c>
      <c r="AI435" s="14">
        <f t="shared" si="313"/>
        <v>0</v>
      </c>
      <c r="AJ435" s="14">
        <f t="shared" si="313"/>
        <v>0</v>
      </c>
      <c r="AK435" s="14">
        <f t="shared" si="313"/>
        <v>-249461.80134678041</v>
      </c>
      <c r="AL435" s="14">
        <f t="shared" si="314"/>
        <v>0</v>
      </c>
      <c r="AM435" s="14">
        <f t="shared" si="314"/>
        <v>0</v>
      </c>
      <c r="AN435" s="14">
        <f t="shared" si="314"/>
        <v>-126606.27334017612</v>
      </c>
      <c r="AO435" s="14">
        <f t="shared" si="314"/>
        <v>0</v>
      </c>
      <c r="AP435" s="14">
        <f t="shared" si="314"/>
        <v>0</v>
      </c>
      <c r="AQ435" s="14">
        <f t="shared" si="314"/>
        <v>-126606.27334017612</v>
      </c>
      <c r="AR435" s="14">
        <f t="shared" si="314"/>
        <v>0</v>
      </c>
      <c r="AS435" s="14">
        <f t="shared" si="314"/>
        <v>0</v>
      </c>
      <c r="AT435" s="14">
        <f t="shared" si="314"/>
        <v>-126606.27334017612</v>
      </c>
      <c r="AU435" s="14">
        <f t="shared" si="314"/>
        <v>0</v>
      </c>
      <c r="AV435" s="14">
        <f t="shared" si="314"/>
        <v>0</v>
      </c>
      <c r="AW435" s="14">
        <f t="shared" si="314"/>
        <v>-126606.27334017612</v>
      </c>
      <c r="AX435" s="18"/>
      <c r="AY435" s="132">
        <f t="shared" si="303"/>
        <v>0.15699522292491119</v>
      </c>
      <c r="AZ435" s="18">
        <f t="shared" si="303"/>
        <v>0.15211441571496731</v>
      </c>
      <c r="BA435" s="18">
        <f t="shared" si="303"/>
        <v>0.14380125718344094</v>
      </c>
      <c r="BB435" s="18" t="e">
        <f t="shared" si="303"/>
        <v>#REF!</v>
      </c>
      <c r="BC435" s="18" t="e">
        <f t="shared" si="303"/>
        <v>#REF!</v>
      </c>
      <c r="BD435" s="18" t="e">
        <f t="shared" si="303"/>
        <v>#REF!</v>
      </c>
    </row>
    <row r="436" spans="1:56" s="12" customFormat="1" x14ac:dyDescent="0.15">
      <c r="A436" s="11" t="s">
        <v>38</v>
      </c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99"/>
      <c r="N436" s="11" t="str">
        <f>IF(Q436&gt;=1,A436,"NO")</f>
        <v>Interest Capitalized - Federal</v>
      </c>
      <c r="Q436" s="76">
        <f t="shared" si="311"/>
        <v>2</v>
      </c>
      <c r="S436" s="71"/>
      <c r="T436" s="53"/>
      <c r="U436" s="14"/>
      <c r="V436" s="14">
        <f t="shared" si="312"/>
        <v>73996.980311916777</v>
      </c>
      <c r="W436" s="14">
        <f t="shared" si="312"/>
        <v>0</v>
      </c>
      <c r="X436" s="14">
        <f t="shared" si="312"/>
        <v>0</v>
      </c>
      <c r="Y436" s="14">
        <f t="shared" si="312"/>
        <v>73996.980311916777</v>
      </c>
      <c r="Z436" s="14">
        <f t="shared" si="313"/>
        <v>0</v>
      </c>
      <c r="AA436" s="102">
        <f t="shared" si="313"/>
        <v>0</v>
      </c>
      <c r="AB436" s="14">
        <f t="shared" si="313"/>
        <v>85339.338231327478</v>
      </c>
      <c r="AC436" s="14">
        <f t="shared" si="313"/>
        <v>0</v>
      </c>
      <c r="AD436" s="14">
        <f t="shared" si="313"/>
        <v>0</v>
      </c>
      <c r="AE436" s="14">
        <f t="shared" si="313"/>
        <v>85339.338231327478</v>
      </c>
      <c r="AF436" s="14">
        <f t="shared" si="313"/>
        <v>0</v>
      </c>
      <c r="AG436" s="14">
        <f t="shared" si="313"/>
        <v>0</v>
      </c>
      <c r="AH436" s="14">
        <f t="shared" si="313"/>
        <v>85339.338231327478</v>
      </c>
      <c r="AI436" s="14">
        <f t="shared" si="313"/>
        <v>0</v>
      </c>
      <c r="AJ436" s="14">
        <f t="shared" si="313"/>
        <v>0</v>
      </c>
      <c r="AK436" s="14">
        <f t="shared" si="313"/>
        <v>85339.338231327478</v>
      </c>
      <c r="AL436" s="14">
        <f t="shared" si="314"/>
        <v>0</v>
      </c>
      <c r="AM436" s="14">
        <f t="shared" si="314"/>
        <v>0</v>
      </c>
      <c r="AN436" s="14">
        <f t="shared" si="314"/>
        <v>58967.673418726517</v>
      </c>
      <c r="AO436" s="14">
        <f t="shared" si="314"/>
        <v>0</v>
      </c>
      <c r="AP436" s="14">
        <f t="shared" si="314"/>
        <v>0</v>
      </c>
      <c r="AQ436" s="14">
        <f t="shared" si="314"/>
        <v>58967.673418726517</v>
      </c>
      <c r="AR436" s="14">
        <f t="shared" si="314"/>
        <v>0</v>
      </c>
      <c r="AS436" s="14">
        <f t="shared" si="314"/>
        <v>0</v>
      </c>
      <c r="AT436" s="14">
        <f t="shared" si="314"/>
        <v>58967.673418726517</v>
      </c>
      <c r="AU436" s="14">
        <f t="shared" si="314"/>
        <v>0</v>
      </c>
      <c r="AV436" s="14">
        <f t="shared" si="314"/>
        <v>0</v>
      </c>
      <c r="AW436" s="14">
        <f t="shared" si="314"/>
        <v>58967.673418726517</v>
      </c>
      <c r="AX436" s="18"/>
      <c r="AY436" s="132">
        <f t="shared" si="303"/>
        <v>0.15699522292491119</v>
      </c>
      <c r="AZ436" s="18">
        <f t="shared" si="303"/>
        <v>0.15211441571496731</v>
      </c>
      <c r="BA436" s="18">
        <f t="shared" si="303"/>
        <v>0.14380125718344094</v>
      </c>
      <c r="BB436" s="18" t="e">
        <f t="shared" si="303"/>
        <v>#REF!</v>
      </c>
      <c r="BC436" s="18" t="e">
        <f t="shared" si="303"/>
        <v>#REF!</v>
      </c>
      <c r="BD436" s="18" t="e">
        <f t="shared" si="303"/>
        <v>#REF!</v>
      </c>
    </row>
    <row r="437" spans="1:56" s="12" customFormat="1" x14ac:dyDescent="0.15">
      <c r="A437" s="11" t="s">
        <v>50</v>
      </c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99"/>
      <c r="N437" s="11" t="str">
        <f>IF(Q437&gt;=1,A437,"NO")</f>
        <v>Tax Depreciation - Federal</v>
      </c>
      <c r="Q437" s="76">
        <f t="shared" si="311"/>
        <v>2</v>
      </c>
      <c r="S437" s="71"/>
      <c r="T437" s="53"/>
      <c r="U437" s="14"/>
      <c r="V437" s="14">
        <f t="shared" si="312"/>
        <v>-2922323.6984497602</v>
      </c>
      <c r="W437" s="14">
        <f t="shared" si="312"/>
        <v>0</v>
      </c>
      <c r="X437" s="14">
        <f t="shared" si="312"/>
        <v>0</v>
      </c>
      <c r="Y437" s="14">
        <f t="shared" si="312"/>
        <v>-3085523.6702542701</v>
      </c>
      <c r="Z437" s="14">
        <f t="shared" si="313"/>
        <v>0</v>
      </c>
      <c r="AA437" s="102">
        <f t="shared" si="313"/>
        <v>0</v>
      </c>
      <c r="AB437" s="14">
        <f t="shared" si="313"/>
        <v>-3389003.741309762</v>
      </c>
      <c r="AC437" s="14">
        <f t="shared" si="313"/>
        <v>0</v>
      </c>
      <c r="AD437" s="14">
        <f t="shared" si="313"/>
        <v>0</v>
      </c>
      <c r="AE437" s="14">
        <f t="shared" si="313"/>
        <v>-3389003.741309762</v>
      </c>
      <c r="AF437" s="14">
        <f t="shared" si="313"/>
        <v>0</v>
      </c>
      <c r="AG437" s="14">
        <f t="shared" si="313"/>
        <v>0</v>
      </c>
      <c r="AH437" s="14">
        <f t="shared" si="313"/>
        <v>-3389003.741309762</v>
      </c>
      <c r="AI437" s="14">
        <f t="shared" si="313"/>
        <v>0</v>
      </c>
      <c r="AJ437" s="14">
        <f t="shared" si="313"/>
        <v>0</v>
      </c>
      <c r="AK437" s="14">
        <f t="shared" si="313"/>
        <v>-3389003.741309762</v>
      </c>
      <c r="AL437" s="14">
        <f t="shared" si="314"/>
        <v>0</v>
      </c>
      <c r="AM437" s="14">
        <f t="shared" si="314"/>
        <v>0</v>
      </c>
      <c r="AN437" s="14">
        <f t="shared" si="314"/>
        <v>-3321165.0306947804</v>
      </c>
      <c r="AO437" s="14">
        <f t="shared" si="314"/>
        <v>0</v>
      </c>
      <c r="AP437" s="14">
        <f t="shared" si="314"/>
        <v>0</v>
      </c>
      <c r="AQ437" s="14">
        <f t="shared" si="314"/>
        <v>-3321165.0306947804</v>
      </c>
      <c r="AR437" s="14">
        <f t="shared" si="314"/>
        <v>0</v>
      </c>
      <c r="AS437" s="14">
        <f t="shared" si="314"/>
        <v>0</v>
      </c>
      <c r="AT437" s="14">
        <f t="shared" si="314"/>
        <v>-3321165.0306947804</v>
      </c>
      <c r="AU437" s="14">
        <f t="shared" si="314"/>
        <v>0</v>
      </c>
      <c r="AV437" s="14">
        <f t="shared" si="314"/>
        <v>0</v>
      </c>
      <c r="AW437" s="14">
        <f t="shared" si="314"/>
        <v>-3321165.0306947804</v>
      </c>
      <c r="AX437" s="18"/>
      <c r="AY437" s="132">
        <f t="shared" si="303"/>
        <v>0.21371229619647225</v>
      </c>
      <c r="AZ437" s="18">
        <f t="shared" ref="AZ437:BD439" si="315">1-AZ380</f>
        <v>0.22581125738722829</v>
      </c>
      <c r="BA437" s="18">
        <f t="shared" si="315"/>
        <v>0.21967435934479096</v>
      </c>
      <c r="BB437" s="18" t="e">
        <f t="shared" si="315"/>
        <v>#REF!</v>
      </c>
      <c r="BC437" s="18" t="e">
        <f t="shared" si="315"/>
        <v>#REF!</v>
      </c>
      <c r="BD437" s="18" t="e">
        <f t="shared" si="315"/>
        <v>#REF!</v>
      </c>
    </row>
    <row r="438" spans="1:56" s="12" customFormat="1" x14ac:dyDescent="0.15">
      <c r="A438" s="11" t="s">
        <v>547</v>
      </c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99"/>
      <c r="N438" s="11" t="s">
        <v>590</v>
      </c>
      <c r="Q438" s="76">
        <f t="shared" si="311"/>
        <v>0</v>
      </c>
      <c r="S438" s="71"/>
      <c r="T438" s="53"/>
      <c r="U438" s="14"/>
      <c r="V438" s="14">
        <f t="shared" si="312"/>
        <v>-37698.530200224006</v>
      </c>
      <c r="W438" s="14">
        <f t="shared" si="312"/>
        <v>0</v>
      </c>
      <c r="X438" s="14">
        <f t="shared" si="312"/>
        <v>0</v>
      </c>
      <c r="Y438" s="14">
        <f t="shared" si="312"/>
        <v>-37698.530200224006</v>
      </c>
      <c r="Z438" s="14">
        <f t="shared" si="313"/>
        <v>0</v>
      </c>
      <c r="AA438" s="102">
        <f t="shared" si="313"/>
        <v>0</v>
      </c>
      <c r="AB438" s="14">
        <f t="shared" si="313"/>
        <v>-10487.387780660936</v>
      </c>
      <c r="AC438" s="14">
        <f t="shared" si="313"/>
        <v>0</v>
      </c>
      <c r="AD438" s="14">
        <f t="shared" si="313"/>
        <v>0</v>
      </c>
      <c r="AE438" s="14">
        <f t="shared" si="313"/>
        <v>-10487.387780660936</v>
      </c>
      <c r="AF438" s="14">
        <f t="shared" si="313"/>
        <v>0</v>
      </c>
      <c r="AG438" s="14">
        <f t="shared" si="313"/>
        <v>0</v>
      </c>
      <c r="AH438" s="14">
        <f t="shared" si="313"/>
        <v>-10487.387780660936</v>
      </c>
      <c r="AI438" s="14">
        <f t="shared" si="313"/>
        <v>0</v>
      </c>
      <c r="AJ438" s="14">
        <f t="shared" si="313"/>
        <v>0</v>
      </c>
      <c r="AK438" s="14">
        <f t="shared" si="313"/>
        <v>-10487.387780660936</v>
      </c>
      <c r="AL438" s="14">
        <f t="shared" si="314"/>
        <v>0</v>
      </c>
      <c r="AM438" s="14">
        <f t="shared" si="314"/>
        <v>0</v>
      </c>
      <c r="AN438" s="14">
        <f t="shared" si="314"/>
        <v>-3269.4608868989249</v>
      </c>
      <c r="AO438" s="14">
        <f t="shared" si="314"/>
        <v>0</v>
      </c>
      <c r="AP438" s="14">
        <f t="shared" si="314"/>
        <v>0</v>
      </c>
      <c r="AQ438" s="14">
        <f t="shared" si="314"/>
        <v>-3269.4608868989249</v>
      </c>
      <c r="AR438" s="14">
        <f t="shared" si="314"/>
        <v>0</v>
      </c>
      <c r="AS438" s="14">
        <f t="shared" si="314"/>
        <v>0</v>
      </c>
      <c r="AT438" s="14">
        <f t="shared" si="314"/>
        <v>-3269.4608868989249</v>
      </c>
      <c r="AU438" s="14">
        <f t="shared" si="314"/>
        <v>0</v>
      </c>
      <c r="AV438" s="14">
        <f t="shared" si="314"/>
        <v>0</v>
      </c>
      <c r="AW438" s="14">
        <f t="shared" si="314"/>
        <v>-3269.4608868989249</v>
      </c>
      <c r="AX438" s="18"/>
      <c r="AY438" s="132">
        <f t="shared" si="303"/>
        <v>0.18868363819884637</v>
      </c>
      <c r="AZ438" s="18">
        <f t="shared" si="315"/>
        <v>0.20679881234548725</v>
      </c>
      <c r="BA438" s="18">
        <f t="shared" si="315"/>
        <v>0.20321170572766301</v>
      </c>
      <c r="BB438" s="18" t="e">
        <f t="shared" si="315"/>
        <v>#REF!</v>
      </c>
      <c r="BC438" s="18" t="e">
        <f t="shared" si="315"/>
        <v>#REF!</v>
      </c>
      <c r="BD438" s="18" t="e">
        <f t="shared" si="315"/>
        <v>#REF!</v>
      </c>
    </row>
    <row r="439" spans="1:56" s="12" customFormat="1" x14ac:dyDescent="0.15">
      <c r="A439" s="11" t="s">
        <v>51</v>
      </c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99"/>
      <c r="N439" s="11" t="str">
        <f>IF(Q439&gt;=1,A439,"NO")</f>
        <v>Tax Depreciation - State</v>
      </c>
      <c r="Q439" s="76">
        <f t="shared" si="311"/>
        <v>2</v>
      </c>
      <c r="S439" s="71"/>
      <c r="T439" s="53"/>
      <c r="U439" s="14"/>
      <c r="V439" s="14">
        <f t="shared" si="312"/>
        <v>-734066.67639001971</v>
      </c>
      <c r="W439" s="14">
        <f t="shared" si="312"/>
        <v>0</v>
      </c>
      <c r="X439" s="14">
        <f t="shared" si="312"/>
        <v>0</v>
      </c>
      <c r="Y439" s="14">
        <f t="shared" si="312"/>
        <v>-734066.67639001971</v>
      </c>
      <c r="Z439" s="14">
        <f t="shared" si="313"/>
        <v>0</v>
      </c>
      <c r="AA439" s="102">
        <f t="shared" si="313"/>
        <v>0</v>
      </c>
      <c r="AB439" s="14">
        <f t="shared" si="313"/>
        <v>-782786.01064792415</v>
      </c>
      <c r="AC439" s="14">
        <f t="shared" si="313"/>
        <v>0</v>
      </c>
      <c r="AD439" s="14">
        <f t="shared" si="313"/>
        <v>0</v>
      </c>
      <c r="AE439" s="14">
        <f t="shared" si="313"/>
        <v>-782786.01064792415</v>
      </c>
      <c r="AF439" s="14">
        <f t="shared" si="313"/>
        <v>0</v>
      </c>
      <c r="AG439" s="14">
        <f t="shared" si="313"/>
        <v>0</v>
      </c>
      <c r="AH439" s="14">
        <f t="shared" si="313"/>
        <v>-782786.01064792415</v>
      </c>
      <c r="AI439" s="14">
        <f t="shared" si="313"/>
        <v>0</v>
      </c>
      <c r="AJ439" s="14">
        <f t="shared" si="313"/>
        <v>0</v>
      </c>
      <c r="AK439" s="14">
        <f t="shared" si="313"/>
        <v>-782786.01064792415</v>
      </c>
      <c r="AL439" s="14">
        <f t="shared" si="314"/>
        <v>0</v>
      </c>
      <c r="AM439" s="14">
        <f t="shared" si="314"/>
        <v>0</v>
      </c>
      <c r="AN439" s="14">
        <f t="shared" si="314"/>
        <v>-760652.78422742232</v>
      </c>
      <c r="AO439" s="14">
        <f t="shared" si="314"/>
        <v>0</v>
      </c>
      <c r="AP439" s="14">
        <f t="shared" si="314"/>
        <v>0</v>
      </c>
      <c r="AQ439" s="14">
        <f t="shared" si="314"/>
        <v>-760652.78422742232</v>
      </c>
      <c r="AR439" s="14">
        <f t="shared" si="314"/>
        <v>0</v>
      </c>
      <c r="AS439" s="14">
        <f t="shared" si="314"/>
        <v>0</v>
      </c>
      <c r="AT439" s="14">
        <f t="shared" si="314"/>
        <v>-760652.78422742232</v>
      </c>
      <c r="AU439" s="14">
        <f t="shared" si="314"/>
        <v>0</v>
      </c>
      <c r="AV439" s="14">
        <f t="shared" si="314"/>
        <v>0</v>
      </c>
      <c r="AW439" s="14">
        <f t="shared" si="314"/>
        <v>-760652.78422742232</v>
      </c>
      <c r="AX439" s="18"/>
      <c r="AY439" s="132">
        <f t="shared" si="303"/>
        <v>0.18868363819884637</v>
      </c>
      <c r="AZ439" s="18">
        <f t="shared" si="315"/>
        <v>0.20679881234548725</v>
      </c>
      <c r="BA439" s="18">
        <f t="shared" si="315"/>
        <v>0.20321170572766301</v>
      </c>
      <c r="BB439" s="18" t="e">
        <f t="shared" si="315"/>
        <v>#REF!</v>
      </c>
      <c r="BC439" s="18" t="e">
        <f t="shared" si="315"/>
        <v>#REF!</v>
      </c>
      <c r="BD439" s="18" t="e">
        <f t="shared" si="315"/>
        <v>#REF!</v>
      </c>
    </row>
    <row r="440" spans="1:56" s="12" customFormat="1" x14ac:dyDescent="0.15">
      <c r="A440" s="11" t="s">
        <v>71</v>
      </c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99"/>
      <c r="N440" s="11" t="s">
        <v>27</v>
      </c>
      <c r="Q440" s="11">
        <f t="shared" si="311"/>
        <v>0</v>
      </c>
      <c r="S440" s="71"/>
      <c r="T440" s="53"/>
      <c r="U440" s="14"/>
      <c r="V440" s="14">
        <f t="shared" ref="V440:AW440" si="316">+V$268-V383-V384*0.21-V441*0.21</f>
        <v>367888.39674499974</v>
      </c>
      <c r="W440" s="14">
        <f t="shared" si="316"/>
        <v>0</v>
      </c>
      <c r="X440" s="14">
        <f t="shared" si="316"/>
        <v>0</v>
      </c>
      <c r="Y440" s="14">
        <f t="shared" si="316"/>
        <v>367888.39674499974</v>
      </c>
      <c r="Z440" s="14">
        <f t="shared" si="316"/>
        <v>0</v>
      </c>
      <c r="AA440" s="102">
        <f t="shared" si="316"/>
        <v>0</v>
      </c>
      <c r="AB440" s="14">
        <f t="shared" si="316"/>
        <v>295827.59311053267</v>
      </c>
      <c r="AC440" s="14">
        <f t="shared" si="316"/>
        <v>0</v>
      </c>
      <c r="AD440" s="14">
        <f t="shared" si="316"/>
        <v>0</v>
      </c>
      <c r="AE440" s="14">
        <f t="shared" si="316"/>
        <v>295827.59311053267</v>
      </c>
      <c r="AF440" s="14">
        <f t="shared" si="316"/>
        <v>0</v>
      </c>
      <c r="AG440" s="14">
        <f t="shared" si="316"/>
        <v>0</v>
      </c>
      <c r="AH440" s="14">
        <f t="shared" si="316"/>
        <v>880507.77337411733</v>
      </c>
      <c r="AI440" s="14">
        <f t="shared" si="316"/>
        <v>0</v>
      </c>
      <c r="AJ440" s="14">
        <f t="shared" si="316"/>
        <v>0</v>
      </c>
      <c r="AK440" s="14">
        <f t="shared" si="316"/>
        <v>880507.77337411733</v>
      </c>
      <c r="AL440" s="14">
        <f t="shared" si="316"/>
        <v>0</v>
      </c>
      <c r="AM440" s="14">
        <f t="shared" si="316"/>
        <v>0</v>
      </c>
      <c r="AN440" s="14">
        <f t="shared" si="316"/>
        <v>746967.63579417509</v>
      </c>
      <c r="AO440" s="14">
        <f t="shared" si="316"/>
        <v>0</v>
      </c>
      <c r="AP440" s="14">
        <f t="shared" si="316"/>
        <v>0</v>
      </c>
      <c r="AQ440" s="14">
        <f t="shared" si="316"/>
        <v>746967.63579417509</v>
      </c>
      <c r="AR440" s="14">
        <f t="shared" si="316"/>
        <v>0</v>
      </c>
      <c r="AS440" s="14">
        <f t="shared" si="316"/>
        <v>0</v>
      </c>
      <c r="AT440" s="14">
        <f t="shared" si="316"/>
        <v>364463.27149953239</v>
      </c>
      <c r="AU440" s="14">
        <f t="shared" si="316"/>
        <v>0</v>
      </c>
      <c r="AV440" s="14">
        <f t="shared" si="316"/>
        <v>0</v>
      </c>
      <c r="AW440" s="14">
        <f t="shared" si="316"/>
        <v>364463.27149953239</v>
      </c>
      <c r="AX440" s="18"/>
      <c r="AY440" s="132">
        <f t="shared" ref="AY440:BD441" si="317">1-AY383</f>
        <v>0.14488992816919255</v>
      </c>
      <c r="AZ440" s="18">
        <f t="shared" si="317"/>
        <v>0.1131937363505201</v>
      </c>
      <c r="BA440" s="18">
        <f t="shared" si="317"/>
        <v>9.7330326104334008E-2</v>
      </c>
      <c r="BB440" s="18" t="e">
        <f t="shared" si="317"/>
        <v>#REF!</v>
      </c>
      <c r="BC440" s="18" t="e">
        <f t="shared" si="317"/>
        <v>#REF!</v>
      </c>
      <c r="BD440" s="18" t="e">
        <f t="shared" si="317"/>
        <v>#REF!</v>
      </c>
    </row>
    <row r="441" spans="1:56" s="12" customFormat="1" x14ac:dyDescent="0.15">
      <c r="A441" s="11" t="s">
        <v>73</v>
      </c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99"/>
      <c r="N441" s="11" t="s">
        <v>28</v>
      </c>
      <c r="Q441" s="11">
        <f t="shared" si="311"/>
        <v>0</v>
      </c>
      <c r="S441" s="71"/>
      <c r="T441" s="53"/>
      <c r="U441" s="14"/>
      <c r="V441" s="14">
        <f t="shared" ref="V441:AW441" si="318">+V$319-V384</f>
        <v>40418.204582221602</v>
      </c>
      <c r="W441" s="14">
        <f t="shared" si="318"/>
        <v>0</v>
      </c>
      <c r="X441" s="14">
        <f t="shared" si="318"/>
        <v>0</v>
      </c>
      <c r="Y441" s="14">
        <f t="shared" si="318"/>
        <v>40418.204582221602</v>
      </c>
      <c r="Z441" s="14">
        <f t="shared" si="318"/>
        <v>0</v>
      </c>
      <c r="AA441" s="102">
        <f t="shared" si="318"/>
        <v>0</v>
      </c>
      <c r="AB441" s="14">
        <f t="shared" si="318"/>
        <v>25874.163836210937</v>
      </c>
      <c r="AC441" s="14">
        <f t="shared" si="318"/>
        <v>0</v>
      </c>
      <c r="AD441" s="14">
        <f t="shared" si="318"/>
        <v>0</v>
      </c>
      <c r="AE441" s="14">
        <f t="shared" si="318"/>
        <v>25874.163836210937</v>
      </c>
      <c r="AF441" s="14">
        <f t="shared" si="318"/>
        <v>0</v>
      </c>
      <c r="AG441" s="14">
        <f t="shared" si="318"/>
        <v>0</v>
      </c>
      <c r="AH441" s="14">
        <f t="shared" si="318"/>
        <v>75555.800270345062</v>
      </c>
      <c r="AI441" s="14">
        <f t="shared" si="318"/>
        <v>0</v>
      </c>
      <c r="AJ441" s="14">
        <f t="shared" si="318"/>
        <v>0</v>
      </c>
      <c r="AK441" s="14">
        <f t="shared" si="318"/>
        <v>75555.800270345062</v>
      </c>
      <c r="AL441" s="14">
        <f t="shared" si="318"/>
        <v>0</v>
      </c>
      <c r="AM441" s="14">
        <f t="shared" si="318"/>
        <v>0</v>
      </c>
      <c r="AN441" s="14">
        <f t="shared" si="318"/>
        <v>57847.403347176034</v>
      </c>
      <c r="AO441" s="14">
        <f t="shared" si="318"/>
        <v>0</v>
      </c>
      <c r="AP441" s="14">
        <f t="shared" si="318"/>
        <v>0</v>
      </c>
      <c r="AQ441" s="14">
        <f t="shared" si="318"/>
        <v>57847.403347176034</v>
      </c>
      <c r="AR441" s="14">
        <f t="shared" si="318"/>
        <v>0</v>
      </c>
      <c r="AS441" s="14">
        <f t="shared" si="318"/>
        <v>0</v>
      </c>
      <c r="AT441" s="14">
        <f t="shared" si="318"/>
        <v>31815.726318289118</v>
      </c>
      <c r="AU441" s="14">
        <f t="shared" si="318"/>
        <v>0</v>
      </c>
      <c r="AV441" s="14">
        <f t="shared" si="318"/>
        <v>0</v>
      </c>
      <c r="AW441" s="14">
        <f t="shared" si="318"/>
        <v>31815.726318289118</v>
      </c>
      <c r="AX441" s="18"/>
      <c r="AY441" s="132">
        <f t="shared" si="317"/>
        <v>0.14488992816919255</v>
      </c>
      <c r="AZ441" s="18">
        <f t="shared" si="317"/>
        <v>0.1131937363505201</v>
      </c>
      <c r="BA441" s="18">
        <f t="shared" si="317"/>
        <v>9.7330326104334008E-2</v>
      </c>
      <c r="BB441" s="18" t="e">
        <f t="shared" si="317"/>
        <v>#REF!</v>
      </c>
      <c r="BC441" s="18" t="e">
        <f t="shared" si="317"/>
        <v>#REF!</v>
      </c>
      <c r="BD441" s="18" t="e">
        <f t="shared" si="317"/>
        <v>#REF!</v>
      </c>
    </row>
    <row r="442" spans="1:56" s="12" customFormat="1" x14ac:dyDescent="0.15">
      <c r="A442" s="11" t="s">
        <v>69</v>
      </c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99"/>
      <c r="N442" s="11"/>
      <c r="Q442" s="11">
        <f t="shared" si="311"/>
        <v>0</v>
      </c>
      <c r="S442" s="70"/>
      <c r="T442" s="53"/>
      <c r="U442" s="14">
        <f t="shared" ref="U442:AK442" si="319">+U323-U387</f>
        <v>0</v>
      </c>
      <c r="V442" s="14">
        <f t="shared" si="319"/>
        <v>-206.11592271819245</v>
      </c>
      <c r="W442" s="14">
        <f t="shared" si="319"/>
        <v>0</v>
      </c>
      <c r="X442" s="14">
        <f t="shared" si="319"/>
        <v>0</v>
      </c>
      <c r="Y442" s="14">
        <f t="shared" si="319"/>
        <v>-206.11592271819245</v>
      </c>
      <c r="Z442" s="14">
        <f t="shared" si="319"/>
        <v>0</v>
      </c>
      <c r="AA442" s="102">
        <f t="shared" si="319"/>
        <v>0</v>
      </c>
      <c r="AB442" s="14">
        <f t="shared" si="319"/>
        <v>-73.846365284829517</v>
      </c>
      <c r="AC442" s="14">
        <f t="shared" si="319"/>
        <v>0</v>
      </c>
      <c r="AD442" s="14">
        <f t="shared" si="319"/>
        <v>0</v>
      </c>
      <c r="AE442" s="14">
        <f t="shared" si="319"/>
        <v>-73.846365284829517</v>
      </c>
      <c r="AF442" s="14">
        <f t="shared" si="319"/>
        <v>0</v>
      </c>
      <c r="AG442" s="14">
        <f t="shared" si="319"/>
        <v>0</v>
      </c>
      <c r="AH442" s="14">
        <f t="shared" si="319"/>
        <v>-79.078351570584346</v>
      </c>
      <c r="AI442" s="14">
        <f t="shared" si="319"/>
        <v>0</v>
      </c>
      <c r="AJ442" s="14">
        <f t="shared" si="319"/>
        <v>0</v>
      </c>
      <c r="AK442" s="14">
        <f t="shared" si="319"/>
        <v>-79.078351570584346</v>
      </c>
      <c r="AL442" s="14">
        <f t="shared" ref="AL442:AW442" si="320">+AL323-AL387</f>
        <v>0</v>
      </c>
      <c r="AM442" s="14">
        <f t="shared" si="320"/>
        <v>0</v>
      </c>
      <c r="AN442" s="14">
        <f t="shared" si="320"/>
        <v>-20.611592271816335</v>
      </c>
      <c r="AO442" s="14">
        <f t="shared" si="320"/>
        <v>0</v>
      </c>
      <c r="AP442" s="14">
        <f t="shared" si="320"/>
        <v>0</v>
      </c>
      <c r="AQ442" s="14">
        <f t="shared" si="320"/>
        <v>-20.611592271816335</v>
      </c>
      <c r="AR442" s="14">
        <f t="shared" si="320"/>
        <v>0</v>
      </c>
      <c r="AS442" s="14">
        <f t="shared" si="320"/>
        <v>0</v>
      </c>
      <c r="AT442" s="14">
        <f t="shared" si="320"/>
        <v>-20.611592271816335</v>
      </c>
      <c r="AU442" s="14">
        <f t="shared" si="320"/>
        <v>0</v>
      </c>
      <c r="AV442" s="14">
        <f t="shared" si="320"/>
        <v>0</v>
      </c>
      <c r="AW442" s="14">
        <f t="shared" si="320"/>
        <v>-20.611592271816335</v>
      </c>
      <c r="AX442" s="17"/>
      <c r="AY442" s="132">
        <f>VLOOKUP($A442,'E&amp;G Splits'!$A$5:$I$41,AY$336,FALSE)</f>
        <v>0.99718461117550428</v>
      </c>
      <c r="AZ442" s="18">
        <f>VLOOKUP($A442,'E&amp;G Splits'!$A$5:$I$41,AZ$336,FALSE)</f>
        <v>0.99899062654114601</v>
      </c>
      <c r="BA442" s="18">
        <f>VLOOKUP($A442,'E&amp;G Splits'!$A$5:$I$41,BA$336,FALSE)</f>
        <v>0.99972213476687888</v>
      </c>
      <c r="BB442" s="18" t="e">
        <f>VLOOKUP($A442,'E&amp;G Splits'!$A$5:$I$41,BB$336,FALSE)</f>
        <v>#REF!</v>
      </c>
      <c r="BC442" s="18" t="e">
        <f>VLOOKUP($A442,'E&amp;G Splits'!$A$5:$I$41,BC$336,FALSE)</f>
        <v>#REF!</v>
      </c>
      <c r="BD442" s="18" t="e">
        <f>VLOOKUP($A442,'E&amp;G Splits'!$A$5:$I$41,BD$336,FALSE)</f>
        <v>#REF!</v>
      </c>
    </row>
    <row r="443" spans="1:56" s="78" customFormat="1" x14ac:dyDescent="0.15">
      <c r="A443" s="77" t="s">
        <v>227</v>
      </c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114"/>
      <c r="N443" s="68"/>
      <c r="Q443" s="68">
        <f t="shared" si="311"/>
        <v>0</v>
      </c>
      <c r="S443" s="72"/>
      <c r="T443" s="73"/>
      <c r="U443" s="73"/>
      <c r="V443" s="73">
        <f>-SUM(V440:V441)*1/(1-0.2495)</f>
        <v>-544046.10436671739</v>
      </c>
      <c r="W443" s="73"/>
      <c r="X443" s="73"/>
      <c r="Y443" s="73">
        <f t="shared" ref="Y443:AK443" si="321">-SUM(Y440:Y441)*1/(1-0.2495)</f>
        <v>-544046.10436671739</v>
      </c>
      <c r="Z443" s="73">
        <f t="shared" si="321"/>
        <v>0</v>
      </c>
      <c r="AA443" s="124">
        <f t="shared" si="321"/>
        <v>0</v>
      </c>
      <c r="AB443" s="73">
        <f t="shared" si="321"/>
        <v>-428649.90932277631</v>
      </c>
      <c r="AC443" s="73">
        <f t="shared" si="321"/>
        <v>0</v>
      </c>
      <c r="AD443" s="73">
        <f t="shared" si="321"/>
        <v>0</v>
      </c>
      <c r="AE443" s="73">
        <f t="shared" si="321"/>
        <v>-428649.90932277631</v>
      </c>
      <c r="AF443" s="73">
        <f t="shared" si="321"/>
        <v>0</v>
      </c>
      <c r="AG443" s="73">
        <f t="shared" si="321"/>
        <v>0</v>
      </c>
      <c r="AH443" s="73">
        <f t="shared" si="321"/>
        <v>-1273902.1634170052</v>
      </c>
      <c r="AI443" s="73">
        <f t="shared" si="321"/>
        <v>0</v>
      </c>
      <c r="AJ443" s="73">
        <f t="shared" si="321"/>
        <v>0</v>
      </c>
      <c r="AK443" s="73">
        <f t="shared" si="321"/>
        <v>-1273902.1634170052</v>
      </c>
      <c r="AL443" s="73">
        <f t="shared" ref="AL443:AW443" si="322">-SUM(AL440:AL441)*1/(1-0.2495)</f>
        <v>0</v>
      </c>
      <c r="AM443" s="73">
        <f t="shared" si="322"/>
        <v>0</v>
      </c>
      <c r="AN443" s="73">
        <f t="shared" si="322"/>
        <v>-1072371.8043189223</v>
      </c>
      <c r="AO443" s="73">
        <f t="shared" si="322"/>
        <v>0</v>
      </c>
      <c r="AP443" s="73">
        <f t="shared" si="322"/>
        <v>0</v>
      </c>
      <c r="AQ443" s="73">
        <f t="shared" si="322"/>
        <v>-1072371.8043189223</v>
      </c>
      <c r="AR443" s="73">
        <f t="shared" si="322"/>
        <v>0</v>
      </c>
      <c r="AS443" s="73">
        <f t="shared" si="322"/>
        <v>0</v>
      </c>
      <c r="AT443" s="73">
        <f t="shared" si="322"/>
        <v>-528019.9837679168</v>
      </c>
      <c r="AU443" s="73">
        <f t="shared" si="322"/>
        <v>0</v>
      </c>
      <c r="AV443" s="73">
        <f t="shared" si="322"/>
        <v>0</v>
      </c>
      <c r="AW443" s="73">
        <f t="shared" si="322"/>
        <v>-528019.9837679168</v>
      </c>
      <c r="AX443" s="72"/>
      <c r="AY443" s="133" t="s">
        <v>79</v>
      </c>
      <c r="AZ443" s="72" t="s">
        <v>79</v>
      </c>
      <c r="BA443" s="72" t="s">
        <v>79</v>
      </c>
      <c r="BB443" s="72" t="s">
        <v>79</v>
      </c>
      <c r="BC443" s="72" t="s">
        <v>79</v>
      </c>
      <c r="BD443" s="72" t="s">
        <v>79</v>
      </c>
    </row>
    <row r="444" spans="1:56" s="69" customFormat="1" x14ac:dyDescent="0.15">
      <c r="A444" s="68" t="s">
        <v>990</v>
      </c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112"/>
      <c r="N444" s="68"/>
      <c r="Q444" s="68">
        <f t="shared" si="311"/>
        <v>0</v>
      </c>
      <c r="S444" s="70"/>
      <c r="T444" s="53"/>
      <c r="U444" s="144"/>
      <c r="V444" s="149">
        <f>+V325*$AY$444</f>
        <v>0</v>
      </c>
      <c r="W444" s="149">
        <f>+W325*$AY$444</f>
        <v>0</v>
      </c>
      <c r="X444" s="149">
        <f>+X325*$AY$444</f>
        <v>0</v>
      </c>
      <c r="Y444" s="149">
        <f>+Y325*$AY$444</f>
        <v>0</v>
      </c>
      <c r="Z444" s="149">
        <f t="shared" ref="Z444:AK444" si="323">+Z325*$AZ$444</f>
        <v>0</v>
      </c>
      <c r="AA444" s="125">
        <f t="shared" si="323"/>
        <v>0</v>
      </c>
      <c r="AB444" s="149">
        <f t="shared" si="323"/>
        <v>0</v>
      </c>
      <c r="AC444" s="149">
        <f t="shared" si="323"/>
        <v>0</v>
      </c>
      <c r="AD444" s="149">
        <f t="shared" si="323"/>
        <v>0</v>
      </c>
      <c r="AE444" s="149">
        <f t="shared" si="323"/>
        <v>0</v>
      </c>
      <c r="AF444" s="149">
        <f t="shared" si="323"/>
        <v>0</v>
      </c>
      <c r="AG444" s="149">
        <f t="shared" si="323"/>
        <v>0</v>
      </c>
      <c r="AH444" s="149">
        <f t="shared" si="323"/>
        <v>-5835.516562845055</v>
      </c>
      <c r="AI444" s="149">
        <f t="shared" si="323"/>
        <v>0</v>
      </c>
      <c r="AJ444" s="149">
        <f t="shared" si="323"/>
        <v>0</v>
      </c>
      <c r="AK444" s="149">
        <f t="shared" si="323"/>
        <v>-5835.516562845055</v>
      </c>
      <c r="AL444" s="149">
        <f t="shared" ref="AL444:AW444" si="324">+AL325*$BA$444</f>
        <v>0</v>
      </c>
      <c r="AM444" s="149">
        <f t="shared" si="324"/>
        <v>0</v>
      </c>
      <c r="AN444" s="149">
        <f t="shared" si="324"/>
        <v>-14887.763430940051</v>
      </c>
      <c r="AO444" s="149">
        <f t="shared" si="324"/>
        <v>0</v>
      </c>
      <c r="AP444" s="149">
        <f t="shared" si="324"/>
        <v>0</v>
      </c>
      <c r="AQ444" s="149">
        <f t="shared" si="324"/>
        <v>-14887.763430940051</v>
      </c>
      <c r="AR444" s="149">
        <f t="shared" si="324"/>
        <v>0</v>
      </c>
      <c r="AS444" s="149">
        <f t="shared" si="324"/>
        <v>0</v>
      </c>
      <c r="AT444" s="149">
        <f t="shared" si="324"/>
        <v>-30324.726817910592</v>
      </c>
      <c r="AU444" s="149">
        <f t="shared" si="324"/>
        <v>0</v>
      </c>
      <c r="AV444" s="149">
        <f t="shared" si="324"/>
        <v>0</v>
      </c>
      <c r="AW444" s="149">
        <f t="shared" si="324"/>
        <v>-30324.726817910592</v>
      </c>
      <c r="AX444" s="70"/>
      <c r="AY444" s="132"/>
      <c r="AZ444" s="18">
        <f>1-AZ389</f>
        <v>0.30697026232460689</v>
      </c>
      <c r="BA444" s="18">
        <f>1-BA389</f>
        <v>0.27138878437429537</v>
      </c>
      <c r="BB444" s="18" t="e">
        <f>1-BB389</f>
        <v>#REF!</v>
      </c>
      <c r="BC444" s="18" t="e">
        <f>1-BC389</f>
        <v>#REF!</v>
      </c>
      <c r="BD444" s="18" t="e">
        <f>1-BD389</f>
        <v>#REF!</v>
      </c>
    </row>
    <row r="445" spans="1:56" s="12" customFormat="1" x14ac:dyDescent="0.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99"/>
      <c r="S445" s="53"/>
      <c r="T445" s="53"/>
      <c r="U445" s="14">
        <f>SUM(U394:U444)</f>
        <v>0</v>
      </c>
      <c r="V445" s="14">
        <f t="shared" ref="V445:AW445" si="325">SUM(V394:V444)</f>
        <v>-1544426.2244373285</v>
      </c>
      <c r="W445" s="14">
        <f t="shared" si="325"/>
        <v>0</v>
      </c>
      <c r="X445" s="14">
        <f t="shared" si="325"/>
        <v>0</v>
      </c>
      <c r="Y445" s="14">
        <f t="shared" si="325"/>
        <v>-1707626.1962418384</v>
      </c>
      <c r="Z445" s="14">
        <f t="shared" si="325"/>
        <v>0</v>
      </c>
      <c r="AA445" s="102">
        <f t="shared" si="325"/>
        <v>0</v>
      </c>
      <c r="AB445" s="14">
        <f t="shared" si="325"/>
        <v>-1687100.1199534531</v>
      </c>
      <c r="AC445" s="14">
        <f t="shared" si="325"/>
        <v>0</v>
      </c>
      <c r="AD445" s="14">
        <f t="shared" si="325"/>
        <v>0</v>
      </c>
      <c r="AE445" s="14">
        <f t="shared" si="325"/>
        <v>-1687100.1199534531</v>
      </c>
      <c r="AF445" s="14">
        <f t="shared" si="325"/>
        <v>0</v>
      </c>
      <c r="AG445" s="14">
        <f t="shared" si="325"/>
        <v>0</v>
      </c>
      <c r="AH445" s="14">
        <f t="shared" si="325"/>
        <v>-1903831.3058990941</v>
      </c>
      <c r="AI445" s="14">
        <f t="shared" si="325"/>
        <v>0</v>
      </c>
      <c r="AJ445" s="14">
        <f t="shared" si="325"/>
        <v>0</v>
      </c>
      <c r="AK445" s="14">
        <f t="shared" si="325"/>
        <v>-1903831.3058990941</v>
      </c>
      <c r="AL445" s="14">
        <f t="shared" si="325"/>
        <v>0</v>
      </c>
      <c r="AM445" s="14">
        <f t="shared" si="325"/>
        <v>0</v>
      </c>
      <c r="AN445" s="14">
        <f t="shared" si="325"/>
        <v>-1608300.6522044102</v>
      </c>
      <c r="AO445" s="14">
        <f t="shared" si="325"/>
        <v>0</v>
      </c>
      <c r="AP445" s="14">
        <f t="shared" si="325"/>
        <v>0</v>
      </c>
      <c r="AQ445" s="14">
        <f t="shared" si="325"/>
        <v>-1608300.6522044102</v>
      </c>
      <c r="AR445" s="14">
        <f t="shared" si="325"/>
        <v>0</v>
      </c>
      <c r="AS445" s="14">
        <f t="shared" si="325"/>
        <v>0</v>
      </c>
      <c r="AT445" s="14">
        <f t="shared" si="325"/>
        <v>-1487921.8363639046</v>
      </c>
      <c r="AU445" s="14">
        <f t="shared" si="325"/>
        <v>0</v>
      </c>
      <c r="AV445" s="14">
        <f t="shared" si="325"/>
        <v>0</v>
      </c>
      <c r="AW445" s="14">
        <f t="shared" si="325"/>
        <v>-1487921.8363639046</v>
      </c>
      <c r="AX445" s="14"/>
      <c r="AY445" s="129"/>
    </row>
    <row r="446" spans="1:56" s="12" customFormat="1" x14ac:dyDescent="0.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99"/>
      <c r="S446" s="74"/>
      <c r="T446" s="74"/>
      <c r="U446" s="13"/>
      <c r="V446" s="13"/>
      <c r="W446" s="13"/>
      <c r="X446" s="13"/>
      <c r="Y446" s="13"/>
      <c r="Z446" s="13"/>
      <c r="AA446" s="126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29"/>
    </row>
    <row r="447" spans="1:56" s="12" customFormat="1" ht="9.75" thickBot="1" x14ac:dyDescent="0.2">
      <c r="A447" s="11" t="s">
        <v>81</v>
      </c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99"/>
      <c r="S447" s="53"/>
      <c r="T447" s="52"/>
      <c r="U447" s="41">
        <f>SUM(U391,U445)</f>
        <v>0</v>
      </c>
      <c r="V447" s="41">
        <f>SUM(V391,V445)</f>
        <v>-4108913.4909037044</v>
      </c>
      <c r="W447" s="41">
        <f>SUM(W391,W445)</f>
        <v>-8718.0816666666506</v>
      </c>
      <c r="X447" s="41">
        <f>SUM(X391,X445)</f>
        <v>-8718.0816666666506</v>
      </c>
      <c r="Y447" s="41">
        <f t="shared" ref="Y447:AD447" si="326">SUM(Y391,Y445)</f>
        <v>-4872556.8315492757</v>
      </c>
      <c r="Z447" s="41">
        <f t="shared" si="326"/>
        <v>-8718.0816666666506</v>
      </c>
      <c r="AA447" s="104">
        <f t="shared" si="326"/>
        <v>-8718.0816666666506</v>
      </c>
      <c r="AB447" s="41">
        <f t="shared" si="326"/>
        <v>-4314371.622939649</v>
      </c>
      <c r="AC447" s="41">
        <f t="shared" si="326"/>
        <v>-8718.0816666666506</v>
      </c>
      <c r="AD447" s="41">
        <f t="shared" si="326"/>
        <v>-8718.0816666666506</v>
      </c>
      <c r="AE447" s="41">
        <f t="shared" ref="AE447:AW447" si="327">SUM(AE391,AE445)</f>
        <v>-4314371.622939649</v>
      </c>
      <c r="AF447" s="41">
        <f t="shared" si="327"/>
        <v>-9223.5866666666498</v>
      </c>
      <c r="AG447" s="41">
        <f t="shared" si="327"/>
        <v>-9223.5866666666498</v>
      </c>
      <c r="AH447" s="41">
        <f t="shared" si="327"/>
        <v>-6108053.6371472664</v>
      </c>
      <c r="AI447" s="41">
        <f t="shared" si="327"/>
        <v>-9223.5866666666498</v>
      </c>
      <c r="AJ447" s="41">
        <f t="shared" si="327"/>
        <v>-9223.5866666666498</v>
      </c>
      <c r="AK447" s="41">
        <f t="shared" si="327"/>
        <v>-6108053.6371472664</v>
      </c>
      <c r="AL447" s="41">
        <f t="shared" si="327"/>
        <v>-9223.5866666666498</v>
      </c>
      <c r="AM447" s="41">
        <f t="shared" si="327"/>
        <v>-9223.5866666666498</v>
      </c>
      <c r="AN447" s="41">
        <f t="shared" si="327"/>
        <v>-3019815.9545754436</v>
      </c>
      <c r="AO447" s="41">
        <f t="shared" si="327"/>
        <v>-9223.5866666666498</v>
      </c>
      <c r="AP447" s="41">
        <f t="shared" si="327"/>
        <v>-9223.5866666666498</v>
      </c>
      <c r="AQ447" s="41">
        <f t="shared" si="327"/>
        <v>-3019815.9545754436</v>
      </c>
      <c r="AR447" s="41">
        <f t="shared" si="327"/>
        <v>-9223.5866666666498</v>
      </c>
      <c r="AS447" s="41">
        <f t="shared" si="327"/>
        <v>-9223.5866666666498</v>
      </c>
      <c r="AT447" s="41">
        <f t="shared" si="327"/>
        <v>-1737452.5777960033</v>
      </c>
      <c r="AU447" s="41">
        <f t="shared" si="327"/>
        <v>-9223.5866666666498</v>
      </c>
      <c r="AV447" s="41">
        <f t="shared" si="327"/>
        <v>-9223.5866666666498</v>
      </c>
      <c r="AW447" s="41">
        <f t="shared" si="327"/>
        <v>-1737452.5777960033</v>
      </c>
      <c r="AX447" s="52"/>
      <c r="AY447" s="129"/>
    </row>
    <row r="448" spans="1:56" s="12" customFormat="1" x14ac:dyDescent="0.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99"/>
      <c r="S448" s="53"/>
      <c r="T448" s="53"/>
      <c r="U448" s="14">
        <f t="shared" ref="U448:AW448" si="328">+U447-U329</f>
        <v>0</v>
      </c>
      <c r="V448" s="14">
        <f t="shared" si="328"/>
        <v>4.6569013670086861</v>
      </c>
      <c r="W448" s="14">
        <f t="shared" si="328"/>
        <v>0</v>
      </c>
      <c r="X448" s="14">
        <f t="shared" si="328"/>
        <v>0</v>
      </c>
      <c r="Y448" s="14">
        <f t="shared" si="328"/>
        <v>4.6569013670086861</v>
      </c>
      <c r="Z448" s="14">
        <f t="shared" si="328"/>
        <v>0</v>
      </c>
      <c r="AA448" s="102">
        <f t="shared" si="328"/>
        <v>0</v>
      </c>
      <c r="AB448" s="14">
        <f t="shared" si="328"/>
        <v>-1.1884287279099226</v>
      </c>
      <c r="AC448" s="14">
        <f t="shared" si="328"/>
        <v>0</v>
      </c>
      <c r="AD448" s="14">
        <f t="shared" si="328"/>
        <v>0</v>
      </c>
      <c r="AE448" s="14">
        <f t="shared" si="328"/>
        <v>-1.1884287279099226</v>
      </c>
      <c r="AF448" s="14">
        <f t="shared" si="328"/>
        <v>0</v>
      </c>
      <c r="AG448" s="14">
        <f t="shared" si="328"/>
        <v>0</v>
      </c>
      <c r="AH448" s="14">
        <f t="shared" si="328"/>
        <v>6.3970413058996201E-2</v>
      </c>
      <c r="AI448" s="14">
        <f t="shared" si="328"/>
        <v>0</v>
      </c>
      <c r="AJ448" s="14">
        <f t="shared" si="328"/>
        <v>0</v>
      </c>
      <c r="AK448" s="14">
        <f t="shared" si="328"/>
        <v>6.3970413058996201E-2</v>
      </c>
      <c r="AL448" s="14">
        <f t="shared" si="328"/>
        <v>0</v>
      </c>
      <c r="AM448" s="14">
        <f t="shared" si="328"/>
        <v>0</v>
      </c>
      <c r="AN448" s="14">
        <f t="shared" si="328"/>
        <v>0.22860334627330303</v>
      </c>
      <c r="AO448" s="14">
        <f t="shared" si="328"/>
        <v>0</v>
      </c>
      <c r="AP448" s="14">
        <f t="shared" si="328"/>
        <v>0</v>
      </c>
      <c r="AQ448" s="14">
        <f t="shared" si="328"/>
        <v>0.22860334627330303</v>
      </c>
      <c r="AR448" s="14">
        <f t="shared" si="328"/>
        <v>0</v>
      </c>
      <c r="AS448" s="14">
        <f t="shared" si="328"/>
        <v>0</v>
      </c>
      <c r="AT448" s="14">
        <f t="shared" si="328"/>
        <v>0.26857670117169619</v>
      </c>
      <c r="AU448" s="14">
        <f t="shared" si="328"/>
        <v>0</v>
      </c>
      <c r="AV448" s="14">
        <f t="shared" si="328"/>
        <v>0</v>
      </c>
      <c r="AW448" s="14">
        <f t="shared" si="328"/>
        <v>0.26857670117169619</v>
      </c>
      <c r="AX448" s="14"/>
      <c r="AY448" s="129"/>
    </row>
    <row r="449" spans="1:51" s="12" customFormat="1" x14ac:dyDescent="0.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99"/>
      <c r="S449" s="53"/>
      <c r="T449" s="53"/>
      <c r="U449" s="14"/>
      <c r="V449" s="14"/>
      <c r="W449" s="14"/>
      <c r="X449" s="14"/>
      <c r="Y449" s="14"/>
      <c r="Z449" s="14"/>
      <c r="AA449" s="102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29"/>
    </row>
    <row r="450" spans="1:51" s="12" customFormat="1" x14ac:dyDescent="0.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99"/>
      <c r="S450" s="14"/>
      <c r="T450" s="14"/>
      <c r="U450" s="14"/>
      <c r="V450" s="14"/>
      <c r="W450" s="14"/>
      <c r="X450" s="14"/>
      <c r="Y450" s="14"/>
      <c r="Z450" s="14"/>
      <c r="AA450" s="102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7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Y450" s="129"/>
    </row>
    <row r="451" spans="1:51" s="12" customFormat="1" x14ac:dyDescent="0.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99"/>
      <c r="S451" s="14"/>
      <c r="T451" s="14"/>
      <c r="U451" s="14"/>
      <c r="V451" s="14"/>
      <c r="W451" s="14"/>
      <c r="X451" s="14"/>
      <c r="Y451" s="14"/>
      <c r="Z451" s="14"/>
      <c r="AA451" s="102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7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Y451" s="129"/>
    </row>
    <row r="452" spans="1:51" s="12" customFormat="1" x14ac:dyDescent="0.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99"/>
      <c r="S452" s="14"/>
      <c r="T452" s="14"/>
      <c r="U452" s="14"/>
      <c r="V452" s="14"/>
      <c r="W452" s="14"/>
      <c r="X452" s="14"/>
      <c r="Y452" s="14"/>
      <c r="Z452" s="14"/>
      <c r="AA452" s="102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7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Y452" s="129"/>
    </row>
    <row r="453" spans="1:51" s="12" customFormat="1" x14ac:dyDescent="0.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99"/>
      <c r="S453" s="14"/>
      <c r="T453" s="14"/>
      <c r="U453" s="14"/>
      <c r="V453" s="14"/>
      <c r="W453" s="14"/>
      <c r="X453" s="14"/>
      <c r="Y453" s="14"/>
      <c r="Z453" s="14"/>
      <c r="AA453" s="102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7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Y453" s="129"/>
    </row>
    <row r="454" spans="1:51" s="12" customFormat="1" x14ac:dyDescent="0.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99"/>
      <c r="S454" s="14"/>
      <c r="T454" s="14"/>
      <c r="U454" s="14"/>
      <c r="V454" s="14"/>
      <c r="W454" s="14"/>
      <c r="X454" s="14"/>
      <c r="Y454" s="14"/>
      <c r="Z454" s="14"/>
      <c r="AA454" s="102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7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Y454" s="129"/>
    </row>
    <row r="455" spans="1:51" s="12" customFormat="1" x14ac:dyDescent="0.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99"/>
      <c r="S455" s="14"/>
      <c r="T455" s="14"/>
      <c r="U455" s="14"/>
      <c r="V455" s="14"/>
      <c r="W455" s="14"/>
      <c r="X455" s="14"/>
      <c r="Y455" s="14"/>
      <c r="Z455" s="14"/>
      <c r="AA455" s="102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7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Y455" s="129"/>
    </row>
    <row r="456" spans="1:51" x14ac:dyDescent="0.15">
      <c r="S456" s="9"/>
      <c r="T456" s="9"/>
      <c r="AM456" s="56"/>
    </row>
    <row r="457" spans="1:51" x14ac:dyDescent="0.15">
      <c r="S457" s="9"/>
      <c r="T457" s="9"/>
      <c r="AM457" s="56"/>
    </row>
    <row r="458" spans="1:51" x14ac:dyDescent="0.15">
      <c r="S458" s="9"/>
      <c r="T458" s="9"/>
      <c r="AM458" s="56"/>
    </row>
    <row r="459" spans="1:51" x14ac:dyDescent="0.15">
      <c r="S459" s="9"/>
      <c r="T459" s="9"/>
      <c r="AM459" s="56"/>
    </row>
    <row r="460" spans="1:51" x14ac:dyDescent="0.15">
      <c r="S460" s="9"/>
      <c r="T460" s="9"/>
      <c r="AM460" s="56"/>
    </row>
    <row r="461" spans="1:51" x14ac:dyDescent="0.15">
      <c r="S461" s="9"/>
      <c r="T461" s="9"/>
      <c r="AM461" s="56"/>
    </row>
    <row r="462" spans="1:51" x14ac:dyDescent="0.15">
      <c r="S462" s="9"/>
      <c r="T462" s="9"/>
      <c r="AM462" s="56"/>
    </row>
    <row r="463" spans="1:51" x14ac:dyDescent="0.15">
      <c r="S463" s="9"/>
      <c r="T463" s="9"/>
      <c r="AM463" s="56"/>
    </row>
    <row r="464" spans="1:51" x14ac:dyDescent="0.15">
      <c r="S464" s="9"/>
      <c r="T464" s="9"/>
      <c r="AM464" s="56"/>
    </row>
    <row r="465" spans="19:39" x14ac:dyDescent="0.15">
      <c r="S465" s="9"/>
      <c r="T465" s="9"/>
      <c r="AM465" s="56"/>
    </row>
    <row r="466" spans="19:39" x14ac:dyDescent="0.15">
      <c r="S466" s="9"/>
      <c r="T466" s="9"/>
    </row>
    <row r="467" spans="19:39" x14ac:dyDescent="0.15">
      <c r="S467" s="9"/>
      <c r="T467" s="9"/>
    </row>
    <row r="468" spans="19:39" x14ac:dyDescent="0.15">
      <c r="S468" s="9"/>
      <c r="T468" s="9"/>
    </row>
    <row r="469" spans="19:39" x14ac:dyDescent="0.15">
      <c r="S469" s="9"/>
      <c r="T469" s="9"/>
    </row>
    <row r="470" spans="19:39" x14ac:dyDescent="0.15">
      <c r="S470" s="9"/>
      <c r="T470" s="9"/>
    </row>
    <row r="471" spans="19:39" x14ac:dyDescent="0.15">
      <c r="S471" s="9"/>
      <c r="T471" s="9"/>
      <c r="AM471" s="56"/>
    </row>
    <row r="472" spans="19:39" x14ac:dyDescent="0.15">
      <c r="S472" s="9"/>
      <c r="T472" s="9"/>
      <c r="AM472" s="56"/>
    </row>
    <row r="473" spans="19:39" x14ac:dyDescent="0.15">
      <c r="S473" s="9"/>
      <c r="T473" s="9"/>
      <c r="AM473" s="56"/>
    </row>
    <row r="474" spans="19:39" x14ac:dyDescent="0.15">
      <c r="S474" s="9"/>
      <c r="T474" s="9"/>
      <c r="AM474" s="56"/>
    </row>
    <row r="475" spans="19:39" x14ac:dyDescent="0.15">
      <c r="S475" s="9"/>
      <c r="T475" s="9"/>
      <c r="AM475" s="56"/>
    </row>
    <row r="476" spans="19:39" x14ac:dyDescent="0.15">
      <c r="S476" s="9"/>
      <c r="T476" s="9"/>
      <c r="AM476" s="56"/>
    </row>
    <row r="477" spans="19:39" x14ac:dyDescent="0.15">
      <c r="S477" s="9"/>
      <c r="T477" s="9"/>
      <c r="AM477" s="56"/>
    </row>
    <row r="478" spans="19:39" x14ac:dyDescent="0.15">
      <c r="S478" s="9"/>
      <c r="T478" s="9"/>
      <c r="AM478" s="56"/>
    </row>
    <row r="479" spans="19:39" x14ac:dyDescent="0.15">
      <c r="S479" s="9"/>
      <c r="T479" s="9"/>
      <c r="AM479" s="56"/>
    </row>
    <row r="480" spans="19:39" x14ac:dyDescent="0.15">
      <c r="S480" s="9"/>
      <c r="T480" s="9"/>
      <c r="AM480" s="56"/>
    </row>
    <row r="481" spans="19:39" x14ac:dyDescent="0.15">
      <c r="S481" s="9"/>
      <c r="T481" s="9"/>
      <c r="AM481" s="56"/>
    </row>
    <row r="482" spans="19:39" x14ac:dyDescent="0.15">
      <c r="S482" s="9"/>
      <c r="T482" s="9"/>
      <c r="AM482" s="56"/>
    </row>
    <row r="483" spans="19:39" x14ac:dyDescent="0.15">
      <c r="S483" s="9"/>
      <c r="T483" s="9"/>
      <c r="AM483" s="56"/>
    </row>
    <row r="484" spans="19:39" x14ac:dyDescent="0.15">
      <c r="S484" s="9"/>
      <c r="T484" s="9"/>
      <c r="AM484" s="56"/>
    </row>
    <row r="485" spans="19:39" x14ac:dyDescent="0.15">
      <c r="S485" s="9"/>
      <c r="T485" s="9"/>
      <c r="AM485" s="56"/>
    </row>
    <row r="486" spans="19:39" x14ac:dyDescent="0.15">
      <c r="S486" s="9"/>
      <c r="T486" s="9"/>
      <c r="AM486" s="56"/>
    </row>
    <row r="487" spans="19:39" x14ac:dyDescent="0.15">
      <c r="S487" s="9"/>
      <c r="T487" s="9"/>
      <c r="AM487" s="56"/>
    </row>
    <row r="488" spans="19:39" x14ac:dyDescent="0.15">
      <c r="S488" s="9"/>
      <c r="T488" s="9"/>
      <c r="AM488" s="56"/>
    </row>
    <row r="489" spans="19:39" x14ac:dyDescent="0.15">
      <c r="S489" s="9"/>
      <c r="T489" s="9"/>
      <c r="AM489" s="56"/>
    </row>
    <row r="490" spans="19:39" x14ac:dyDescent="0.15">
      <c r="S490" s="9"/>
      <c r="T490" s="9"/>
      <c r="AM490" s="56"/>
    </row>
    <row r="491" spans="19:39" x14ac:dyDescent="0.15">
      <c r="S491" s="9"/>
      <c r="T491" s="9"/>
      <c r="AM491" s="56"/>
    </row>
    <row r="492" spans="19:39" x14ac:dyDescent="0.15">
      <c r="S492" s="9"/>
      <c r="T492" s="9"/>
      <c r="AM492" s="56"/>
    </row>
    <row r="493" spans="19:39" x14ac:dyDescent="0.15">
      <c r="S493" s="9"/>
      <c r="T493" s="9"/>
      <c r="AM493" s="56"/>
    </row>
    <row r="494" spans="19:39" x14ac:dyDescent="0.15">
      <c r="S494" s="9"/>
      <c r="T494" s="9"/>
      <c r="AM494" s="56"/>
    </row>
    <row r="495" spans="19:39" x14ac:dyDescent="0.15">
      <c r="S495" s="9"/>
      <c r="T495" s="9"/>
      <c r="AM495" s="56"/>
    </row>
    <row r="496" spans="19:39" x14ac:dyDescent="0.15">
      <c r="S496" s="9"/>
      <c r="T496" s="9"/>
      <c r="AM496" s="56"/>
    </row>
    <row r="497" spans="19:39" x14ac:dyDescent="0.15">
      <c r="S497" s="9"/>
      <c r="T497" s="9"/>
      <c r="AM497" s="56"/>
    </row>
    <row r="498" spans="19:39" x14ac:dyDescent="0.15">
      <c r="S498" s="9"/>
      <c r="T498" s="9"/>
      <c r="AM498" s="56"/>
    </row>
    <row r="499" spans="19:39" x14ac:dyDescent="0.15">
      <c r="S499" s="9"/>
      <c r="T499" s="9"/>
      <c r="AM499" s="56"/>
    </row>
    <row r="500" spans="19:39" x14ac:dyDescent="0.15">
      <c r="S500" s="9"/>
      <c r="T500" s="9"/>
      <c r="AM500" s="56"/>
    </row>
    <row r="501" spans="19:39" x14ac:dyDescent="0.15">
      <c r="S501" s="9"/>
      <c r="T501" s="9"/>
      <c r="AM501" s="56"/>
    </row>
    <row r="502" spans="19:39" x14ac:dyDescent="0.15">
      <c r="S502" s="9"/>
      <c r="T502" s="9"/>
      <c r="AM502" s="56"/>
    </row>
    <row r="503" spans="19:39" x14ac:dyDescent="0.15">
      <c r="S503" s="9"/>
      <c r="T503" s="9"/>
      <c r="AM503" s="56"/>
    </row>
    <row r="504" spans="19:39" x14ac:dyDescent="0.15">
      <c r="S504" s="9"/>
      <c r="T504" s="9"/>
      <c r="AM504" s="56"/>
    </row>
    <row r="505" spans="19:39" x14ac:dyDescent="0.15">
      <c r="S505" s="9"/>
      <c r="T505" s="9"/>
      <c r="AM505" s="56"/>
    </row>
    <row r="506" spans="19:39" x14ac:dyDescent="0.15">
      <c r="S506" s="9"/>
      <c r="T506" s="9"/>
      <c r="AM506" s="56"/>
    </row>
    <row r="507" spans="19:39" x14ac:dyDescent="0.15">
      <c r="S507" s="9"/>
      <c r="T507" s="9"/>
      <c r="AM507" s="56"/>
    </row>
    <row r="508" spans="19:39" x14ac:dyDescent="0.15">
      <c r="S508" s="9"/>
      <c r="T508" s="9"/>
      <c r="AM508" s="56"/>
    </row>
    <row r="509" spans="19:39" x14ac:dyDescent="0.15">
      <c r="S509" s="9"/>
      <c r="T509" s="9"/>
    </row>
    <row r="510" spans="19:39" x14ac:dyDescent="0.15">
      <c r="S510" s="9"/>
      <c r="T510" s="9"/>
    </row>
    <row r="511" spans="19:39" x14ac:dyDescent="0.15">
      <c r="S511" s="9"/>
      <c r="T511" s="9"/>
    </row>
    <row r="512" spans="19:39" x14ac:dyDescent="0.15">
      <c r="S512" s="9"/>
      <c r="T512" s="9"/>
    </row>
    <row r="513" spans="19:20" x14ac:dyDescent="0.15">
      <c r="S513" s="9"/>
      <c r="T513" s="9"/>
    </row>
    <row r="514" spans="19:20" x14ac:dyDescent="0.15">
      <c r="S514" s="9"/>
      <c r="T514" s="9"/>
    </row>
    <row r="515" spans="19:20" x14ac:dyDescent="0.15">
      <c r="S515" s="9"/>
      <c r="T515" s="9"/>
    </row>
    <row r="516" spans="19:20" x14ac:dyDescent="0.15">
      <c r="S516" s="9"/>
      <c r="T516" s="9"/>
    </row>
    <row r="517" spans="19:20" x14ac:dyDescent="0.15">
      <c r="S517" s="9"/>
      <c r="T517" s="9"/>
    </row>
    <row r="518" spans="19:20" x14ac:dyDescent="0.15">
      <c r="S518" s="9"/>
      <c r="T518" s="9"/>
    </row>
    <row r="519" spans="19:20" x14ac:dyDescent="0.15">
      <c r="S519" s="9"/>
      <c r="T519" s="9"/>
    </row>
    <row r="520" spans="19:20" x14ac:dyDescent="0.15">
      <c r="S520" s="9"/>
      <c r="T520" s="9"/>
    </row>
    <row r="521" spans="19:20" x14ac:dyDescent="0.15">
      <c r="S521" s="9"/>
      <c r="T521" s="9"/>
    </row>
    <row r="522" spans="19:20" x14ac:dyDescent="0.15">
      <c r="S522" s="9"/>
      <c r="T522" s="9"/>
    </row>
    <row r="523" spans="19:20" x14ac:dyDescent="0.15">
      <c r="S523" s="9"/>
      <c r="T523" s="9"/>
    </row>
    <row r="524" spans="19:20" x14ac:dyDescent="0.15">
      <c r="S524" s="9"/>
      <c r="T524" s="9"/>
    </row>
    <row r="525" spans="19:20" x14ac:dyDescent="0.15">
      <c r="S525" s="9"/>
      <c r="T525" s="9"/>
    </row>
    <row r="526" spans="19:20" x14ac:dyDescent="0.15">
      <c r="S526" s="9"/>
      <c r="T526" s="9"/>
    </row>
    <row r="527" spans="19:20" x14ac:dyDescent="0.15">
      <c r="S527" s="9"/>
      <c r="T527" s="9"/>
    </row>
    <row r="528" spans="19:20" x14ac:dyDescent="0.15">
      <c r="S528" s="9"/>
      <c r="T528" s="9"/>
    </row>
    <row r="529" spans="19:20" x14ac:dyDescent="0.15">
      <c r="S529" s="9"/>
      <c r="T529" s="9"/>
    </row>
    <row r="530" spans="19:20" x14ac:dyDescent="0.15">
      <c r="S530" s="9"/>
      <c r="T530" s="9"/>
    </row>
    <row r="531" spans="19:20" x14ac:dyDescent="0.15">
      <c r="S531" s="9"/>
      <c r="T531" s="9"/>
    </row>
    <row r="532" spans="19:20" x14ac:dyDescent="0.15">
      <c r="S532" s="9"/>
      <c r="T532" s="9"/>
    </row>
    <row r="533" spans="19:20" x14ac:dyDescent="0.15">
      <c r="S533" s="9"/>
      <c r="T533" s="9"/>
    </row>
    <row r="534" spans="19:20" x14ac:dyDescent="0.15">
      <c r="S534" s="9"/>
      <c r="T534" s="9"/>
    </row>
    <row r="535" spans="19:20" x14ac:dyDescent="0.15">
      <c r="S535" s="9"/>
      <c r="T535" s="9"/>
    </row>
    <row r="536" spans="19:20" x14ac:dyDescent="0.15">
      <c r="S536" s="9"/>
      <c r="T536" s="9"/>
    </row>
    <row r="537" spans="19:20" x14ac:dyDescent="0.15">
      <c r="S537" s="9"/>
      <c r="T537" s="9"/>
    </row>
    <row r="538" spans="19:20" x14ac:dyDescent="0.15">
      <c r="S538" s="9"/>
      <c r="T538" s="9"/>
    </row>
    <row r="539" spans="19:20" x14ac:dyDescent="0.15">
      <c r="S539" s="9"/>
      <c r="T539" s="9"/>
    </row>
    <row r="540" spans="19:20" x14ac:dyDescent="0.15">
      <c r="S540" s="9"/>
      <c r="T540" s="9"/>
    </row>
    <row r="541" spans="19:20" x14ac:dyDescent="0.15">
      <c r="S541" s="9"/>
      <c r="T541" s="9"/>
    </row>
    <row r="542" spans="19:20" x14ac:dyDescent="0.15">
      <c r="S542" s="9"/>
      <c r="T542" s="9"/>
    </row>
    <row r="543" spans="19:20" x14ac:dyDescent="0.15">
      <c r="S543" s="9"/>
      <c r="T543" s="9"/>
    </row>
    <row r="544" spans="19:20" x14ac:dyDescent="0.15">
      <c r="S544" s="9"/>
      <c r="T544" s="9"/>
    </row>
    <row r="545" spans="19:20" x14ac:dyDescent="0.15">
      <c r="S545" s="9"/>
      <c r="T545" s="9"/>
    </row>
    <row r="546" spans="19:20" x14ac:dyDescent="0.15">
      <c r="S546" s="9"/>
      <c r="T546" s="9"/>
    </row>
    <row r="547" spans="19:20" x14ac:dyDescent="0.15">
      <c r="S547" s="9"/>
      <c r="T547" s="9"/>
    </row>
    <row r="548" spans="19:20" x14ac:dyDescent="0.15">
      <c r="S548" s="9"/>
      <c r="T548" s="9"/>
    </row>
    <row r="549" spans="19:20" x14ac:dyDescent="0.15">
      <c r="S549" s="9"/>
      <c r="T549" s="9"/>
    </row>
    <row r="550" spans="19:20" x14ac:dyDescent="0.15">
      <c r="S550" s="9"/>
      <c r="T550" s="9"/>
    </row>
    <row r="551" spans="19:20" x14ac:dyDescent="0.15">
      <c r="S551" s="9"/>
      <c r="T551" s="9"/>
    </row>
    <row r="552" spans="19:20" x14ac:dyDescent="0.15">
      <c r="S552" s="9"/>
      <c r="T552" s="9"/>
    </row>
    <row r="553" spans="19:20" x14ac:dyDescent="0.15">
      <c r="S553" s="9"/>
      <c r="T553" s="9"/>
    </row>
    <row r="554" spans="19:20" x14ac:dyDescent="0.15">
      <c r="S554" s="9"/>
      <c r="T554" s="9"/>
    </row>
    <row r="555" spans="19:20" x14ac:dyDescent="0.15">
      <c r="S555" s="9"/>
      <c r="T555" s="9"/>
    </row>
    <row r="556" spans="19:20" x14ac:dyDescent="0.15">
      <c r="S556" s="9"/>
      <c r="T556" s="9"/>
    </row>
    <row r="557" spans="19:20" x14ac:dyDescent="0.15">
      <c r="S557" s="9"/>
      <c r="T557" s="9"/>
    </row>
    <row r="558" spans="19:20" x14ac:dyDescent="0.15">
      <c r="S558" s="9"/>
      <c r="T558" s="9"/>
    </row>
  </sheetData>
  <phoneticPr fontId="10" type="noConversion"/>
  <pageMargins left="0.75" right="0.75" top="1" bottom="1" header="0.5" footer="0.5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8"/>
  <sheetViews>
    <sheetView workbookViewId="0">
      <pane xSplit="2" ySplit="4" topLeftCell="C5" activePane="bottomRight" state="frozen"/>
      <selection activeCell="B6" sqref="B6"/>
      <selection pane="topRight" activeCell="B6" sqref="B6"/>
      <selection pane="bottomLeft" activeCell="B6" sqref="B6"/>
      <selection pane="bottomRight" activeCell="B3" sqref="B3"/>
    </sheetView>
  </sheetViews>
  <sheetFormatPr defaultColWidth="9.28515625" defaultRowHeight="15" x14ac:dyDescent="0.25"/>
  <cols>
    <col min="1" max="1" width="1.7109375" style="153" customWidth="1"/>
    <col min="2" max="2" width="48.5703125" style="19" customWidth="1"/>
    <col min="3" max="5" width="16.42578125" style="19" customWidth="1"/>
    <col min="6" max="16384" width="9.28515625" style="19"/>
  </cols>
  <sheetData>
    <row r="1" spans="1:5" x14ac:dyDescent="0.25">
      <c r="A1" s="152" t="s">
        <v>330</v>
      </c>
    </row>
    <row r="2" spans="1:5" x14ac:dyDescent="0.25">
      <c r="A2" s="153" t="s">
        <v>532</v>
      </c>
    </row>
    <row r="4" spans="1:5" ht="17.25" x14ac:dyDescent="0.4">
      <c r="C4" s="20" t="s">
        <v>252</v>
      </c>
      <c r="D4" s="20" t="s">
        <v>253</v>
      </c>
      <c r="E4" s="20" t="s">
        <v>357</v>
      </c>
    </row>
    <row r="5" spans="1:5" s="154" customFormat="1" x14ac:dyDescent="0.25">
      <c r="A5" s="152" t="s">
        <v>254</v>
      </c>
      <c r="C5" s="21">
        <v>291606.5651278852</v>
      </c>
      <c r="D5" s="21">
        <v>137344.07535331283</v>
      </c>
      <c r="E5" s="21">
        <v>20324.015752888798</v>
      </c>
    </row>
    <row r="6" spans="1:5" x14ac:dyDescent="0.25">
      <c r="A6" s="153" t="s">
        <v>255</v>
      </c>
      <c r="C6" s="22"/>
      <c r="D6" s="22"/>
    </row>
    <row r="7" spans="1:5" x14ac:dyDescent="0.25">
      <c r="B7" s="19" t="s">
        <v>256</v>
      </c>
      <c r="C7" s="22">
        <v>1000</v>
      </c>
      <c r="D7" s="22">
        <v>900</v>
      </c>
      <c r="E7" s="22">
        <v>900</v>
      </c>
    </row>
    <row r="8" spans="1:5" x14ac:dyDescent="0.25">
      <c r="B8" s="19" t="s">
        <v>257</v>
      </c>
      <c r="C8" s="23">
        <v>0</v>
      </c>
      <c r="D8" s="23">
        <v>0</v>
      </c>
      <c r="E8" s="23">
        <v>0</v>
      </c>
    </row>
    <row r="9" spans="1:5" x14ac:dyDescent="0.25">
      <c r="B9" s="19" t="s">
        <v>460</v>
      </c>
      <c r="C9" s="23">
        <v>1100</v>
      </c>
      <c r="D9" s="23">
        <v>1100</v>
      </c>
      <c r="E9" s="23">
        <v>1100</v>
      </c>
    </row>
    <row r="10" spans="1:5" x14ac:dyDescent="0.25">
      <c r="B10" s="19" t="s">
        <v>258</v>
      </c>
      <c r="C10" s="23">
        <v>737.34327000000008</v>
      </c>
      <c r="D10" s="23">
        <v>740.04099999999994</v>
      </c>
      <c r="E10" s="23">
        <v>762.42600000000004</v>
      </c>
    </row>
    <row r="11" spans="1:5" x14ac:dyDescent="0.25">
      <c r="B11" s="19" t="s">
        <v>459</v>
      </c>
      <c r="C11" s="23">
        <v>416.66520000000014</v>
      </c>
      <c r="D11" s="23">
        <v>159.99600000000001</v>
      </c>
      <c r="E11" s="23">
        <v>159.99600000000001</v>
      </c>
    </row>
    <row r="12" spans="1:5" x14ac:dyDescent="0.25">
      <c r="B12" s="19" t="s">
        <v>533</v>
      </c>
      <c r="C12" s="23"/>
      <c r="D12" s="23"/>
      <c r="E12" s="23"/>
    </row>
    <row r="13" spans="1:5" x14ac:dyDescent="0.25">
      <c r="B13" s="19" t="s">
        <v>259</v>
      </c>
      <c r="C13" s="24">
        <v>0</v>
      </c>
      <c r="D13" s="24">
        <v>0</v>
      </c>
      <c r="E13" s="24">
        <v>0</v>
      </c>
    </row>
    <row r="14" spans="1:5" x14ac:dyDescent="0.25">
      <c r="A14" s="152" t="s">
        <v>260</v>
      </c>
      <c r="B14" s="154"/>
      <c r="C14" s="21">
        <v>3254.0084700000007</v>
      </c>
      <c r="D14" s="21">
        <v>2900.0370000000003</v>
      </c>
      <c r="E14" s="21">
        <v>2922.422</v>
      </c>
    </row>
    <row r="15" spans="1:5" x14ac:dyDescent="0.25">
      <c r="A15" s="153" t="s">
        <v>261</v>
      </c>
      <c r="C15" s="23"/>
      <c r="D15" s="23"/>
    </row>
    <row r="16" spans="1:5" s="154" customFormat="1" x14ac:dyDescent="0.25">
      <c r="A16" s="153"/>
      <c r="B16" s="19" t="s">
        <v>262</v>
      </c>
      <c r="C16" s="24">
        <v>0</v>
      </c>
      <c r="D16" s="24">
        <v>-114.36500228710682</v>
      </c>
      <c r="E16" s="24">
        <v>-1002.2514071953476</v>
      </c>
    </row>
    <row r="17" spans="1:5" x14ac:dyDescent="0.25">
      <c r="A17" s="152" t="s">
        <v>263</v>
      </c>
      <c r="B17" s="154"/>
      <c r="C17" s="21">
        <v>0</v>
      </c>
      <c r="D17" s="21">
        <v>-114.36500228710682</v>
      </c>
      <c r="E17" s="21">
        <v>-1002.2514071953476</v>
      </c>
    </row>
    <row r="18" spans="1:5" x14ac:dyDescent="0.25">
      <c r="A18" s="153" t="s">
        <v>264</v>
      </c>
      <c r="C18" s="23"/>
      <c r="D18" s="23"/>
    </row>
    <row r="19" spans="1:5" s="154" customFormat="1" x14ac:dyDescent="0.25">
      <c r="A19" s="153"/>
      <c r="B19" s="19" t="s">
        <v>30</v>
      </c>
      <c r="C19" s="22">
        <v>978.6801140954467</v>
      </c>
      <c r="D19" s="22">
        <v>2596.0877552320417</v>
      </c>
      <c r="E19" s="22">
        <v>-431.57464629133437</v>
      </c>
    </row>
    <row r="20" spans="1:5" x14ac:dyDescent="0.25">
      <c r="B20" s="19" t="s">
        <v>62</v>
      </c>
      <c r="C20" s="22">
        <v>4830.6512022785546</v>
      </c>
      <c r="D20" s="22">
        <v>3098.6720407291027</v>
      </c>
      <c r="E20" s="22">
        <v>0</v>
      </c>
    </row>
    <row r="21" spans="1:5" x14ac:dyDescent="0.25">
      <c r="B21" s="19" t="s">
        <v>11</v>
      </c>
      <c r="C21" s="22">
        <v>-309.69707999999997</v>
      </c>
      <c r="D21" s="22">
        <v>-154.84852999999998</v>
      </c>
      <c r="E21" s="22">
        <v>0</v>
      </c>
    </row>
    <row r="22" spans="1:5" x14ac:dyDescent="0.25">
      <c r="B22" s="19" t="s">
        <v>60</v>
      </c>
      <c r="C22" s="22">
        <v>-42.36</v>
      </c>
      <c r="D22" s="22">
        <v>0</v>
      </c>
      <c r="E22" s="22">
        <v>0</v>
      </c>
    </row>
    <row r="23" spans="1:5" x14ac:dyDescent="0.25">
      <c r="B23" s="19" t="s">
        <v>265</v>
      </c>
      <c r="C23" s="22"/>
      <c r="D23" s="22"/>
    </row>
    <row r="24" spans="1:5" x14ac:dyDescent="0.25">
      <c r="B24" s="19" t="s">
        <v>1049</v>
      </c>
      <c r="C24" s="22">
        <v>15000</v>
      </c>
      <c r="D24" s="22">
        <v>-7512.617041438989</v>
      </c>
      <c r="E24" s="22">
        <v>-7487.382958561011</v>
      </c>
    </row>
    <row r="25" spans="1:5" x14ac:dyDescent="0.25">
      <c r="B25" s="19" t="s">
        <v>9</v>
      </c>
      <c r="C25" s="22">
        <v>1358.0961599999998</v>
      </c>
      <c r="D25" s="22">
        <v>679.04799999999989</v>
      </c>
      <c r="E25" s="22">
        <v>0</v>
      </c>
    </row>
    <row r="26" spans="1:5" x14ac:dyDescent="0.25">
      <c r="B26" s="19" t="s">
        <v>49</v>
      </c>
      <c r="C26" s="22">
        <v>947.60900000000038</v>
      </c>
      <c r="D26" s="22">
        <v>947.60903999999937</v>
      </c>
      <c r="E26" s="22">
        <v>947.60903999999937</v>
      </c>
    </row>
    <row r="27" spans="1:5" x14ac:dyDescent="0.25">
      <c r="B27" s="19" t="s">
        <v>266</v>
      </c>
      <c r="C27" s="22">
        <v>2397.9878012903246</v>
      </c>
      <c r="D27" s="22">
        <v>2391.4359645161348</v>
      </c>
      <c r="E27" s="22">
        <v>2391.4359645161348</v>
      </c>
    </row>
    <row r="28" spans="1:5" x14ac:dyDescent="0.25">
      <c r="B28" s="19" t="s">
        <v>267</v>
      </c>
      <c r="C28" s="22">
        <v>-1437.5220817255176</v>
      </c>
      <c r="D28" s="22">
        <v>-1433.3754391787952</v>
      </c>
      <c r="E28" s="22">
        <v>-1433.3754391787697</v>
      </c>
    </row>
    <row r="29" spans="1:5" x14ac:dyDescent="0.25">
      <c r="B29" s="19" t="s">
        <v>534</v>
      </c>
      <c r="C29" s="22">
        <v>-0.80705999999999989</v>
      </c>
      <c r="D29" s="22">
        <v>2.5050599999999998</v>
      </c>
      <c r="E29" s="22">
        <v>0</v>
      </c>
    </row>
    <row r="30" spans="1:5" x14ac:dyDescent="0.25">
      <c r="B30" s="19" t="s">
        <v>21</v>
      </c>
      <c r="C30" s="22">
        <v>56.910000000000004</v>
      </c>
      <c r="D30" s="22">
        <v>0</v>
      </c>
      <c r="E30" s="22">
        <v>0</v>
      </c>
    </row>
    <row r="31" spans="1:5" x14ac:dyDescent="0.25">
      <c r="B31" s="19" t="s">
        <v>280</v>
      </c>
      <c r="C31" s="22">
        <v>-13784.818569999999</v>
      </c>
      <c r="D31" s="22">
        <v>-7261.7757600000014</v>
      </c>
      <c r="E31" s="22">
        <v>-7635.7761600000013</v>
      </c>
    </row>
    <row r="32" spans="1:5" x14ac:dyDescent="0.25">
      <c r="B32" s="19" t="s">
        <v>281</v>
      </c>
      <c r="C32" s="22">
        <v>1954.6111909693107</v>
      </c>
      <c r="D32" s="22">
        <v>2584.6616851609265</v>
      </c>
      <c r="E32" s="22">
        <v>3000.2194443778722</v>
      </c>
    </row>
    <row r="33" spans="2:5" x14ac:dyDescent="0.25">
      <c r="B33" s="19" t="s">
        <v>535</v>
      </c>
      <c r="C33" s="22">
        <v>0</v>
      </c>
      <c r="D33" s="22">
        <v>-224.10899999999998</v>
      </c>
      <c r="E33" s="22">
        <v>-2781.5699999999997</v>
      </c>
    </row>
    <row r="34" spans="2:5" x14ac:dyDescent="0.25">
      <c r="B34" s="19" t="s">
        <v>536</v>
      </c>
      <c r="C34" s="22">
        <v>0</v>
      </c>
      <c r="D34" s="22">
        <v>0</v>
      </c>
      <c r="E34" s="22">
        <v>44.185384467321214</v>
      </c>
    </row>
    <row r="35" spans="2:5" x14ac:dyDescent="0.25">
      <c r="B35" s="19" t="s">
        <v>531</v>
      </c>
      <c r="C35" s="22">
        <v>2406.8471720000016</v>
      </c>
      <c r="D35" s="22">
        <v>-2839.7052677999982</v>
      </c>
      <c r="E35" s="22">
        <v>4055.3453054375041</v>
      </c>
    </row>
    <row r="36" spans="2:5" x14ac:dyDescent="0.25">
      <c r="B36" s="19" t="s">
        <v>268</v>
      </c>
      <c r="C36" s="22"/>
      <c r="D36" s="22"/>
      <c r="E36" s="22"/>
    </row>
    <row r="37" spans="2:5" x14ac:dyDescent="0.25">
      <c r="B37" s="19" t="s">
        <v>269</v>
      </c>
      <c r="C37" s="22">
        <v>184.48307999999997</v>
      </c>
      <c r="D37" s="22">
        <v>184.48308000000009</v>
      </c>
      <c r="E37" s="22">
        <v>15.37363</v>
      </c>
    </row>
    <row r="38" spans="2:5" x14ac:dyDescent="0.25">
      <c r="B38" s="19" t="s">
        <v>270</v>
      </c>
      <c r="C38" s="22">
        <v>216.18193533586174</v>
      </c>
      <c r="D38" s="22">
        <v>-87.648632083142502</v>
      </c>
      <c r="E38" s="22">
        <v>-108.97795256278638</v>
      </c>
    </row>
    <row r="39" spans="2:5" x14ac:dyDescent="0.25">
      <c r="B39" s="19" t="s">
        <v>271</v>
      </c>
      <c r="C39" s="22"/>
      <c r="D39" s="22"/>
      <c r="E39" s="22"/>
    </row>
    <row r="40" spans="2:5" x14ac:dyDescent="0.25">
      <c r="B40" s="19" t="s">
        <v>272</v>
      </c>
      <c r="C40" s="22">
        <v>-1375.3029840000002</v>
      </c>
      <c r="D40" s="22">
        <v>-4.3010280553733082</v>
      </c>
      <c r="E40" s="22">
        <v>-2025.2577009446259</v>
      </c>
    </row>
    <row r="41" spans="2:5" x14ac:dyDescent="0.25">
      <c r="B41" s="19" t="s">
        <v>537</v>
      </c>
      <c r="C41" s="22"/>
      <c r="D41" s="22"/>
      <c r="E41" s="22"/>
    </row>
    <row r="42" spans="2:5" x14ac:dyDescent="0.25">
      <c r="B42" s="19" t="s">
        <v>31</v>
      </c>
      <c r="C42" s="22">
        <v>1900.3235786145706</v>
      </c>
      <c r="D42" s="22">
        <v>-484.53890882961059</v>
      </c>
      <c r="E42" s="22">
        <v>-230.4029717922549</v>
      </c>
    </row>
    <row r="43" spans="2:5" x14ac:dyDescent="0.25">
      <c r="B43" s="19" t="s">
        <v>25</v>
      </c>
      <c r="C43" s="22">
        <v>-605.25126</v>
      </c>
      <c r="D43" s="22">
        <v>0</v>
      </c>
      <c r="E43" s="22">
        <v>0</v>
      </c>
    </row>
    <row r="44" spans="2:5" x14ac:dyDescent="0.25">
      <c r="B44" s="19" t="s">
        <v>273</v>
      </c>
      <c r="C44" s="22">
        <v>2479.6407999999997</v>
      </c>
      <c r="D44" s="22">
        <v>2567.7872000000007</v>
      </c>
      <c r="E44" s="22">
        <v>2536.2063999999996</v>
      </c>
    </row>
    <row r="45" spans="2:5" x14ac:dyDescent="0.25">
      <c r="B45" s="19" t="s">
        <v>274</v>
      </c>
      <c r="C45" s="22">
        <v>-1526.3045672175208</v>
      </c>
      <c r="D45" s="22">
        <v>-750.64845660007791</v>
      </c>
      <c r="E45" s="22">
        <v>-665.69024102025287</v>
      </c>
    </row>
    <row r="46" spans="2:5" x14ac:dyDescent="0.25">
      <c r="B46" s="19" t="s">
        <v>538</v>
      </c>
      <c r="C46" s="22">
        <v>0</v>
      </c>
      <c r="D46" s="22">
        <v>0</v>
      </c>
      <c r="E46" s="22">
        <v>0</v>
      </c>
    </row>
    <row r="47" spans="2:5" x14ac:dyDescent="0.25">
      <c r="B47" s="19" t="s">
        <v>539</v>
      </c>
      <c r="C47" s="22"/>
      <c r="D47" s="22"/>
      <c r="E47" s="22"/>
    </row>
    <row r="48" spans="2:5" x14ac:dyDescent="0.25">
      <c r="B48" s="19" t="s">
        <v>13</v>
      </c>
      <c r="C48" s="22">
        <v>199.61259707433055</v>
      </c>
      <c r="D48" s="22">
        <v>1062.6747940367059</v>
      </c>
      <c r="E48" s="22">
        <v>1062.6747940367059</v>
      </c>
    </row>
    <row r="49" spans="1:5" x14ac:dyDescent="0.25">
      <c r="B49" s="19" t="s">
        <v>275</v>
      </c>
      <c r="C49" s="22">
        <v>1350.8924690498363</v>
      </c>
      <c r="D49" s="22">
        <v>3022.1572095080646</v>
      </c>
      <c r="E49" s="22">
        <v>2486.7800791394352</v>
      </c>
    </row>
    <row r="50" spans="1:5" x14ac:dyDescent="0.25">
      <c r="B50" s="19" t="s">
        <v>276</v>
      </c>
      <c r="C50" s="22">
        <v>-3200</v>
      </c>
      <c r="D50" s="22">
        <v>-2400</v>
      </c>
      <c r="E50" s="22">
        <v>-1600</v>
      </c>
    </row>
    <row r="51" spans="1:5" x14ac:dyDescent="0.25">
      <c r="B51" s="19" t="s">
        <v>540</v>
      </c>
      <c r="C51" s="22">
        <v>-3869.3858546182787</v>
      </c>
      <c r="D51" s="22">
        <v>-1590.6561567873632</v>
      </c>
      <c r="E51" s="22">
        <v>-950.24198833188802</v>
      </c>
    </row>
    <row r="52" spans="1:5" x14ac:dyDescent="0.25">
      <c r="B52" s="19" t="s">
        <v>277</v>
      </c>
      <c r="C52" s="22"/>
      <c r="D52" s="22"/>
      <c r="E52" s="22"/>
    </row>
    <row r="53" spans="1:5" x14ac:dyDescent="0.25">
      <c r="B53" s="19" t="s">
        <v>47</v>
      </c>
      <c r="C53" s="22">
        <v>452.11531678613392</v>
      </c>
      <c r="D53" s="22">
        <v>148.66094796591904</v>
      </c>
      <c r="E53" s="22">
        <v>278.89535999999981</v>
      </c>
    </row>
    <row r="54" spans="1:5" x14ac:dyDescent="0.25">
      <c r="B54" s="19" t="s">
        <v>455</v>
      </c>
      <c r="C54" s="22">
        <v>30.787190000000578</v>
      </c>
      <c r="D54" s="22">
        <v>0</v>
      </c>
      <c r="E54" s="22">
        <v>0</v>
      </c>
    </row>
    <row r="55" spans="1:5" x14ac:dyDescent="0.25">
      <c r="B55" s="19" t="s">
        <v>458</v>
      </c>
      <c r="C55" s="22">
        <v>0.57029999999940628</v>
      </c>
      <c r="D55" s="22">
        <v>0</v>
      </c>
      <c r="E55" s="22">
        <v>0</v>
      </c>
    </row>
    <row r="56" spans="1:5" x14ac:dyDescent="0.25">
      <c r="B56" s="19" t="s">
        <v>541</v>
      </c>
      <c r="C56" s="22">
        <v>246.30479999999989</v>
      </c>
      <c r="D56" s="22">
        <v>246.30479999999989</v>
      </c>
      <c r="E56" s="22">
        <v>246.30479999999989</v>
      </c>
    </row>
    <row r="57" spans="1:5" x14ac:dyDescent="0.25">
      <c r="B57" s="19" t="s">
        <v>542</v>
      </c>
      <c r="C57" s="22">
        <v>0</v>
      </c>
      <c r="D57" s="22">
        <v>325.20200400000067</v>
      </c>
      <c r="E57" s="22">
        <v>650.40400800000134</v>
      </c>
    </row>
    <row r="58" spans="1:5" x14ac:dyDescent="0.25">
      <c r="B58" s="19" t="s">
        <v>10</v>
      </c>
      <c r="C58" s="23">
        <v>2529.1382400000002</v>
      </c>
      <c r="D58" s="23">
        <v>1264.56909</v>
      </c>
      <c r="E58" s="23">
        <v>0</v>
      </c>
    </row>
    <row r="59" spans="1:5" x14ac:dyDescent="0.25">
      <c r="B59" s="19" t="s">
        <v>543</v>
      </c>
      <c r="C59" s="23">
        <v>4311.6809957736859</v>
      </c>
      <c r="D59" s="23">
        <v>-2231.5875819400799</v>
      </c>
      <c r="E59" s="23">
        <v>-2231.5875819400799</v>
      </c>
    </row>
    <row r="60" spans="1:5" x14ac:dyDescent="0.25">
      <c r="B60" s="19" t="s">
        <v>544</v>
      </c>
      <c r="C60" s="24"/>
      <c r="D60" s="24"/>
      <c r="E60" s="24"/>
    </row>
    <row r="61" spans="1:5" x14ac:dyDescent="0.25">
      <c r="A61" s="152" t="s">
        <v>278</v>
      </c>
      <c r="B61" s="154"/>
      <c r="C61" s="21">
        <v>17681.674485706746</v>
      </c>
      <c r="D61" s="21">
        <v>-5853.9531315645354</v>
      </c>
      <c r="E61" s="21">
        <v>-9866.403430648028</v>
      </c>
    </row>
    <row r="62" spans="1:5" x14ac:dyDescent="0.25">
      <c r="A62" s="153" t="s">
        <v>279</v>
      </c>
      <c r="C62" s="22"/>
      <c r="D62" s="22"/>
    </row>
    <row r="63" spans="1:5" x14ac:dyDescent="0.25">
      <c r="B63" s="19" t="s">
        <v>52</v>
      </c>
      <c r="C63" s="22">
        <v>-22826.450850000001</v>
      </c>
      <c r="D63" s="22">
        <v>-32097.569</v>
      </c>
      <c r="E63" s="22">
        <v>-32698.183280000001</v>
      </c>
    </row>
    <row r="64" spans="1:5" x14ac:dyDescent="0.25">
      <c r="B64" s="19" t="s">
        <v>15</v>
      </c>
      <c r="C64" s="22">
        <v>-8743.8828809999995</v>
      </c>
      <c r="D64" s="22">
        <v>0</v>
      </c>
      <c r="E64" s="22">
        <v>0</v>
      </c>
    </row>
    <row r="65" spans="1:5" x14ac:dyDescent="0.25">
      <c r="B65" s="19" t="s">
        <v>282</v>
      </c>
      <c r="C65" s="22">
        <v>0</v>
      </c>
      <c r="D65" s="22">
        <v>-39.493263193720189</v>
      </c>
      <c r="E65" s="22">
        <v>-346.10394630407529</v>
      </c>
    </row>
    <row r="66" spans="1:5" x14ac:dyDescent="0.25">
      <c r="B66" s="19" t="s">
        <v>16</v>
      </c>
      <c r="C66" s="23">
        <v>258170.71195618407</v>
      </c>
      <c r="D66" s="23">
        <v>305218.75481747178</v>
      </c>
      <c r="E66" s="23">
        <v>348272.7809750766</v>
      </c>
    </row>
    <row r="67" spans="1:5" s="154" customFormat="1" x14ac:dyDescent="0.25">
      <c r="A67" s="153"/>
      <c r="B67" s="19" t="s">
        <v>283</v>
      </c>
      <c r="C67" s="22">
        <v>-17964.464769999999</v>
      </c>
      <c r="D67" s="22">
        <v>-4605.7205100000001</v>
      </c>
      <c r="E67" s="22">
        <v>-1325.1631299999999</v>
      </c>
    </row>
    <row r="68" spans="1:5" x14ac:dyDescent="0.25">
      <c r="B68" s="19" t="s">
        <v>19</v>
      </c>
      <c r="C68" s="22">
        <v>12000</v>
      </c>
      <c r="D68" s="22">
        <v>3508.2310000000002</v>
      </c>
      <c r="E68" s="22">
        <v>2758.34</v>
      </c>
    </row>
    <row r="69" spans="1:5" x14ac:dyDescent="0.25">
      <c r="B69" s="19" t="s">
        <v>23</v>
      </c>
      <c r="C69" s="22">
        <v>-30449.446220000002</v>
      </c>
      <c r="D69" s="22">
        <v>-26291.969619999996</v>
      </c>
      <c r="E69" s="22">
        <v>-14115.035800000005</v>
      </c>
    </row>
    <row r="70" spans="1:5" x14ac:dyDescent="0.25">
      <c r="B70" s="19" t="s">
        <v>38</v>
      </c>
      <c r="C70" s="22">
        <v>7556.4358682772681</v>
      </c>
      <c r="D70" s="22">
        <v>8994.3200764830217</v>
      </c>
      <c r="E70" s="22">
        <v>6574.1672935246943</v>
      </c>
    </row>
    <row r="71" spans="1:5" x14ac:dyDescent="0.25">
      <c r="B71" s="19" t="s">
        <v>50</v>
      </c>
      <c r="C71" s="24">
        <v>-260004.66973310639</v>
      </c>
      <c r="D71" s="24">
        <v>-285869.0614557247</v>
      </c>
      <c r="E71" s="24">
        <v>-287973.00917426468</v>
      </c>
    </row>
    <row r="72" spans="1:5" x14ac:dyDescent="0.25">
      <c r="A72" s="152" t="s">
        <v>284</v>
      </c>
      <c r="B72" s="154"/>
      <c r="C72" s="21">
        <v>-62261.766629645048</v>
      </c>
      <c r="D72" s="21">
        <v>-31182.507954963599</v>
      </c>
      <c r="E72" s="21">
        <v>21147.792938032595</v>
      </c>
    </row>
    <row r="73" spans="1:5" x14ac:dyDescent="0.25">
      <c r="A73" s="152"/>
      <c r="B73" s="154"/>
      <c r="C73" s="21"/>
      <c r="D73" s="21"/>
      <c r="E73" s="154"/>
    </row>
    <row r="74" spans="1:5" x14ac:dyDescent="0.25">
      <c r="A74" s="152" t="s">
        <v>285</v>
      </c>
      <c r="B74" s="154"/>
      <c r="C74" s="21">
        <v>250280.48145394688</v>
      </c>
      <c r="D74" s="21">
        <v>103093.28626449758</v>
      </c>
      <c r="E74" s="21">
        <v>33525.575853078015</v>
      </c>
    </row>
    <row r="75" spans="1:5" x14ac:dyDescent="0.25">
      <c r="A75" s="153" t="s">
        <v>286</v>
      </c>
      <c r="C75" s="24">
        <v>-6405.6218855482657</v>
      </c>
      <c r="D75" s="24">
        <v>289.21378683328948</v>
      </c>
      <c r="E75" s="24">
        <v>3437.9559300159558</v>
      </c>
    </row>
    <row r="76" spans="1:5" x14ac:dyDescent="0.25">
      <c r="A76" s="152" t="s">
        <v>287</v>
      </c>
      <c r="B76" s="154"/>
      <c r="C76" s="21">
        <v>243874.85956839862</v>
      </c>
      <c r="D76" s="21">
        <v>103382.50005133088</v>
      </c>
      <c r="E76" s="21">
        <v>36963.531783093968</v>
      </c>
    </row>
    <row r="77" spans="1:5" x14ac:dyDescent="0.25">
      <c r="A77" s="152"/>
      <c r="B77" s="19" t="s">
        <v>288</v>
      </c>
      <c r="C77" s="24">
        <v>0</v>
      </c>
      <c r="D77" s="24">
        <v>0</v>
      </c>
      <c r="E77" s="24">
        <v>0</v>
      </c>
    </row>
    <row r="78" spans="1:5" s="154" customFormat="1" x14ac:dyDescent="0.25">
      <c r="A78" s="152" t="s">
        <v>289</v>
      </c>
      <c r="C78" s="21">
        <v>243874.85956839862</v>
      </c>
      <c r="D78" s="21">
        <v>103382.50005133088</v>
      </c>
      <c r="E78" s="21">
        <v>36963.531783093968</v>
      </c>
    </row>
    <row r="79" spans="1:5" s="154" customFormat="1" x14ac:dyDescent="0.25">
      <c r="A79" s="153" t="s">
        <v>290</v>
      </c>
      <c r="B79" s="19"/>
      <c r="C79" s="25">
        <v>0.21</v>
      </c>
      <c r="D79" s="25">
        <v>0.21</v>
      </c>
      <c r="E79" s="25">
        <v>0.21</v>
      </c>
    </row>
    <row r="80" spans="1:5" s="154" customFormat="1" x14ac:dyDescent="0.25">
      <c r="A80" s="152" t="s">
        <v>296</v>
      </c>
      <c r="C80" s="21">
        <v>51213.720509363709</v>
      </c>
      <c r="D80" s="21">
        <v>21710.325010779485</v>
      </c>
      <c r="E80" s="21">
        <v>7762.3416744497326</v>
      </c>
    </row>
    <row r="81" spans="1:5" x14ac:dyDescent="0.25">
      <c r="B81" s="153" t="s">
        <v>456</v>
      </c>
      <c r="C81" s="23">
        <v>0</v>
      </c>
      <c r="D81" s="23">
        <v>0</v>
      </c>
      <c r="E81" s="23">
        <v>0</v>
      </c>
    </row>
    <row r="82" spans="1:5" s="154" customFormat="1" x14ac:dyDescent="0.25">
      <c r="A82" s="153"/>
      <c r="B82" s="153" t="s">
        <v>454</v>
      </c>
      <c r="C82" s="23">
        <v>-1235</v>
      </c>
      <c r="D82" s="23">
        <v>-645</v>
      </c>
      <c r="E82" s="23">
        <v>-645</v>
      </c>
    </row>
    <row r="83" spans="1:5" s="154" customFormat="1" x14ac:dyDescent="0.25">
      <c r="A83" s="153"/>
      <c r="B83" s="19" t="s">
        <v>545</v>
      </c>
      <c r="C83" s="23"/>
      <c r="D83" s="23"/>
      <c r="E83" s="23"/>
    </row>
    <row r="84" spans="1:5" s="154" customFormat="1" ht="15.75" thickBot="1" x14ac:dyDescent="0.3">
      <c r="A84" s="152" t="s">
        <v>291</v>
      </c>
      <c r="B84" s="19"/>
      <c r="C84" s="60">
        <v>49978.720509363709</v>
      </c>
      <c r="D84" s="60">
        <v>21065.325010779485</v>
      </c>
      <c r="E84" s="60">
        <v>7117.3416744497326</v>
      </c>
    </row>
    <row r="85" spans="1:5" x14ac:dyDescent="0.25">
      <c r="C85" s="22"/>
      <c r="D85" s="22"/>
    </row>
    <row r="86" spans="1:5" s="154" customFormat="1" x14ac:dyDescent="0.25">
      <c r="A86" s="152" t="s">
        <v>287</v>
      </c>
      <c r="C86" s="28">
        <v>250280.48145394688</v>
      </c>
      <c r="D86" s="28">
        <v>103093.28626449758</v>
      </c>
      <c r="E86" s="28">
        <v>33525.575853078015</v>
      </c>
    </row>
    <row r="87" spans="1:5" s="154" customFormat="1" x14ac:dyDescent="0.25">
      <c r="A87" s="153" t="s">
        <v>292</v>
      </c>
      <c r="B87" s="19"/>
      <c r="C87" s="22"/>
      <c r="D87" s="22"/>
      <c r="E87" s="22"/>
    </row>
    <row r="88" spans="1:5" s="154" customFormat="1" x14ac:dyDescent="0.25">
      <c r="A88" s="153"/>
      <c r="B88" s="19" t="s">
        <v>546</v>
      </c>
      <c r="C88" s="22">
        <v>17964.464769999999</v>
      </c>
      <c r="D88" s="22">
        <v>4605.7205100000001</v>
      </c>
      <c r="E88" s="22">
        <v>1325.1631299999999</v>
      </c>
    </row>
    <row r="89" spans="1:5" x14ac:dyDescent="0.25">
      <c r="B89" s="19" t="s">
        <v>547</v>
      </c>
      <c r="C89" s="22">
        <v>-20232.664129999997</v>
      </c>
      <c r="D89" s="22">
        <v>-5135.4934800000001</v>
      </c>
      <c r="E89" s="22">
        <v>-1629.25972</v>
      </c>
    </row>
    <row r="90" spans="1:5" x14ac:dyDescent="0.25">
      <c r="B90" s="19" t="s">
        <v>15</v>
      </c>
      <c r="C90" s="22">
        <v>8743.8828809999995</v>
      </c>
      <c r="D90" s="22">
        <v>0</v>
      </c>
      <c r="E90" s="22">
        <v>0</v>
      </c>
    </row>
    <row r="91" spans="1:5" s="154" customFormat="1" x14ac:dyDescent="0.25">
      <c r="A91" s="153"/>
      <c r="B91" s="19" t="s">
        <v>50</v>
      </c>
      <c r="C91" s="22">
        <v>260004.66973310639</v>
      </c>
      <c r="D91" s="22">
        <v>285869.0614557247</v>
      </c>
      <c r="E91" s="22">
        <v>287973.00917426468</v>
      </c>
    </row>
    <row r="92" spans="1:5" x14ac:dyDescent="0.25">
      <c r="B92" s="19" t="s">
        <v>51</v>
      </c>
      <c r="C92" s="24">
        <v>-378970.916997088</v>
      </c>
      <c r="D92" s="24">
        <v>-383316.85048688808</v>
      </c>
      <c r="E92" s="24">
        <v>-379053.60703766183</v>
      </c>
    </row>
    <row r="93" spans="1:5" x14ac:dyDescent="0.25">
      <c r="A93" s="152" t="s">
        <v>293</v>
      </c>
      <c r="C93" s="22">
        <v>-112490.56374298158</v>
      </c>
      <c r="D93" s="22">
        <v>-97977.562001163373</v>
      </c>
      <c r="E93" s="22">
        <v>-91384.694453397125</v>
      </c>
    </row>
    <row r="94" spans="1:5" x14ac:dyDescent="0.25">
      <c r="C94" s="22"/>
      <c r="D94" s="22"/>
      <c r="E94" s="22"/>
    </row>
    <row r="95" spans="1:5" x14ac:dyDescent="0.25">
      <c r="A95" s="152" t="s">
        <v>548</v>
      </c>
      <c r="B95" s="154"/>
      <c r="C95" s="21">
        <v>137789.9177109653</v>
      </c>
      <c r="D95" s="21">
        <v>5115.7242633342103</v>
      </c>
      <c r="E95" s="21">
        <v>-57859.118600319111</v>
      </c>
    </row>
    <row r="96" spans="1:5" x14ac:dyDescent="0.25">
      <c r="A96" s="152"/>
      <c r="B96" s="19" t="s">
        <v>295</v>
      </c>
      <c r="C96" s="61"/>
      <c r="D96" s="61"/>
      <c r="E96" s="61"/>
    </row>
    <row r="97" spans="1:5" x14ac:dyDescent="0.25">
      <c r="A97" s="152" t="s">
        <v>294</v>
      </c>
      <c r="B97" s="154"/>
      <c r="C97" s="21">
        <v>137789.9177109653</v>
      </c>
      <c r="D97" s="21">
        <v>5115.7242633342103</v>
      </c>
      <c r="E97" s="21">
        <v>-57859.118600319111</v>
      </c>
    </row>
    <row r="98" spans="1:5" x14ac:dyDescent="0.25">
      <c r="A98" s="153" t="s">
        <v>290</v>
      </c>
      <c r="C98" s="25">
        <v>0.05</v>
      </c>
      <c r="D98" s="25">
        <v>0.05</v>
      </c>
      <c r="E98" s="25">
        <v>0.05</v>
      </c>
    </row>
    <row r="99" spans="1:5" x14ac:dyDescent="0.25">
      <c r="A99" s="152" t="s">
        <v>296</v>
      </c>
      <c r="B99" s="154"/>
      <c r="C99" s="21">
        <v>6889.4958855482655</v>
      </c>
      <c r="D99" s="21">
        <v>255.78621316671052</v>
      </c>
      <c r="E99" s="21">
        <v>-2892.9559300159558</v>
      </c>
    </row>
    <row r="100" spans="1:5" s="154" customFormat="1" x14ac:dyDescent="0.25">
      <c r="A100" s="153" t="s">
        <v>549</v>
      </c>
      <c r="C100" s="22">
        <v>0</v>
      </c>
      <c r="D100" s="22">
        <v>0</v>
      </c>
      <c r="E100" s="22">
        <v>0</v>
      </c>
    </row>
    <row r="101" spans="1:5" s="154" customFormat="1" x14ac:dyDescent="0.25">
      <c r="A101" s="153" t="s">
        <v>550</v>
      </c>
      <c r="C101" s="22">
        <v>-198.874</v>
      </c>
      <c r="D101" s="22">
        <v>-260</v>
      </c>
      <c r="E101" s="22">
        <v>-260</v>
      </c>
    </row>
    <row r="102" spans="1:5" s="154" customFormat="1" x14ac:dyDescent="0.25">
      <c r="A102" s="153" t="s">
        <v>297</v>
      </c>
      <c r="B102" s="19"/>
      <c r="C102" s="24">
        <v>-285</v>
      </c>
      <c r="D102" s="24">
        <v>-285</v>
      </c>
      <c r="E102" s="24">
        <v>-285</v>
      </c>
    </row>
    <row r="103" spans="1:5" ht="15.75" thickBot="1" x14ac:dyDescent="0.3">
      <c r="A103" s="152" t="s">
        <v>298</v>
      </c>
      <c r="B103" s="154"/>
      <c r="C103" s="60">
        <v>6405.6218855482657</v>
      </c>
      <c r="D103" s="60">
        <v>-289.21378683328948</v>
      </c>
      <c r="E103" s="60">
        <v>-3437.9559300159558</v>
      </c>
    </row>
    <row r="104" spans="1:5" s="154" customFormat="1" x14ac:dyDescent="0.25">
      <c r="A104" s="153"/>
      <c r="B104" s="19"/>
      <c r="C104" s="62"/>
      <c r="D104" s="62"/>
      <c r="E104" s="19"/>
    </row>
    <row r="105" spans="1:5" s="154" customFormat="1" x14ac:dyDescent="0.25">
      <c r="A105" s="152" t="s">
        <v>299</v>
      </c>
      <c r="B105" s="19"/>
      <c r="C105" s="23"/>
      <c r="D105" s="23"/>
      <c r="E105" s="19"/>
    </row>
    <row r="106" spans="1:5" x14ac:dyDescent="0.25">
      <c r="A106" s="153" t="s">
        <v>300</v>
      </c>
      <c r="C106" s="23">
        <v>44580.092143938302</v>
      </c>
      <c r="D106" s="23">
        <v>37036.461086528136</v>
      </c>
      <c r="E106" s="23">
        <v>-11281.389507384567</v>
      </c>
    </row>
    <row r="107" spans="1:5" s="154" customFormat="1" x14ac:dyDescent="0.25">
      <c r="A107" s="153" t="s">
        <v>301</v>
      </c>
      <c r="B107" s="19"/>
      <c r="C107" s="24">
        <v>-7853.5327943459943</v>
      </c>
      <c r="D107" s="24">
        <v>-6750.7011543845765</v>
      </c>
      <c r="E107" s="24">
        <v>-4005.1652473006284</v>
      </c>
    </row>
    <row r="108" spans="1:5" x14ac:dyDescent="0.25">
      <c r="A108" s="153" t="s">
        <v>302</v>
      </c>
      <c r="C108" s="23">
        <v>36726.559349592309</v>
      </c>
      <c r="D108" s="23">
        <v>30285.759932143559</v>
      </c>
      <c r="E108" s="23">
        <v>-15286.554754685196</v>
      </c>
    </row>
    <row r="109" spans="1:5" s="16" customFormat="1" x14ac:dyDescent="0.25">
      <c r="A109" s="153" t="s">
        <v>303</v>
      </c>
      <c r="B109" s="19"/>
      <c r="C109" s="25">
        <v>0.21</v>
      </c>
      <c r="D109" s="25">
        <v>0.21</v>
      </c>
      <c r="E109" s="25">
        <v>0.21</v>
      </c>
    </row>
    <row r="110" spans="1:5" s="16" customFormat="1" x14ac:dyDescent="0.25">
      <c r="A110" s="153" t="s">
        <v>302</v>
      </c>
      <c r="B110" s="19"/>
      <c r="C110" s="23">
        <v>7712.5774634143845</v>
      </c>
      <c r="D110" s="23">
        <v>6360.0095857501474</v>
      </c>
      <c r="E110" s="23">
        <v>-3210.176498483891</v>
      </c>
    </row>
    <row r="111" spans="1:5" s="16" customFormat="1" x14ac:dyDescent="0.25">
      <c r="A111" s="152" t="s">
        <v>304</v>
      </c>
      <c r="B111" s="154"/>
      <c r="C111" s="22"/>
      <c r="D111" s="22"/>
    </row>
    <row r="112" spans="1:5" s="16" customFormat="1" x14ac:dyDescent="0.25">
      <c r="A112" s="153" t="s">
        <v>305</v>
      </c>
      <c r="B112" s="19"/>
      <c r="C112" s="22">
        <v>0</v>
      </c>
      <c r="D112" s="22">
        <v>0</v>
      </c>
      <c r="E112" s="22">
        <v>0</v>
      </c>
    </row>
    <row r="113" spans="1:5" s="16" customFormat="1" x14ac:dyDescent="0.25">
      <c r="A113" s="153" t="s">
        <v>457</v>
      </c>
      <c r="B113" s="19"/>
      <c r="C113" s="22">
        <v>0</v>
      </c>
      <c r="D113" s="22">
        <v>0</v>
      </c>
      <c r="E113" s="22">
        <v>0</v>
      </c>
    </row>
    <row r="114" spans="1:5" s="16" customFormat="1" x14ac:dyDescent="0.25">
      <c r="A114" s="153" t="s">
        <v>551</v>
      </c>
      <c r="B114" s="19"/>
      <c r="C114" s="22">
        <v>0</v>
      </c>
      <c r="D114" s="22">
        <v>0</v>
      </c>
      <c r="E114" s="22">
        <v>0</v>
      </c>
    </row>
    <row r="115" spans="1:5" s="16" customFormat="1" x14ac:dyDescent="0.25">
      <c r="A115" s="153" t="s">
        <v>306</v>
      </c>
      <c r="B115" s="19"/>
      <c r="C115" s="22">
        <v>-9966.1104300000006</v>
      </c>
      <c r="D115" s="22">
        <v>-12389.62492</v>
      </c>
      <c r="E115" s="22">
        <v>-14443.4915</v>
      </c>
    </row>
    <row r="116" spans="1:5" s="16" customFormat="1" x14ac:dyDescent="0.25">
      <c r="A116" s="153" t="s">
        <v>552</v>
      </c>
      <c r="B116" s="19"/>
      <c r="C116" s="22">
        <v>0</v>
      </c>
      <c r="D116" s="22">
        <v>-8394.8354999999992</v>
      </c>
      <c r="E116" s="22">
        <v>-8394.8354999999992</v>
      </c>
    </row>
    <row r="117" spans="1:5" s="16" customFormat="1" x14ac:dyDescent="0.25">
      <c r="A117" s="153" t="s">
        <v>307</v>
      </c>
      <c r="B117" s="19"/>
      <c r="C117" s="22">
        <v>99.108973499999934</v>
      </c>
      <c r="D117" s="22">
        <v>101.43624074999991</v>
      </c>
      <c r="E117" s="22">
        <v>103.7635079999999</v>
      </c>
    </row>
    <row r="118" spans="1:5" s="16" customFormat="1" x14ac:dyDescent="0.25">
      <c r="A118" s="153" t="s">
        <v>69</v>
      </c>
      <c r="B118" s="19"/>
      <c r="C118" s="24">
        <v>-880.87299999999959</v>
      </c>
      <c r="D118" s="24">
        <v>-911.45649999999955</v>
      </c>
      <c r="E118" s="24">
        <v>-892.51899999999966</v>
      </c>
    </row>
    <row r="119" spans="1:5" s="16" customFormat="1" x14ac:dyDescent="0.25">
      <c r="A119" s="153" t="s">
        <v>308</v>
      </c>
      <c r="B119" s="19"/>
      <c r="C119" s="26">
        <v>-10747.8744565</v>
      </c>
      <c r="D119" s="26">
        <v>-21594.480679249999</v>
      </c>
      <c r="E119" s="26">
        <v>-23627.082491999998</v>
      </c>
    </row>
    <row r="120" spans="1:5" s="16" customFormat="1" ht="15.75" thickBot="1" x14ac:dyDescent="0.3">
      <c r="A120" s="152" t="s">
        <v>309</v>
      </c>
      <c r="B120" s="19"/>
      <c r="C120" s="60">
        <v>-3035.2969930856152</v>
      </c>
      <c r="D120" s="60">
        <v>-15234.471093499851</v>
      </c>
      <c r="E120" s="60">
        <v>-26837.25899048389</v>
      </c>
    </row>
    <row r="121" spans="1:5" s="16" customFormat="1" x14ac:dyDescent="0.25">
      <c r="A121" s="153"/>
      <c r="B121" s="19"/>
      <c r="C121" s="22"/>
      <c r="D121" s="22"/>
    </row>
    <row r="122" spans="1:5" s="16" customFormat="1" x14ac:dyDescent="0.25">
      <c r="A122" s="153" t="s">
        <v>310</v>
      </c>
      <c r="B122" s="19"/>
      <c r="C122" s="22">
        <v>157070.65588691988</v>
      </c>
      <c r="D122" s="22">
        <v>135014.02308769152</v>
      </c>
      <c r="E122" s="22">
        <v>80103.304946012562</v>
      </c>
    </row>
    <row r="123" spans="1:5" s="16" customFormat="1" x14ac:dyDescent="0.25">
      <c r="A123" s="153" t="s">
        <v>311</v>
      </c>
      <c r="B123" s="19"/>
      <c r="C123" s="27">
        <v>1</v>
      </c>
      <c r="D123" s="27">
        <v>1</v>
      </c>
      <c r="E123" s="27">
        <v>1</v>
      </c>
    </row>
    <row r="124" spans="1:5" s="16" customFormat="1" x14ac:dyDescent="0.25">
      <c r="A124" s="153" t="s">
        <v>312</v>
      </c>
      <c r="B124" s="19"/>
      <c r="C124" s="23">
        <v>157070.65588691988</v>
      </c>
      <c r="D124" s="23">
        <v>135014.02308769152</v>
      </c>
      <c r="E124" s="23">
        <v>80103.304946012562</v>
      </c>
    </row>
    <row r="125" spans="1:5" s="16" customFormat="1" x14ac:dyDescent="0.25">
      <c r="A125" s="153" t="s">
        <v>313</v>
      </c>
      <c r="B125" s="19"/>
      <c r="C125" s="25">
        <v>0.05</v>
      </c>
      <c r="D125" s="25">
        <v>0.05</v>
      </c>
      <c r="E125" s="25">
        <v>0.05</v>
      </c>
    </row>
    <row r="126" spans="1:5" s="16" customFormat="1" x14ac:dyDescent="0.25">
      <c r="A126" s="153" t="s">
        <v>302</v>
      </c>
      <c r="B126" s="19"/>
      <c r="C126" s="23">
        <v>7853.5327943459943</v>
      </c>
      <c r="D126" s="23">
        <v>6750.7011543845765</v>
      </c>
      <c r="E126" s="23">
        <v>4005.1652473006284</v>
      </c>
    </row>
    <row r="127" spans="1:5" s="16" customFormat="1" x14ac:dyDescent="0.25">
      <c r="A127" s="152" t="s">
        <v>314</v>
      </c>
      <c r="B127" s="19"/>
      <c r="C127" s="23"/>
      <c r="D127" s="23"/>
      <c r="E127" s="23"/>
    </row>
    <row r="128" spans="1:5" s="16" customFormat="1" x14ac:dyDescent="0.25">
      <c r="A128" s="153" t="s">
        <v>553</v>
      </c>
      <c r="B128" s="19"/>
      <c r="C128" s="22">
        <v>0</v>
      </c>
      <c r="D128" s="22">
        <v>0</v>
      </c>
      <c r="E128" s="22">
        <v>0</v>
      </c>
    </row>
    <row r="129" spans="1:5" s="16" customFormat="1" x14ac:dyDescent="0.25">
      <c r="A129" s="153" t="s">
        <v>306</v>
      </c>
      <c r="B129" s="19"/>
      <c r="C129" s="22">
        <v>-1083.8170000000002</v>
      </c>
      <c r="D129" s="22">
        <v>-1792.1479999999999</v>
      </c>
      <c r="E129" s="22">
        <v>-1842.45</v>
      </c>
    </row>
    <row r="130" spans="1:5" s="16" customFormat="1" x14ac:dyDescent="0.25">
      <c r="A130" s="153" t="s">
        <v>307</v>
      </c>
      <c r="B130" s="19"/>
      <c r="C130" s="24">
        <v>20.118649999999985</v>
      </c>
      <c r="D130" s="24">
        <v>20.701924999999981</v>
      </c>
      <c r="E130" s="24">
        <v>21.285199999999982</v>
      </c>
    </row>
    <row r="131" spans="1:5" s="16" customFormat="1" x14ac:dyDescent="0.25">
      <c r="A131" s="153" t="s">
        <v>315</v>
      </c>
      <c r="B131" s="19"/>
      <c r="C131" s="26">
        <v>-1063.6983500000003</v>
      </c>
      <c r="D131" s="26">
        <v>-1771.4460749999998</v>
      </c>
      <c r="E131" s="26">
        <v>-1821.1648</v>
      </c>
    </row>
    <row r="132" spans="1:5" s="16" customFormat="1" ht="15.75" thickBot="1" x14ac:dyDescent="0.3">
      <c r="A132" s="152" t="s">
        <v>316</v>
      </c>
      <c r="B132" s="19"/>
      <c r="C132" s="60">
        <v>6789.8344443459937</v>
      </c>
      <c r="D132" s="60">
        <v>4979.2550793845767</v>
      </c>
      <c r="E132" s="60">
        <v>2184.0004473006284</v>
      </c>
    </row>
    <row r="133" spans="1:5" s="16" customFormat="1" x14ac:dyDescent="0.25">
      <c r="A133" s="153"/>
      <c r="B133" s="19"/>
      <c r="C133" s="22"/>
      <c r="D133" s="22"/>
    </row>
    <row r="134" spans="1:5" s="16" customFormat="1" x14ac:dyDescent="0.25">
      <c r="A134" s="152" t="s">
        <v>231</v>
      </c>
      <c r="B134" s="19"/>
      <c r="C134" s="22"/>
      <c r="D134" s="22"/>
    </row>
    <row r="135" spans="1:5" s="16" customFormat="1" x14ac:dyDescent="0.25">
      <c r="A135" s="153" t="s">
        <v>317</v>
      </c>
      <c r="B135" s="19"/>
      <c r="C135" s="22">
        <v>291606.5651278852</v>
      </c>
      <c r="D135" s="22">
        <v>137344.07535331283</v>
      </c>
      <c r="E135" s="22">
        <v>20324.015752888798</v>
      </c>
    </row>
    <row r="136" spans="1:5" s="16" customFormat="1" x14ac:dyDescent="0.25">
      <c r="A136" s="153"/>
      <c r="B136" s="19"/>
      <c r="C136" s="22"/>
      <c r="D136" s="22"/>
      <c r="E136" s="22"/>
    </row>
    <row r="137" spans="1:5" s="16" customFormat="1" x14ac:dyDescent="0.25">
      <c r="A137" s="153" t="s">
        <v>318</v>
      </c>
      <c r="B137" s="19"/>
      <c r="C137" s="22">
        <v>49978.720509363709</v>
      </c>
      <c r="D137" s="22">
        <v>21065.325010779485</v>
      </c>
      <c r="E137" s="22">
        <v>7117.3416744497326</v>
      </c>
    </row>
    <row r="138" spans="1:5" s="16" customFormat="1" x14ac:dyDescent="0.25">
      <c r="A138" s="153" t="s">
        <v>319</v>
      </c>
      <c r="B138" s="19"/>
      <c r="C138" s="22">
        <v>6405.6218855482657</v>
      </c>
      <c r="D138" s="22">
        <v>-289.21378683328948</v>
      </c>
      <c r="E138" s="22">
        <v>-3437.9559300159558</v>
      </c>
    </row>
    <row r="139" spans="1:5" s="16" customFormat="1" x14ac:dyDescent="0.25">
      <c r="A139" s="153" t="s">
        <v>320</v>
      </c>
      <c r="B139" s="19"/>
      <c r="C139" s="22">
        <v>-3035.2969930856152</v>
      </c>
      <c r="D139" s="22">
        <v>-15234.471093499851</v>
      </c>
      <c r="E139" s="22">
        <v>-26837.25899048389</v>
      </c>
    </row>
    <row r="140" spans="1:5" s="16" customFormat="1" x14ac:dyDescent="0.25">
      <c r="A140" s="153" t="s">
        <v>321</v>
      </c>
      <c r="B140" s="19"/>
      <c r="C140" s="22">
        <v>7670.7074443459933</v>
      </c>
      <c r="D140" s="22">
        <v>5890.711579384576</v>
      </c>
      <c r="E140" s="22">
        <v>3076.5194473006281</v>
      </c>
    </row>
    <row r="141" spans="1:5" s="16" customFormat="1" x14ac:dyDescent="0.25">
      <c r="A141" s="153" t="s">
        <v>322</v>
      </c>
      <c r="B141" s="19"/>
      <c r="C141" s="24">
        <v>-880.87299999999959</v>
      </c>
      <c r="D141" s="24">
        <v>-911.45649999999955</v>
      </c>
      <c r="E141" s="24">
        <v>-892.51899999999966</v>
      </c>
    </row>
    <row r="142" spans="1:5" s="16" customFormat="1" x14ac:dyDescent="0.25">
      <c r="A142" s="152" t="s">
        <v>323</v>
      </c>
      <c r="B142" s="154"/>
      <c r="C142" s="21">
        <v>60138.879846172356</v>
      </c>
      <c r="D142" s="21">
        <v>10520.89520983092</v>
      </c>
      <c r="E142" s="21">
        <v>-20973.872798749486</v>
      </c>
    </row>
    <row r="143" spans="1:5" s="16" customFormat="1" x14ac:dyDescent="0.25">
      <c r="A143" s="153"/>
      <c r="B143" s="19"/>
      <c r="C143" s="22"/>
      <c r="D143" s="22"/>
      <c r="E143" s="22"/>
    </row>
    <row r="144" spans="1:5" s="16" customFormat="1" x14ac:dyDescent="0.25">
      <c r="A144" s="153" t="s">
        <v>324</v>
      </c>
      <c r="B144" s="19"/>
      <c r="C144" s="22">
        <v>231467.68528171285</v>
      </c>
      <c r="D144" s="22">
        <v>126823.18014348191</v>
      </c>
      <c r="E144" s="22">
        <v>41297.888551638287</v>
      </c>
    </row>
    <row r="145" spans="1:5" s="16" customFormat="1" x14ac:dyDescent="0.25">
      <c r="A145" s="153"/>
      <c r="B145" s="19"/>
      <c r="C145" s="19"/>
      <c r="D145" s="19"/>
    </row>
    <row r="146" spans="1:5" s="16" customFormat="1" x14ac:dyDescent="0.25">
      <c r="A146" s="152" t="s">
        <v>325</v>
      </c>
      <c r="B146" s="154"/>
      <c r="C146" s="29">
        <v>0.20623294204572595</v>
      </c>
      <c r="D146" s="29">
        <v>7.6602468528520692E-2</v>
      </c>
      <c r="E146" s="29">
        <v>-1.0319748347847211</v>
      </c>
    </row>
    <row r="147" spans="1:5" s="16" customFormat="1" x14ac:dyDescent="0.25">
      <c r="A147" s="152"/>
      <c r="B147" s="154"/>
      <c r="C147" s="29"/>
      <c r="D147" s="29"/>
      <c r="E147" s="29"/>
    </row>
    <row r="148" spans="1:5" s="16" customFormat="1" x14ac:dyDescent="0.25">
      <c r="A148" s="152" t="s">
        <v>554</v>
      </c>
      <c r="B148" s="19"/>
      <c r="C148" s="19"/>
      <c r="D148" s="19"/>
    </row>
    <row r="149" spans="1:5" s="16" customFormat="1" x14ac:dyDescent="0.25">
      <c r="B149" s="19" t="s">
        <v>555</v>
      </c>
      <c r="C149" s="155">
        <v>291606.5651278852</v>
      </c>
      <c r="D149" s="155">
        <v>137344.07535331283</v>
      </c>
      <c r="E149" s="155">
        <v>20324.015752888798</v>
      </c>
    </row>
    <row r="150" spans="1:5" s="16" customFormat="1" x14ac:dyDescent="0.25">
      <c r="B150" s="19" t="s">
        <v>290</v>
      </c>
      <c r="C150" s="63">
        <v>0.2495</v>
      </c>
      <c r="D150" s="63">
        <v>0.2495</v>
      </c>
      <c r="E150" s="63">
        <v>0.2495</v>
      </c>
    </row>
    <row r="151" spans="1:5" s="16" customFormat="1" x14ac:dyDescent="0.25">
      <c r="B151" s="19" t="s">
        <v>556</v>
      </c>
      <c r="C151" s="155">
        <v>72755.837999407362</v>
      </c>
      <c r="D151" s="155">
        <v>34267.346800651554</v>
      </c>
      <c r="E151" s="155">
        <v>5070.8419303457549</v>
      </c>
    </row>
    <row r="152" spans="1:5" s="16" customFormat="1" x14ac:dyDescent="0.25">
      <c r="B152" s="153" t="s">
        <v>557</v>
      </c>
      <c r="C152" s="22">
        <v>811.87511326500021</v>
      </c>
      <c r="D152" s="22">
        <v>695.0251634293669</v>
      </c>
      <c r="E152" s="22">
        <v>479.08256290476078</v>
      </c>
    </row>
    <row r="153" spans="1:5" s="16" customFormat="1" x14ac:dyDescent="0.25">
      <c r="A153" s="153"/>
      <c r="B153" s="19" t="s">
        <v>558</v>
      </c>
      <c r="C153" s="155">
        <v>-1235</v>
      </c>
      <c r="D153" s="155">
        <v>-645</v>
      </c>
      <c r="E153" s="155">
        <v>-645</v>
      </c>
    </row>
    <row r="154" spans="1:5" s="16" customFormat="1" x14ac:dyDescent="0.25">
      <c r="A154" s="153"/>
      <c r="B154" s="19" t="s">
        <v>559</v>
      </c>
      <c r="C154" s="155">
        <v>-382.26046000000002</v>
      </c>
      <c r="D154" s="155">
        <v>-430.55</v>
      </c>
      <c r="E154" s="155">
        <v>-430.55</v>
      </c>
    </row>
    <row r="155" spans="1:5" s="16" customFormat="1" x14ac:dyDescent="0.25">
      <c r="A155" s="153"/>
      <c r="B155" s="19" t="s">
        <v>560</v>
      </c>
      <c r="C155" s="155">
        <v>-11049.927430000002</v>
      </c>
      <c r="D155" s="155">
        <v>-22576.60842</v>
      </c>
      <c r="E155" s="155">
        <v>-24680.776999999998</v>
      </c>
    </row>
    <row r="156" spans="1:5" s="16" customFormat="1" x14ac:dyDescent="0.25">
      <c r="A156" s="153"/>
      <c r="B156" s="19" t="s">
        <v>69</v>
      </c>
      <c r="C156" s="155">
        <v>-880.87299999999959</v>
      </c>
      <c r="D156" s="155">
        <v>-911.45649999999955</v>
      </c>
      <c r="E156" s="155">
        <v>-892.51899999999966</v>
      </c>
    </row>
    <row r="157" spans="1:5" s="16" customFormat="1" x14ac:dyDescent="0.25">
      <c r="A157" s="153"/>
      <c r="B157" s="19" t="s">
        <v>505</v>
      </c>
      <c r="C157" s="156">
        <v>119.22762349999992</v>
      </c>
      <c r="D157" s="156">
        <v>122.1381657499999</v>
      </c>
      <c r="E157" s="156">
        <v>125.04870799999989</v>
      </c>
    </row>
    <row r="158" spans="1:5" s="43" customFormat="1" ht="15.75" thickBot="1" x14ac:dyDescent="0.3">
      <c r="A158" s="152"/>
      <c r="B158" s="154" t="s">
        <v>561</v>
      </c>
      <c r="C158" s="157">
        <v>60138.879846172364</v>
      </c>
      <c r="D158" s="157">
        <v>10520.895209830918</v>
      </c>
      <c r="E158" s="157">
        <v>-20973.872798749486</v>
      </c>
    </row>
    <row r="159" spans="1:5" s="16" customFormat="1" x14ac:dyDescent="0.25">
      <c r="A159" s="153"/>
      <c r="B159" s="19"/>
      <c r="C159" s="155">
        <v>0</v>
      </c>
      <c r="D159" s="155">
        <v>0</v>
      </c>
      <c r="E159" s="155">
        <v>0</v>
      </c>
    </row>
    <row r="160" spans="1:5" s="16" customFormat="1" x14ac:dyDescent="0.25">
      <c r="A160" s="153"/>
      <c r="B160" s="19" t="s">
        <v>562</v>
      </c>
      <c r="C160" s="29">
        <v>0.20623294204572595</v>
      </c>
      <c r="D160" s="29">
        <v>7.6602468528520679E-2</v>
      </c>
      <c r="E160" s="29">
        <v>-1.0319748347847211</v>
      </c>
    </row>
    <row r="161" spans="1:5" s="16" customFormat="1" x14ac:dyDescent="0.25">
      <c r="A161" s="153"/>
      <c r="B161" s="19"/>
      <c r="C161" s="19"/>
      <c r="D161" s="19"/>
    </row>
    <row r="162" spans="1:5" s="16" customFormat="1" x14ac:dyDescent="0.25">
      <c r="A162" s="153"/>
      <c r="B162" s="19"/>
      <c r="C162" s="19"/>
      <c r="D162" s="19"/>
      <c r="E162" s="19"/>
    </row>
    <row r="163" spans="1:5" s="16" customFormat="1" x14ac:dyDescent="0.25">
      <c r="A163" s="153" t="s">
        <v>326</v>
      </c>
      <c r="B163" s="19"/>
      <c r="C163" s="19"/>
      <c r="D163" s="19"/>
      <c r="E163" s="19"/>
    </row>
    <row r="164" spans="1:5" s="16" customFormat="1" x14ac:dyDescent="0.25">
      <c r="A164" s="153"/>
      <c r="B164" s="19"/>
      <c r="C164" s="19"/>
      <c r="D164" s="19"/>
      <c r="E164" s="19"/>
    </row>
    <row r="165" spans="1:5" s="16" customFormat="1" x14ac:dyDescent="0.25">
      <c r="A165" s="19"/>
      <c r="B165" s="19" t="s">
        <v>563</v>
      </c>
      <c r="C165" s="158">
        <v>49978.720509363637</v>
      </c>
      <c r="D165" s="158">
        <v>21065.325010779459</v>
      </c>
      <c r="E165" s="158">
        <v>7117.3416744497354</v>
      </c>
    </row>
    <row r="166" spans="1:5" s="16" customFormat="1" x14ac:dyDescent="0.25">
      <c r="A166" s="19"/>
      <c r="B166" s="19"/>
      <c r="C166" s="64">
        <v>-7.2759576141834259E-11</v>
      </c>
      <c r="D166" s="64">
        <v>0</v>
      </c>
      <c r="E166" s="64">
        <v>0</v>
      </c>
    </row>
    <row r="167" spans="1:5" x14ac:dyDescent="0.25">
      <c r="A167" s="19"/>
      <c r="C167" s="158"/>
      <c r="D167" s="158"/>
    </row>
    <row r="168" spans="1:5" x14ac:dyDescent="0.25">
      <c r="A168" s="19"/>
      <c r="B168" s="19" t="s">
        <v>564</v>
      </c>
      <c r="C168" s="158">
        <v>-6405.621885548263</v>
      </c>
      <c r="D168" s="158">
        <v>289.21378683327498</v>
      </c>
      <c r="E168" s="158">
        <v>3437.9559300159572</v>
      </c>
    </row>
    <row r="169" spans="1:5" x14ac:dyDescent="0.25">
      <c r="A169" s="19"/>
      <c r="C169" s="65">
        <v>0</v>
      </c>
      <c r="D169" s="65">
        <v>-1.4495071809506044E-11</v>
      </c>
      <c r="E169" s="65">
        <v>0</v>
      </c>
    </row>
    <row r="170" spans="1:5" x14ac:dyDescent="0.25">
      <c r="A170" s="19"/>
      <c r="C170" s="66"/>
    </row>
    <row r="171" spans="1:5" x14ac:dyDescent="0.25">
      <c r="B171" s="19" t="s">
        <v>327</v>
      </c>
      <c r="C171" s="22">
        <v>59428.510404585599</v>
      </c>
      <c r="D171" s="22">
        <v>10520.8952098309</v>
      </c>
      <c r="E171" s="22">
        <v>-20973.872798749398</v>
      </c>
    </row>
    <row r="172" spans="1:5" x14ac:dyDescent="0.25">
      <c r="C172" s="64">
        <v>-710.3694415867576</v>
      </c>
      <c r="D172" s="64">
        <v>-2.0008883439004421E-11</v>
      </c>
      <c r="E172" s="64">
        <v>8.7311491370201111E-11</v>
      </c>
    </row>
    <row r="174" spans="1:5" s="16" customFormat="1" x14ac:dyDescent="0.25">
      <c r="A174" s="153"/>
      <c r="B174" s="19"/>
      <c r="C174" s="19"/>
      <c r="D174" s="19"/>
      <c r="E174" s="19"/>
    </row>
    <row r="175" spans="1:5" s="16" customFormat="1" x14ac:dyDescent="0.25">
      <c r="A175" s="159" t="s">
        <v>328</v>
      </c>
      <c r="B175" s="19"/>
      <c r="C175" s="19"/>
      <c r="D175" s="19"/>
      <c r="E175" s="19"/>
    </row>
    <row r="176" spans="1:5" ht="15.75" thickBot="1" x14ac:dyDescent="0.3">
      <c r="B176" s="160" t="s">
        <v>0</v>
      </c>
      <c r="C176" s="16"/>
      <c r="D176" s="16"/>
      <c r="E176" s="16"/>
    </row>
    <row r="177" spans="1:5" x14ac:dyDescent="0.25">
      <c r="B177" s="161" t="s">
        <v>565</v>
      </c>
      <c r="C177" s="162">
        <v>291606.56512788503</v>
      </c>
      <c r="D177" s="162">
        <v>137344.07535331199</v>
      </c>
      <c r="E177" s="162">
        <v>20324.015752888699</v>
      </c>
    </row>
    <row r="178" spans="1:5" x14ac:dyDescent="0.25">
      <c r="B178" s="163" t="s">
        <v>566</v>
      </c>
      <c r="C178" s="16"/>
      <c r="D178" s="16"/>
      <c r="E178" s="16"/>
    </row>
    <row r="179" spans="1:5" s="16" customFormat="1" ht="15.75" thickBot="1" x14ac:dyDescent="0.3">
      <c r="A179" s="153"/>
      <c r="B179" s="160" t="s">
        <v>567</v>
      </c>
    </row>
    <row r="180" spans="1:5" s="16" customFormat="1" x14ac:dyDescent="0.25">
      <c r="A180" s="153"/>
      <c r="B180" s="163" t="s">
        <v>568</v>
      </c>
      <c r="C180" s="164">
        <v>49258.601473213101</v>
      </c>
      <c r="D180" s="164">
        <v>20153.868510779401</v>
      </c>
      <c r="E180" s="164">
        <v>6224.8226744497297</v>
      </c>
    </row>
    <row r="181" spans="1:5" s="16" customFormat="1" x14ac:dyDescent="0.25">
      <c r="A181" s="153"/>
      <c r="B181" s="163" t="s">
        <v>569</v>
      </c>
      <c r="C181" s="164">
        <v>6369.55129972126</v>
      </c>
      <c r="D181" s="164">
        <v>-289.21378683327498</v>
      </c>
      <c r="E181" s="164">
        <v>-3437.9559300159499</v>
      </c>
    </row>
    <row r="182" spans="1:5" s="16" customFormat="1" x14ac:dyDescent="0.25">
      <c r="A182" s="153"/>
      <c r="B182" s="163" t="s">
        <v>570</v>
      </c>
      <c r="C182" s="164">
        <v>0</v>
      </c>
      <c r="D182" s="164">
        <v>0</v>
      </c>
      <c r="E182" s="164">
        <v>0</v>
      </c>
    </row>
    <row r="183" spans="1:5" s="16" customFormat="1" ht="17.25" thickBot="1" x14ac:dyDescent="0.4">
      <c r="A183" s="153" t="s">
        <v>329</v>
      </c>
      <c r="B183" s="165" t="s">
        <v>571</v>
      </c>
      <c r="C183" s="166">
        <v>3800.3576316512999</v>
      </c>
      <c r="D183" s="166">
        <v>-9343.7595141152506</v>
      </c>
      <c r="E183" s="166">
        <v>-23760.739543183201</v>
      </c>
    </row>
    <row r="184" spans="1:5" s="16" customFormat="1" x14ac:dyDescent="0.25">
      <c r="A184" s="153"/>
      <c r="B184" s="161" t="s">
        <v>572</v>
      </c>
      <c r="C184" s="162">
        <v>59428.510404585599</v>
      </c>
      <c r="D184" s="162">
        <v>10520.8952098309</v>
      </c>
      <c r="E184" s="162">
        <v>-20973.872798749398</v>
      </c>
    </row>
    <row r="185" spans="1:5" s="16" customFormat="1" x14ac:dyDescent="0.25">
      <c r="A185" s="153"/>
      <c r="B185" s="19"/>
      <c r="C185" s="19"/>
      <c r="D185" s="19"/>
      <c r="E185" s="19"/>
    </row>
    <row r="186" spans="1:5" s="16" customFormat="1" x14ac:dyDescent="0.25">
      <c r="A186" s="153"/>
      <c r="B186" s="19"/>
      <c r="C186" s="19"/>
      <c r="D186" s="19"/>
      <c r="E186" s="19"/>
    </row>
    <row r="187" spans="1:5" s="16" customFormat="1" x14ac:dyDescent="0.25">
      <c r="A187" s="153"/>
      <c r="B187" s="19"/>
      <c r="C187" s="19"/>
      <c r="D187" s="19"/>
      <c r="E187" s="19"/>
    </row>
    <row r="188" spans="1:5" s="16" customFormat="1" x14ac:dyDescent="0.25">
      <c r="A188" s="153"/>
      <c r="B188" s="19"/>
      <c r="C188" s="19"/>
      <c r="D188" s="19"/>
      <c r="E188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36"/>
  <sheetViews>
    <sheetView workbookViewId="0">
      <selection activeCell="G6" sqref="G6"/>
    </sheetView>
  </sheetViews>
  <sheetFormatPr defaultColWidth="9.140625" defaultRowHeight="12.75" x14ac:dyDescent="0.2"/>
  <cols>
    <col min="1" max="1" width="19.42578125" style="197" customWidth="1"/>
    <col min="2" max="2" width="11.28515625" style="197" bestFit="1" customWidth="1"/>
    <col min="3" max="5" width="16" style="197" customWidth="1"/>
    <col min="6" max="10" width="15.85546875" style="197" customWidth="1"/>
    <col min="11" max="11" width="9.7109375" style="197" customWidth="1"/>
    <col min="12" max="14" width="3.7109375" style="197" customWidth="1"/>
    <col min="15" max="21" width="14.5703125" style="197" customWidth="1"/>
    <col min="22" max="16384" width="9.140625" style="197"/>
  </cols>
  <sheetData>
    <row r="1" spans="1:10" x14ac:dyDescent="0.2">
      <c r="A1" s="196" t="s">
        <v>469</v>
      </c>
    </row>
    <row r="2" spans="1:10" x14ac:dyDescent="0.2">
      <c r="F2" s="196" t="s">
        <v>332</v>
      </c>
      <c r="G2" s="196"/>
      <c r="J2" s="198" t="s">
        <v>470</v>
      </c>
    </row>
    <row r="3" spans="1:10" x14ac:dyDescent="0.2">
      <c r="A3" s="199" t="s">
        <v>608</v>
      </c>
      <c r="F3" s="200" t="s">
        <v>333</v>
      </c>
      <c r="G3" s="200"/>
      <c r="J3" s="198" t="s">
        <v>334</v>
      </c>
    </row>
    <row r="4" spans="1:10" x14ac:dyDescent="0.2">
      <c r="F4" s="198"/>
      <c r="G4" s="198"/>
      <c r="J4" s="198"/>
    </row>
    <row r="5" spans="1:10" x14ac:dyDescent="0.2">
      <c r="A5" s="201"/>
      <c r="B5" s="202"/>
      <c r="C5" s="203"/>
      <c r="F5" s="197" t="s">
        <v>335</v>
      </c>
      <c r="J5" s="204">
        <v>0.21</v>
      </c>
    </row>
    <row r="6" spans="1:10" x14ac:dyDescent="0.2">
      <c r="A6" s="205"/>
      <c r="B6" s="202" t="s">
        <v>336</v>
      </c>
      <c r="C6" s="206" t="s">
        <v>337</v>
      </c>
      <c r="F6" s="197" t="s">
        <v>338</v>
      </c>
      <c r="J6" s="204">
        <v>0.05</v>
      </c>
    </row>
    <row r="7" spans="1:10" x14ac:dyDescent="0.2">
      <c r="A7" s="202" t="s">
        <v>339</v>
      </c>
      <c r="B7" s="207"/>
      <c r="C7" s="207"/>
      <c r="F7" s="197" t="s">
        <v>340</v>
      </c>
      <c r="J7" s="204">
        <v>-1.0500000000000001E-2</v>
      </c>
    </row>
    <row r="8" spans="1:10" ht="13.5" thickBot="1" x14ac:dyDescent="0.25">
      <c r="A8" s="202" t="s">
        <v>341</v>
      </c>
      <c r="B8" s="207"/>
      <c r="C8" s="208">
        <v>4106529.17</v>
      </c>
      <c r="F8" s="197" t="s">
        <v>342</v>
      </c>
      <c r="J8" s="209">
        <v>0.2495</v>
      </c>
    </row>
    <row r="9" spans="1:10" ht="13.5" thickTop="1" x14ac:dyDescent="0.2">
      <c r="A9" s="202" t="s">
        <v>343</v>
      </c>
      <c r="B9" s="207"/>
      <c r="C9" s="208">
        <v>1365195.33</v>
      </c>
    </row>
    <row r="10" spans="1:10" x14ac:dyDescent="0.2">
      <c r="A10" s="202" t="s">
        <v>344</v>
      </c>
      <c r="B10" s="207"/>
      <c r="C10" s="208">
        <v>1029205.74</v>
      </c>
      <c r="F10" s="197" t="s">
        <v>345</v>
      </c>
    </row>
    <row r="11" spans="1:10" x14ac:dyDescent="0.2">
      <c r="A11" s="202" t="s">
        <v>346</v>
      </c>
      <c r="B11" s="207"/>
      <c r="C11" s="208">
        <v>342154.25</v>
      </c>
      <c r="F11" s="197" t="s">
        <v>347</v>
      </c>
    </row>
    <row r="12" spans="1:10" x14ac:dyDescent="0.2">
      <c r="A12" s="202" t="s">
        <v>348</v>
      </c>
      <c r="B12" s="207"/>
      <c r="C12" s="208">
        <v>-377501269.10000002</v>
      </c>
    </row>
    <row r="13" spans="1:10" x14ac:dyDescent="0.2">
      <c r="A13" s="202" t="s">
        <v>349</v>
      </c>
      <c r="B13" s="207"/>
      <c r="C13" s="208">
        <v>-108187821.54000001</v>
      </c>
      <c r="F13" s="210" t="s">
        <v>350</v>
      </c>
      <c r="G13" s="210"/>
      <c r="J13" s="197">
        <v>1.3324450366422387</v>
      </c>
    </row>
    <row r="14" spans="1:10" x14ac:dyDescent="0.2">
      <c r="A14" s="202" t="s">
        <v>351</v>
      </c>
      <c r="B14" s="207"/>
      <c r="C14" s="208">
        <v>-29493469.530000001</v>
      </c>
      <c r="F14" s="211" t="s">
        <v>353</v>
      </c>
      <c r="G14" s="211"/>
    </row>
    <row r="15" spans="1:10" x14ac:dyDescent="0.2">
      <c r="A15" s="202" t="s">
        <v>352</v>
      </c>
      <c r="B15" s="207"/>
      <c r="C15" s="208">
        <v>-27114871.600000001</v>
      </c>
    </row>
    <row r="16" spans="1:10" x14ac:dyDescent="0.2">
      <c r="A16" s="202" t="s">
        <v>354</v>
      </c>
      <c r="B16" s="207"/>
      <c r="C16" s="212">
        <v>-535454347.28000009</v>
      </c>
      <c r="F16" s="210" t="s">
        <v>355</v>
      </c>
      <c r="G16" s="210"/>
      <c r="J16" s="197">
        <v>0.33244503664223868</v>
      </c>
    </row>
    <row r="17" spans="1:37" x14ac:dyDescent="0.2">
      <c r="C17" s="213"/>
      <c r="F17" s="211" t="s">
        <v>356</v>
      </c>
      <c r="G17" s="211"/>
    </row>
    <row r="19" spans="1:37" x14ac:dyDescent="0.2">
      <c r="C19" s="213"/>
    </row>
    <row r="20" spans="1:37" ht="15" x14ac:dyDescent="0.35">
      <c r="A20" s="214" t="s">
        <v>231</v>
      </c>
      <c r="C20" s="215" t="s">
        <v>252</v>
      </c>
      <c r="D20" s="215" t="s">
        <v>609</v>
      </c>
      <c r="E20" s="215" t="s">
        <v>610</v>
      </c>
      <c r="F20" s="215" t="s">
        <v>611</v>
      </c>
      <c r="G20" s="215" t="s">
        <v>611</v>
      </c>
      <c r="H20" s="216"/>
      <c r="I20" s="216"/>
      <c r="J20" s="216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</row>
    <row r="21" spans="1:37" x14ac:dyDescent="0.2">
      <c r="A21" s="197" t="s">
        <v>472</v>
      </c>
      <c r="B21" s="218"/>
      <c r="C21" s="218">
        <v>6763652.362418388</v>
      </c>
      <c r="D21" s="218">
        <v>6684220.2348367758</v>
      </c>
      <c r="E21" s="218">
        <v>6638930.0470561404</v>
      </c>
      <c r="F21" s="218">
        <v>6665335.1738990285</v>
      </c>
      <c r="G21" s="218">
        <v>6805503.0225328077</v>
      </c>
      <c r="H21" s="219"/>
      <c r="I21" s="219"/>
      <c r="J21" s="219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</row>
    <row r="22" spans="1:37" x14ac:dyDescent="0.2">
      <c r="A22" s="197" t="s">
        <v>473</v>
      </c>
      <c r="B22" s="219"/>
      <c r="C22" s="220">
        <v>-534641226.53114742</v>
      </c>
      <c r="D22" s="220">
        <v>-526921168.68581969</v>
      </c>
      <c r="E22" s="220">
        <v>-504256129.75707936</v>
      </c>
      <c r="F22" s="220">
        <v>-482072054.64930636</v>
      </c>
      <c r="G22" s="220">
        <v>-471073636.43693644</v>
      </c>
      <c r="H22" s="219"/>
      <c r="I22" s="219"/>
      <c r="J22" s="219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</row>
    <row r="23" spans="1:37" x14ac:dyDescent="0.2">
      <c r="A23" s="197" t="s">
        <v>474</v>
      </c>
      <c r="B23" s="213"/>
      <c r="C23" s="218">
        <v>-527877574.16872901</v>
      </c>
      <c r="D23" s="218">
        <v>-520236948.45098293</v>
      </c>
      <c r="E23" s="218">
        <v>-497617199.71002322</v>
      </c>
      <c r="F23" s="218">
        <v>-475406719.4754073</v>
      </c>
      <c r="G23" s="218">
        <v>-464268133.41440362</v>
      </c>
      <c r="H23" s="219"/>
      <c r="I23" s="219"/>
      <c r="J23" s="219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</row>
    <row r="24" spans="1:37" x14ac:dyDescent="0.2"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2"/>
      <c r="I24" s="222"/>
      <c r="J24" s="222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</row>
    <row r="25" spans="1:37" ht="15" x14ac:dyDescent="0.35">
      <c r="A25" s="214" t="s">
        <v>471</v>
      </c>
      <c r="C25" s="215" t="s">
        <v>1048</v>
      </c>
      <c r="D25" s="215" t="s">
        <v>609</v>
      </c>
      <c r="E25" s="215" t="s">
        <v>610</v>
      </c>
      <c r="F25" s="215" t="s">
        <v>611</v>
      </c>
      <c r="G25" s="215" t="s">
        <v>611</v>
      </c>
      <c r="H25" s="216"/>
      <c r="I25" s="216"/>
      <c r="J25" s="216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</row>
    <row r="26" spans="1:37" x14ac:dyDescent="0.2">
      <c r="A26" s="197" t="s">
        <v>472</v>
      </c>
      <c r="C26" s="223">
        <v>-79432.127581612265</v>
      </c>
      <c r="D26" s="223">
        <v>-79432.127581612265</v>
      </c>
      <c r="E26" s="223">
        <v>-45290.187780635468</v>
      </c>
      <c r="F26" s="223">
        <v>26405.126842887985</v>
      </c>
      <c r="G26" s="223">
        <v>140167.84863377904</v>
      </c>
      <c r="H26" s="224"/>
      <c r="I26" s="224"/>
      <c r="J26" s="224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</row>
    <row r="27" spans="1:37" x14ac:dyDescent="0.2">
      <c r="A27" s="197" t="s">
        <v>473</v>
      </c>
      <c r="C27" s="225">
        <v>7656205.2388527011</v>
      </c>
      <c r="D27" s="225">
        <v>7720057.8453277573</v>
      </c>
      <c r="E27" s="225">
        <v>22665038.9287403</v>
      </c>
      <c r="F27" s="225">
        <v>22184075.107772987</v>
      </c>
      <c r="G27" s="225">
        <v>10998418.212369923</v>
      </c>
      <c r="H27" s="224"/>
      <c r="I27" s="224"/>
      <c r="J27" s="224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</row>
    <row r="28" spans="1:37" x14ac:dyDescent="0.2">
      <c r="A28" s="197" t="s">
        <v>474</v>
      </c>
      <c r="C28" s="223">
        <v>7576773.1112710889</v>
      </c>
      <c r="D28" s="223">
        <v>7640625.7177461451</v>
      </c>
      <c r="E28" s="223">
        <v>22619748.740959663</v>
      </c>
      <c r="F28" s="223">
        <v>22210480.234615874</v>
      </c>
      <c r="G28" s="223">
        <v>11138586.061003702</v>
      </c>
      <c r="H28" s="224"/>
      <c r="I28" s="224"/>
      <c r="J28" s="224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</row>
    <row r="29" spans="1:37" x14ac:dyDescent="0.2">
      <c r="C29" s="221">
        <v>0</v>
      </c>
      <c r="D29" s="221">
        <v>0</v>
      </c>
      <c r="E29" s="221">
        <v>0</v>
      </c>
      <c r="F29" s="221">
        <v>0</v>
      </c>
      <c r="G29" s="221">
        <v>0</v>
      </c>
      <c r="H29" s="222"/>
      <c r="I29" s="222"/>
      <c r="J29" s="222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</row>
    <row r="30" spans="1:37" ht="15" x14ac:dyDescent="0.35">
      <c r="A30" s="196" t="s">
        <v>76</v>
      </c>
      <c r="C30" s="215"/>
      <c r="D30" s="215"/>
      <c r="E30" s="215"/>
      <c r="F30" s="215"/>
      <c r="G30" s="215"/>
      <c r="H30" s="216"/>
      <c r="I30" s="216"/>
      <c r="J30" s="216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</row>
    <row r="31" spans="1:37" x14ac:dyDescent="0.2"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</row>
    <row r="32" spans="1:37" x14ac:dyDescent="0.2">
      <c r="A32" s="197" t="s">
        <v>69</v>
      </c>
      <c r="C32" s="218">
        <v>440436.5</v>
      </c>
      <c r="D32" s="218">
        <v>440136.5</v>
      </c>
      <c r="E32" s="218">
        <v>471320</v>
      </c>
      <c r="F32" s="218">
        <v>446259.5</v>
      </c>
      <c r="G32" s="218">
        <v>446259.5</v>
      </c>
      <c r="H32" s="219"/>
      <c r="I32" s="219"/>
      <c r="J32" s="219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</row>
    <row r="33" spans="1:37" x14ac:dyDescent="0.2">
      <c r="A33" s="197" t="s">
        <v>355</v>
      </c>
      <c r="C33" s="226">
        <v>0.33244503664223868</v>
      </c>
      <c r="D33" s="226">
        <v>0.33244503664223868</v>
      </c>
      <c r="E33" s="226">
        <v>0.33244503664223868</v>
      </c>
      <c r="F33" s="226">
        <v>0.33244503664223868</v>
      </c>
      <c r="G33" s="226">
        <v>0.33244503664223868</v>
      </c>
      <c r="H33" s="227"/>
      <c r="I33" s="227"/>
      <c r="J33" s="22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</row>
    <row r="34" spans="1:37" x14ac:dyDescent="0.2">
      <c r="C34" s="218">
        <v>146420.92838107934</v>
      </c>
      <c r="D34" s="218">
        <v>146321.19487008668</v>
      </c>
      <c r="E34" s="218">
        <v>156687.99467021992</v>
      </c>
      <c r="F34" s="218">
        <v>148356.75582944712</v>
      </c>
      <c r="G34" s="218">
        <v>148356.75582944712</v>
      </c>
      <c r="H34" s="219"/>
      <c r="I34" s="219"/>
      <c r="J34" s="219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</row>
    <row r="35" spans="1:37" x14ac:dyDescent="0.2"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</row>
    <row r="36" spans="1:37" x14ac:dyDescent="0.2">
      <c r="A36" s="197" t="s">
        <v>612</v>
      </c>
      <c r="C36" s="218">
        <v>5195339.3939694166</v>
      </c>
      <c r="D36" s="218">
        <v>5322929.0061684819</v>
      </c>
      <c r="E36" s="218">
        <v>15837881.601503097</v>
      </c>
      <c r="F36" s="218">
        <v>15598747.106206663</v>
      </c>
      <c r="G36" s="218">
        <v>7626494.0209211577</v>
      </c>
      <c r="H36" s="219"/>
      <c r="I36" s="219"/>
      <c r="J36" s="219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</row>
    <row r="37" spans="1:37" x14ac:dyDescent="0.2">
      <c r="A37" s="197" t="s">
        <v>350</v>
      </c>
      <c r="C37" s="226">
        <v>1.3324450366422387</v>
      </c>
      <c r="D37" s="226">
        <v>1.3324450366422387</v>
      </c>
      <c r="E37" s="226">
        <v>1.3324450366422387</v>
      </c>
      <c r="F37" s="226">
        <v>1.3324450366422387</v>
      </c>
      <c r="G37" s="226">
        <v>1.3324450366422387</v>
      </c>
      <c r="H37" s="227"/>
      <c r="I37" s="227"/>
      <c r="J37" s="22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</row>
    <row r="38" spans="1:37" x14ac:dyDescent="0.2">
      <c r="C38" s="218">
        <v>6922504.1891664453</v>
      </c>
      <c r="D38" s="218">
        <v>7092510.3346681977</v>
      </c>
      <c r="E38" s="218">
        <v>21103106.730850231</v>
      </c>
      <c r="F38" s="218">
        <v>20784473.159502551</v>
      </c>
      <c r="G38" s="218">
        <v>10161884.105158105</v>
      </c>
      <c r="H38" s="219"/>
      <c r="I38" s="219"/>
      <c r="J38" s="219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</row>
    <row r="39" spans="1:37" x14ac:dyDescent="0.2"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</row>
    <row r="40" spans="1:37" x14ac:dyDescent="0.2">
      <c r="A40" s="197" t="s">
        <v>613</v>
      </c>
      <c r="C40" s="218">
        <v>557916.11523991683</v>
      </c>
      <c r="D40" s="218">
        <v>457165</v>
      </c>
      <c r="E40" s="218">
        <v>1334981.9930588566</v>
      </c>
      <c r="F40" s="218">
        <v>1188682.9328189397</v>
      </c>
      <c r="G40" s="218">
        <v>653768.48381325032</v>
      </c>
      <c r="H40" s="219"/>
      <c r="I40" s="219"/>
      <c r="J40" s="219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</row>
    <row r="41" spans="1:37" x14ac:dyDescent="0.2">
      <c r="A41" s="197" t="s">
        <v>614</v>
      </c>
      <c r="C41" s="220">
        <v>-117162.38420038253</v>
      </c>
      <c r="D41" s="220">
        <v>-96004.65</v>
      </c>
      <c r="E41" s="220">
        <v>-280346.21854235989</v>
      </c>
      <c r="F41" s="220">
        <v>-249623.41589197732</v>
      </c>
      <c r="G41" s="220">
        <v>-137291.38160078257</v>
      </c>
      <c r="H41" s="219"/>
      <c r="I41" s="219"/>
      <c r="J41" s="219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</row>
    <row r="42" spans="1:37" x14ac:dyDescent="0.2">
      <c r="A42" s="197" t="s">
        <v>615</v>
      </c>
      <c r="C42" s="218">
        <v>440753.73103953432</v>
      </c>
      <c r="D42" s="218">
        <v>361160.35</v>
      </c>
      <c r="E42" s="218">
        <v>1054635.7745164968</v>
      </c>
      <c r="F42" s="218">
        <v>939059.51692696242</v>
      </c>
      <c r="G42" s="218">
        <v>516477.10221246775</v>
      </c>
      <c r="H42" s="219"/>
      <c r="I42" s="219"/>
      <c r="J42" s="219"/>
      <c r="K42" s="217"/>
      <c r="L42" s="217"/>
      <c r="M42" s="228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</row>
    <row r="43" spans="1:37" x14ac:dyDescent="0.2">
      <c r="A43" s="197" t="s">
        <v>350</v>
      </c>
      <c r="C43" s="226">
        <v>1.3324450366422387</v>
      </c>
      <c r="D43" s="226">
        <v>1.3324450366422387</v>
      </c>
      <c r="E43" s="226">
        <v>1.3324450366422387</v>
      </c>
      <c r="F43" s="226">
        <v>1.3324450366422387</v>
      </c>
      <c r="G43" s="226">
        <v>1.3324450366422387</v>
      </c>
      <c r="H43" s="227"/>
      <c r="I43" s="227"/>
      <c r="J43" s="22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</row>
    <row r="44" spans="1:37" x14ac:dyDescent="0.2">
      <c r="C44" s="218">
        <v>587280.12130517571</v>
      </c>
      <c r="D44" s="218">
        <v>481226.31578947371</v>
      </c>
      <c r="E44" s="218">
        <v>1405244.2032198494</v>
      </c>
      <c r="F44" s="218">
        <v>1251245.1924409894</v>
      </c>
      <c r="G44" s="218">
        <v>688177.35138236883</v>
      </c>
      <c r="H44" s="219"/>
      <c r="I44" s="219"/>
      <c r="J44" s="219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</row>
    <row r="45" spans="1:37" x14ac:dyDescent="0.2"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</row>
    <row r="46" spans="1:37" x14ac:dyDescent="0.2">
      <c r="A46" s="197" t="s">
        <v>358</v>
      </c>
      <c r="C46" s="218">
        <v>-59613.811750000001</v>
      </c>
      <c r="D46" s="218">
        <v>-59613.811750000001</v>
      </c>
      <c r="E46" s="218">
        <v>-62524.353999999999</v>
      </c>
      <c r="F46" s="218">
        <v>-62524.353999999999</v>
      </c>
      <c r="G46" s="218">
        <v>-62524.353999999999</v>
      </c>
      <c r="H46" s="219"/>
      <c r="I46" s="219"/>
      <c r="J46" s="219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</row>
    <row r="47" spans="1:37" x14ac:dyDescent="0.2">
      <c r="A47" s="197" t="s">
        <v>350</v>
      </c>
      <c r="C47" s="226">
        <v>1.3324450366422387</v>
      </c>
      <c r="D47" s="226">
        <v>1.3324450366422387</v>
      </c>
      <c r="E47" s="226">
        <v>1.3324450366422387</v>
      </c>
      <c r="F47" s="226">
        <v>1.3324450366422387</v>
      </c>
      <c r="G47" s="226">
        <v>1.3324450366422387</v>
      </c>
      <c r="H47" s="227"/>
      <c r="I47" s="227"/>
      <c r="J47" s="22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</row>
    <row r="48" spans="1:37" x14ac:dyDescent="0.2">
      <c r="C48" s="218">
        <v>-79432.127581612265</v>
      </c>
      <c r="D48" s="218">
        <v>-79432.127581612265</v>
      </c>
      <c r="E48" s="218">
        <v>-83310.265156562295</v>
      </c>
      <c r="F48" s="218">
        <v>-83310.265156562295</v>
      </c>
      <c r="G48" s="218">
        <v>-83310.265156562295</v>
      </c>
      <c r="H48" s="219"/>
      <c r="I48" s="219"/>
      <c r="J48" s="219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</row>
    <row r="49" spans="1:37" x14ac:dyDescent="0.2">
      <c r="C49" s="218"/>
      <c r="D49" s="218"/>
      <c r="E49" s="218"/>
      <c r="F49" s="218"/>
      <c r="G49" s="218"/>
      <c r="H49" s="219"/>
      <c r="I49" s="219"/>
      <c r="J49" s="219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</row>
    <row r="50" spans="1:37" x14ac:dyDescent="0.2">
      <c r="A50" s="197" t="s">
        <v>616</v>
      </c>
      <c r="C50" s="218">
        <v>0</v>
      </c>
      <c r="D50" s="218">
        <v>0</v>
      </c>
      <c r="E50" s="218">
        <v>114365.00228710654</v>
      </c>
      <c r="F50" s="218">
        <v>330025.65809854679</v>
      </c>
      <c r="G50" s="218">
        <v>672225.74909679813</v>
      </c>
      <c r="H50" s="219"/>
      <c r="I50" s="219"/>
      <c r="J50" s="219"/>
      <c r="K50" s="219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</row>
    <row r="51" spans="1:37" x14ac:dyDescent="0.2">
      <c r="A51" s="197" t="s">
        <v>342</v>
      </c>
      <c r="C51" s="229">
        <v>0.2495</v>
      </c>
      <c r="D51" s="229">
        <v>0.2495</v>
      </c>
      <c r="E51" s="229">
        <v>0.2495</v>
      </c>
      <c r="F51" s="229">
        <v>0.2495</v>
      </c>
      <c r="G51" s="229">
        <v>0.2495</v>
      </c>
      <c r="H51" s="230"/>
      <c r="I51" s="230"/>
      <c r="J51" s="230"/>
      <c r="K51" s="230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</row>
    <row r="52" spans="1:37" x14ac:dyDescent="0.2">
      <c r="A52" s="197" t="s">
        <v>617</v>
      </c>
      <c r="C52" s="218">
        <v>0</v>
      </c>
      <c r="D52" s="218">
        <v>0</v>
      </c>
      <c r="E52" s="218">
        <v>28534.068070633082</v>
      </c>
      <c r="F52" s="218">
        <v>82341.401695587425</v>
      </c>
      <c r="G52" s="218">
        <v>167720.32439965114</v>
      </c>
      <c r="H52" s="219"/>
      <c r="I52" s="219"/>
      <c r="J52" s="219"/>
      <c r="K52" s="219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</row>
    <row r="53" spans="1:37" x14ac:dyDescent="0.2">
      <c r="A53" s="197" t="s">
        <v>350</v>
      </c>
      <c r="C53" s="226">
        <v>1.3324450366422387</v>
      </c>
      <c r="D53" s="226">
        <v>1.3324450366422387</v>
      </c>
      <c r="E53" s="226">
        <v>1.3324450366422387</v>
      </c>
      <c r="F53" s="226">
        <v>1.3324450366422387</v>
      </c>
      <c r="G53" s="226">
        <v>1.3324450366422387</v>
      </c>
      <c r="H53" s="227"/>
      <c r="I53" s="227"/>
      <c r="J53" s="227"/>
      <c r="K53" s="22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</row>
    <row r="54" spans="1:37" x14ac:dyDescent="0.2">
      <c r="C54" s="218">
        <v>0</v>
      </c>
      <c r="D54" s="218">
        <v>0</v>
      </c>
      <c r="E54" s="218">
        <v>38020.077375926827</v>
      </c>
      <c r="F54" s="218">
        <v>109715.39199945028</v>
      </c>
      <c r="G54" s="218">
        <v>223478.11379034133</v>
      </c>
      <c r="H54" s="219"/>
      <c r="I54" s="219"/>
      <c r="J54" s="219"/>
      <c r="K54" s="219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</row>
    <row r="55" spans="1:37" x14ac:dyDescent="0.2"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</row>
    <row r="56" spans="1:37" x14ac:dyDescent="0.2">
      <c r="A56" s="197" t="s">
        <v>359</v>
      </c>
      <c r="C56" s="218">
        <v>7576773.1112710889</v>
      </c>
      <c r="D56" s="218">
        <v>7640625.717746146</v>
      </c>
      <c r="E56" s="218">
        <v>22619748.740959663</v>
      </c>
      <c r="F56" s="218">
        <v>22210480.234615874</v>
      </c>
      <c r="G56" s="218">
        <v>11138586.061003702</v>
      </c>
      <c r="H56" s="219"/>
      <c r="I56" s="219"/>
      <c r="J56" s="219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</row>
    <row r="57" spans="1:37" x14ac:dyDescent="0.2"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</row>
    <row r="58" spans="1:37" ht="13.5" thickBot="1" x14ac:dyDescent="0.25">
      <c r="A58" s="197" t="s">
        <v>360</v>
      </c>
      <c r="C58" s="231">
        <v>-527877574.16872901</v>
      </c>
      <c r="D58" s="231">
        <v>-520236948.45098287</v>
      </c>
      <c r="E58" s="231">
        <v>-497617199.71002322</v>
      </c>
      <c r="F58" s="231">
        <v>-475406719.47540736</v>
      </c>
      <c r="G58" s="231">
        <v>-464268133.41440368</v>
      </c>
      <c r="H58" s="232"/>
      <c r="I58" s="232"/>
      <c r="J58" s="232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</row>
    <row r="59" spans="1:37" ht="13.5" thickTop="1" x14ac:dyDescent="0.2">
      <c r="C59" s="221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</row>
    <row r="60" spans="1:37" x14ac:dyDescent="0.2">
      <c r="H60" s="217"/>
      <c r="I60" s="217"/>
      <c r="J60" s="217"/>
      <c r="K60" s="217"/>
      <c r="L60" s="217"/>
      <c r="M60" s="217"/>
      <c r="N60" s="217"/>
      <c r="O60" s="233"/>
      <c r="P60" s="233"/>
      <c r="Q60" s="233"/>
      <c r="R60" s="233"/>
      <c r="S60" s="233"/>
      <c r="T60" s="233"/>
      <c r="U60" s="233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</row>
    <row r="61" spans="1:37" x14ac:dyDescent="0.2">
      <c r="A61" s="214" t="s">
        <v>493</v>
      </c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</row>
    <row r="62" spans="1:37" ht="15" x14ac:dyDescent="0.35">
      <c r="C62" s="215" t="s">
        <v>252</v>
      </c>
      <c r="D62" s="215" t="s">
        <v>609</v>
      </c>
      <c r="E62" s="215" t="s">
        <v>610</v>
      </c>
      <c r="F62" s="215" t="s">
        <v>611</v>
      </c>
      <c r="G62" s="215" t="s">
        <v>611</v>
      </c>
      <c r="H62" s="216"/>
      <c r="I62" s="216"/>
      <c r="J62" s="216"/>
      <c r="K62" s="217"/>
      <c r="L62" s="217"/>
      <c r="M62" s="217"/>
      <c r="N62" s="217"/>
      <c r="O62" s="216"/>
      <c r="P62" s="216"/>
      <c r="Q62" s="216"/>
      <c r="R62" s="216"/>
      <c r="S62" s="216"/>
      <c r="T62" s="216"/>
      <c r="U62" s="216"/>
      <c r="V62" s="216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</row>
    <row r="63" spans="1:37" x14ac:dyDescent="0.2">
      <c r="A63" s="197" t="s">
        <v>494</v>
      </c>
      <c r="D63" s="213"/>
      <c r="E63" s="213"/>
      <c r="F63" s="213"/>
      <c r="G63" s="213"/>
      <c r="H63" s="228"/>
      <c r="I63" s="228"/>
      <c r="J63" s="228"/>
      <c r="K63" s="217"/>
      <c r="L63" s="217"/>
      <c r="M63" s="217"/>
      <c r="N63" s="217"/>
      <c r="O63" s="217"/>
      <c r="P63" s="228"/>
      <c r="Q63" s="228"/>
      <c r="R63" s="228"/>
      <c r="S63" s="228"/>
      <c r="T63" s="228"/>
      <c r="U63" s="228"/>
      <c r="V63" s="228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</row>
    <row r="64" spans="1:37" x14ac:dyDescent="0.2">
      <c r="A64" s="197" t="s">
        <v>495</v>
      </c>
      <c r="C64" s="218">
        <v>8577847</v>
      </c>
      <c r="D64" s="218">
        <v>4466340.0454186602</v>
      </c>
      <c r="E64" s="218">
        <v>8156215.9545813398</v>
      </c>
      <c r="F64" s="218">
        <v>7840193</v>
      </c>
      <c r="G64" s="218">
        <v>7840193</v>
      </c>
      <c r="H64" s="219"/>
      <c r="I64" s="219"/>
      <c r="J64" s="219"/>
      <c r="K64" s="217"/>
      <c r="L64" s="230"/>
      <c r="M64" s="230"/>
      <c r="N64" s="230"/>
      <c r="O64" s="219"/>
      <c r="P64" s="219"/>
      <c r="Q64" s="219"/>
      <c r="R64" s="219"/>
      <c r="S64" s="219"/>
      <c r="T64" s="219"/>
      <c r="U64" s="219"/>
      <c r="V64" s="219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</row>
    <row r="65" spans="1:37" x14ac:dyDescent="0.2">
      <c r="A65" s="197" t="s">
        <v>496</v>
      </c>
      <c r="C65" s="219">
        <v>-456788.3199294947</v>
      </c>
      <c r="D65" s="218">
        <v>-237841.96262542487</v>
      </c>
      <c r="E65" s="218">
        <v>-434335.5836115228</v>
      </c>
      <c r="F65" s="218">
        <v>-417506.69933760591</v>
      </c>
      <c r="G65" s="218">
        <v>-417506.69933760591</v>
      </c>
      <c r="H65" s="219"/>
      <c r="I65" s="219"/>
      <c r="J65" s="219"/>
      <c r="K65" s="217"/>
      <c r="L65" s="234"/>
      <c r="M65" s="230"/>
      <c r="N65" s="230"/>
      <c r="O65" s="219"/>
      <c r="P65" s="219"/>
      <c r="Q65" s="219"/>
      <c r="R65" s="219"/>
      <c r="S65" s="219"/>
      <c r="T65" s="219"/>
      <c r="U65" s="219"/>
      <c r="V65" s="219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</row>
    <row r="66" spans="1:37" x14ac:dyDescent="0.2">
      <c r="A66" s="197" t="s">
        <v>497</v>
      </c>
      <c r="C66" s="219">
        <v>52883.998389682733</v>
      </c>
      <c r="D66" s="219">
        <v>26441.999194841366</v>
      </c>
      <c r="E66" s="219">
        <v>26441.999194841366</v>
      </c>
      <c r="F66" s="219">
        <v>26441.999194841366</v>
      </c>
      <c r="G66" s="219">
        <v>26441.999194841366</v>
      </c>
      <c r="H66" s="219"/>
      <c r="I66" s="219"/>
      <c r="J66" s="219"/>
      <c r="K66" s="217"/>
      <c r="L66" s="235"/>
      <c r="M66" s="235"/>
      <c r="N66" s="235"/>
      <c r="O66" s="219"/>
      <c r="P66" s="219"/>
      <c r="Q66" s="219"/>
      <c r="R66" s="219"/>
      <c r="S66" s="219"/>
      <c r="T66" s="219"/>
      <c r="U66" s="219"/>
      <c r="V66" s="219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</row>
    <row r="67" spans="1:37" x14ac:dyDescent="0.2">
      <c r="A67" s="197" t="s">
        <v>498</v>
      </c>
      <c r="C67" s="220">
        <v>1274961.6198053325</v>
      </c>
      <c r="D67" s="220">
        <v>637480.80990266625</v>
      </c>
      <c r="E67" s="220">
        <v>7380333</v>
      </c>
      <c r="F67" s="220">
        <v>7380333</v>
      </c>
      <c r="G67" s="220">
        <v>0</v>
      </c>
      <c r="H67" s="219"/>
      <c r="I67" s="219"/>
      <c r="J67" s="219"/>
      <c r="K67" s="217"/>
      <c r="L67" s="230"/>
      <c r="M67" s="230"/>
      <c r="N67" s="230"/>
      <c r="O67" s="219"/>
      <c r="P67" s="219"/>
      <c r="Q67" s="219"/>
      <c r="R67" s="219"/>
      <c r="S67" s="219"/>
      <c r="T67" s="219"/>
      <c r="U67" s="219"/>
      <c r="V67" s="219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</row>
    <row r="68" spans="1:37" x14ac:dyDescent="0.2">
      <c r="A68" s="197" t="s">
        <v>76</v>
      </c>
      <c r="C68" s="218">
        <v>9448904.2982655205</v>
      </c>
      <c r="D68" s="218">
        <v>4892420.8918907419</v>
      </c>
      <c r="E68" s="218">
        <v>15128655.370164659</v>
      </c>
      <c r="F68" s="218">
        <v>14829461.299857235</v>
      </c>
      <c r="G68" s="218">
        <v>7449128.2998572346</v>
      </c>
      <c r="H68" s="219"/>
      <c r="I68" s="219"/>
      <c r="J68" s="219"/>
      <c r="K68" s="217"/>
      <c r="L68" s="230"/>
      <c r="M68" s="230"/>
      <c r="N68" s="230"/>
      <c r="O68" s="219"/>
      <c r="P68" s="219"/>
      <c r="Q68" s="219"/>
      <c r="R68" s="219"/>
      <c r="S68" s="219"/>
      <c r="T68" s="219"/>
      <c r="U68" s="219"/>
      <c r="V68" s="219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</row>
    <row r="69" spans="1:37" x14ac:dyDescent="0.2">
      <c r="D69" s="236"/>
      <c r="E69" s="236"/>
      <c r="F69" s="237"/>
      <c r="G69" s="237"/>
      <c r="H69" s="238"/>
      <c r="I69" s="238"/>
      <c r="J69" s="238"/>
      <c r="K69" s="217"/>
      <c r="L69" s="230"/>
      <c r="M69" s="230"/>
      <c r="N69" s="230"/>
      <c r="O69" s="217"/>
      <c r="P69" s="238"/>
      <c r="Q69" s="238"/>
      <c r="R69" s="230"/>
      <c r="S69" s="230"/>
      <c r="T69" s="238"/>
      <c r="U69" s="238"/>
      <c r="V69" s="238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</row>
    <row r="70" spans="1:37" x14ac:dyDescent="0.2">
      <c r="A70" s="197" t="s">
        <v>499</v>
      </c>
      <c r="D70" s="213"/>
      <c r="E70" s="213"/>
      <c r="H70" s="217"/>
      <c r="I70" s="217"/>
      <c r="J70" s="217"/>
      <c r="K70" s="217"/>
      <c r="L70" s="230"/>
      <c r="M70" s="230"/>
      <c r="N70" s="230"/>
      <c r="O70" s="217"/>
      <c r="P70" s="228"/>
      <c r="Q70" s="228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</row>
    <row r="71" spans="1:37" x14ac:dyDescent="0.2">
      <c r="A71" s="197" t="s">
        <v>495</v>
      </c>
      <c r="C71" s="218">
        <v>1462944</v>
      </c>
      <c r="D71" s="218">
        <v>722397.72133134003</v>
      </c>
      <c r="E71" s="218">
        <v>768946.27866866067</v>
      </c>
      <c r="F71" s="218">
        <v>711978.5</v>
      </c>
      <c r="G71" s="218">
        <v>711978.5</v>
      </c>
      <c r="H71" s="219"/>
      <c r="I71" s="219"/>
      <c r="J71" s="219"/>
      <c r="K71" s="217"/>
      <c r="L71" s="230"/>
      <c r="M71" s="230"/>
      <c r="N71" s="230"/>
      <c r="O71" s="219"/>
      <c r="P71" s="219"/>
      <c r="Q71" s="219"/>
      <c r="R71" s="219"/>
      <c r="S71" s="219"/>
      <c r="T71" s="219"/>
      <c r="U71" s="219"/>
      <c r="V71" s="219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</row>
    <row r="72" spans="1:37" x14ac:dyDescent="0.2">
      <c r="A72" s="197" t="s">
        <v>496</v>
      </c>
      <c r="C72" s="219">
        <v>-37264.439092954002</v>
      </c>
      <c r="D72" s="218">
        <v>-18401.077476267361</v>
      </c>
      <c r="E72" s="218">
        <v>-19586.772813724885</v>
      </c>
      <c r="F72" s="218">
        <v>-18135.676723608525</v>
      </c>
      <c r="G72" s="218">
        <v>-18135.676723608525</v>
      </c>
      <c r="H72" s="219"/>
      <c r="I72" s="219"/>
      <c r="J72" s="219"/>
      <c r="K72" s="217"/>
      <c r="L72" s="217"/>
      <c r="M72" s="217"/>
      <c r="N72" s="217"/>
      <c r="O72" s="219"/>
      <c r="P72" s="219"/>
      <c r="Q72" s="219"/>
      <c r="R72" s="219"/>
      <c r="S72" s="219"/>
      <c r="T72" s="219"/>
      <c r="U72" s="219"/>
      <c r="V72" s="219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</row>
    <row r="73" spans="1:37" x14ac:dyDescent="0.2">
      <c r="A73" s="197" t="s">
        <v>498</v>
      </c>
      <c r="C73" s="220">
        <v>175343.64084533349</v>
      </c>
      <c r="D73" s="220">
        <v>87671.820422666744</v>
      </c>
      <c r="E73" s="220">
        <v>1014502.5</v>
      </c>
      <c r="F73" s="220">
        <v>1014502.5</v>
      </c>
      <c r="G73" s="220">
        <v>0</v>
      </c>
      <c r="H73" s="219"/>
      <c r="I73" s="219"/>
      <c r="J73" s="219"/>
      <c r="K73" s="217"/>
      <c r="L73" s="234"/>
      <c r="M73" s="217"/>
      <c r="N73" s="217"/>
      <c r="O73" s="219"/>
      <c r="P73" s="219"/>
      <c r="Q73" s="219"/>
      <c r="R73" s="219"/>
      <c r="S73" s="219"/>
      <c r="T73" s="219"/>
      <c r="U73" s="219"/>
      <c r="V73" s="219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</row>
    <row r="74" spans="1:37" x14ac:dyDescent="0.2">
      <c r="A74" s="197" t="s">
        <v>76</v>
      </c>
      <c r="C74" s="218">
        <v>1601023.2017523795</v>
      </c>
      <c r="D74" s="218">
        <v>791668.4642777394</v>
      </c>
      <c r="E74" s="218">
        <v>1763862.0058549359</v>
      </c>
      <c r="F74" s="218">
        <v>1708345.3232763915</v>
      </c>
      <c r="G74" s="218">
        <v>693842.82327639149</v>
      </c>
      <c r="H74" s="219"/>
      <c r="I74" s="219"/>
      <c r="J74" s="219"/>
      <c r="K74" s="217"/>
      <c r="L74" s="228"/>
      <c r="M74" s="217"/>
      <c r="N74" s="217"/>
      <c r="O74" s="219"/>
      <c r="P74" s="219"/>
      <c r="Q74" s="219"/>
      <c r="R74" s="219"/>
      <c r="S74" s="219"/>
      <c r="T74" s="219"/>
      <c r="U74" s="219"/>
      <c r="V74" s="219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</row>
    <row r="75" spans="1:37" x14ac:dyDescent="0.2"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</row>
    <row r="76" spans="1:37" x14ac:dyDescent="0.2">
      <c r="A76" s="197" t="s">
        <v>475</v>
      </c>
      <c r="C76" s="218">
        <v>10193711.974838831</v>
      </c>
      <c r="D76" s="218">
        <v>5322929.0061684819</v>
      </c>
      <c r="E76" s="218">
        <v>15837881.601503097</v>
      </c>
      <c r="F76" s="218">
        <v>15598747.106206663</v>
      </c>
      <c r="G76" s="218">
        <v>7626494.0209211577</v>
      </c>
      <c r="H76" s="219"/>
      <c r="I76" s="219"/>
      <c r="J76" s="219"/>
      <c r="K76" s="217"/>
      <c r="L76" s="217"/>
      <c r="M76" s="217"/>
      <c r="N76" s="217"/>
      <c r="O76" s="219"/>
      <c r="P76" s="219"/>
      <c r="Q76" s="219"/>
      <c r="R76" s="219"/>
      <c r="S76" s="219"/>
      <c r="T76" s="219"/>
      <c r="U76" s="219"/>
      <c r="V76" s="219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</row>
    <row r="77" spans="1:37" x14ac:dyDescent="0.2">
      <c r="A77" s="197" t="s">
        <v>476</v>
      </c>
      <c r="C77" s="218">
        <v>-227601.5953007651</v>
      </c>
      <c r="D77" s="218">
        <v>-96004.65</v>
      </c>
      <c r="E77" s="218">
        <v>-280346.21854235989</v>
      </c>
      <c r="F77" s="218">
        <v>-249623.41589197732</v>
      </c>
      <c r="G77" s="218">
        <v>-137291.38160078257</v>
      </c>
      <c r="H77" s="219"/>
      <c r="I77" s="219"/>
      <c r="J77" s="219"/>
      <c r="K77" s="217"/>
      <c r="L77" s="239"/>
      <c r="M77" s="239"/>
      <c r="N77" s="239"/>
      <c r="O77" s="219"/>
      <c r="P77" s="219"/>
      <c r="Q77" s="219"/>
      <c r="R77" s="219"/>
      <c r="S77" s="219"/>
      <c r="T77" s="219"/>
      <c r="U77" s="219"/>
      <c r="V77" s="219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</row>
    <row r="78" spans="1:37" x14ac:dyDescent="0.2">
      <c r="A78" s="197" t="s">
        <v>477</v>
      </c>
      <c r="C78" s="219">
        <v>1083817.1204798338</v>
      </c>
      <c r="D78" s="219">
        <v>457165</v>
      </c>
      <c r="E78" s="219">
        <v>1334981.9930588566</v>
      </c>
      <c r="F78" s="219">
        <v>1188682.9328189397</v>
      </c>
      <c r="G78" s="219">
        <v>653768.48381325032</v>
      </c>
      <c r="H78" s="219"/>
      <c r="I78" s="219"/>
      <c r="J78" s="219"/>
      <c r="K78" s="217"/>
      <c r="L78" s="217"/>
      <c r="M78" s="217"/>
      <c r="N78" s="217"/>
      <c r="O78" s="219"/>
      <c r="P78" s="219"/>
      <c r="Q78" s="219"/>
      <c r="R78" s="219"/>
      <c r="S78" s="219"/>
      <c r="T78" s="219"/>
      <c r="U78" s="219"/>
      <c r="V78" s="219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</row>
    <row r="79" spans="1:37" ht="13.5" thickBot="1" x14ac:dyDescent="0.25">
      <c r="A79" s="197" t="s">
        <v>478</v>
      </c>
      <c r="C79" s="240">
        <v>11049927.5000179</v>
      </c>
      <c r="D79" s="240">
        <v>5684089.3561684815</v>
      </c>
      <c r="E79" s="240">
        <v>16892517.376019593</v>
      </c>
      <c r="F79" s="240">
        <v>16537806.623133626</v>
      </c>
      <c r="G79" s="240">
        <v>8142971.1231336258</v>
      </c>
      <c r="H79" s="228"/>
      <c r="I79" s="228"/>
      <c r="J79" s="228"/>
      <c r="K79" s="217"/>
      <c r="L79" s="217"/>
      <c r="M79" s="217"/>
      <c r="N79" s="217"/>
      <c r="O79" s="228"/>
      <c r="P79" s="228"/>
      <c r="Q79" s="228"/>
      <c r="R79" s="228"/>
      <c r="S79" s="228"/>
      <c r="T79" s="228"/>
      <c r="U79" s="228"/>
      <c r="V79" s="228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</row>
    <row r="80" spans="1:37" x14ac:dyDescent="0.2">
      <c r="C80" s="219"/>
      <c r="D80" s="219"/>
      <c r="E80" s="219"/>
      <c r="F80" s="219"/>
      <c r="G80" s="219"/>
      <c r="H80" s="219"/>
      <c r="I80" s="219"/>
      <c r="J80" s="219"/>
      <c r="K80" s="217"/>
      <c r="L80" s="217"/>
      <c r="M80" s="217"/>
      <c r="N80" s="217"/>
      <c r="O80" s="219"/>
      <c r="P80" s="219"/>
      <c r="Q80" s="219"/>
      <c r="R80" s="219"/>
      <c r="S80" s="219"/>
      <c r="T80" s="219"/>
      <c r="U80" s="219"/>
      <c r="V80" s="219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</row>
    <row r="81" spans="1:37" x14ac:dyDescent="0.2">
      <c r="A81" s="214" t="s">
        <v>500</v>
      </c>
      <c r="D81" s="213"/>
      <c r="E81" s="213"/>
      <c r="F81" s="213"/>
      <c r="G81" s="213"/>
      <c r="H81" s="228"/>
      <c r="I81" s="228"/>
      <c r="J81" s="228"/>
      <c r="K81" s="217"/>
      <c r="L81" s="217"/>
      <c r="M81" s="217"/>
      <c r="N81" s="217"/>
      <c r="O81" s="217"/>
      <c r="P81" s="228"/>
      <c r="Q81" s="228"/>
      <c r="R81" s="228"/>
      <c r="S81" s="228"/>
      <c r="T81" s="228"/>
      <c r="U81" s="228"/>
      <c r="V81" s="228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</row>
    <row r="82" spans="1:37" ht="15" x14ac:dyDescent="0.35">
      <c r="C82" s="215" t="s">
        <v>252</v>
      </c>
      <c r="D82" s="215" t="s">
        <v>609</v>
      </c>
      <c r="E82" s="215" t="s">
        <v>610</v>
      </c>
      <c r="F82" s="215" t="s">
        <v>611</v>
      </c>
      <c r="G82" s="215" t="s">
        <v>611</v>
      </c>
      <c r="H82" s="216"/>
      <c r="I82" s="216"/>
      <c r="J82" s="216"/>
      <c r="K82" s="217"/>
      <c r="L82" s="217"/>
      <c r="M82" s="217"/>
      <c r="N82" s="217"/>
      <c r="O82" s="216"/>
      <c r="P82" s="216"/>
      <c r="Q82" s="216"/>
      <c r="R82" s="216"/>
      <c r="S82" s="216"/>
      <c r="T82" s="216"/>
      <c r="U82" s="216"/>
      <c r="V82" s="216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</row>
    <row r="83" spans="1:37" ht="15" x14ac:dyDescent="0.25">
      <c r="A83" s="197" t="s">
        <v>618</v>
      </c>
      <c r="B83" s="241"/>
      <c r="C83" s="218">
        <v>152602</v>
      </c>
      <c r="D83" s="218">
        <v>76301</v>
      </c>
      <c r="E83" s="218">
        <v>76301</v>
      </c>
      <c r="F83" s="218">
        <v>76301</v>
      </c>
      <c r="G83" s="218">
        <v>76301</v>
      </c>
      <c r="H83" s="219"/>
      <c r="I83" s="219"/>
      <c r="J83" s="219"/>
      <c r="K83" s="217"/>
      <c r="L83" s="217"/>
      <c r="M83" s="217"/>
      <c r="N83" s="217"/>
      <c r="O83" s="219"/>
      <c r="P83" s="219"/>
      <c r="Q83" s="219"/>
      <c r="R83" s="219"/>
      <c r="S83" s="219"/>
      <c r="T83" s="219"/>
      <c r="U83" s="219"/>
      <c r="V83" s="219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</row>
    <row r="84" spans="1:37" ht="15" x14ac:dyDescent="0.25">
      <c r="A84" s="197" t="s">
        <v>619</v>
      </c>
      <c r="B84" s="241"/>
      <c r="C84" s="218">
        <v>16140</v>
      </c>
      <c r="D84" s="218">
        <v>8070</v>
      </c>
      <c r="E84" s="218">
        <v>8070</v>
      </c>
      <c r="F84" s="218">
        <v>8070</v>
      </c>
      <c r="G84" s="218">
        <v>8070</v>
      </c>
      <c r="H84" s="219"/>
      <c r="I84" s="219"/>
      <c r="J84" s="219"/>
      <c r="K84" s="217"/>
      <c r="L84" s="217"/>
      <c r="M84" s="217"/>
      <c r="N84" s="217"/>
      <c r="O84" s="219"/>
      <c r="P84" s="219"/>
      <c r="Q84" s="219"/>
      <c r="R84" s="219"/>
      <c r="S84" s="219"/>
      <c r="T84" s="219"/>
      <c r="U84" s="219"/>
      <c r="V84" s="219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</row>
    <row r="85" spans="1:37" ht="15" x14ac:dyDescent="0.25">
      <c r="A85" s="197" t="s">
        <v>502</v>
      </c>
      <c r="B85" s="241"/>
      <c r="C85" s="218">
        <v>402373</v>
      </c>
      <c r="D85" s="218">
        <v>201186.5</v>
      </c>
      <c r="E85" s="218">
        <v>212852</v>
      </c>
      <c r="F85" s="218">
        <v>212852</v>
      </c>
      <c r="G85" s="218">
        <v>212852</v>
      </c>
      <c r="H85" s="219"/>
      <c r="I85" s="219"/>
      <c r="J85" s="219"/>
      <c r="K85" s="217"/>
      <c r="L85" s="217"/>
      <c r="M85" s="217"/>
      <c r="N85" s="217"/>
      <c r="O85" s="219"/>
      <c r="P85" s="219"/>
      <c r="Q85" s="219"/>
      <c r="R85" s="219"/>
      <c r="S85" s="219"/>
      <c r="T85" s="219"/>
      <c r="U85" s="219"/>
      <c r="V85" s="219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</row>
    <row r="86" spans="1:37" ht="15" x14ac:dyDescent="0.25">
      <c r="A86" s="197" t="s">
        <v>503</v>
      </c>
      <c r="B86" s="241"/>
      <c r="C86" s="218">
        <v>307278</v>
      </c>
      <c r="D86" s="218">
        <f>153339+780</f>
        <v>154119</v>
      </c>
      <c r="E86" s="218">
        <f>172857+780</f>
        <v>173637</v>
      </c>
      <c r="F86" s="218">
        <f>148776.5+136</f>
        <v>148912.5</v>
      </c>
      <c r="G86" s="218">
        <f>148776.5+136</f>
        <v>148912.5</v>
      </c>
      <c r="H86" s="219"/>
      <c r="I86" s="219"/>
      <c r="J86" s="219"/>
      <c r="K86" s="217"/>
      <c r="L86" s="217"/>
      <c r="M86" s="217"/>
      <c r="N86" s="217"/>
      <c r="O86" s="219"/>
      <c r="P86" s="219"/>
      <c r="Q86" s="219"/>
      <c r="R86" s="219"/>
      <c r="S86" s="219"/>
      <c r="T86" s="219"/>
      <c r="U86" s="219"/>
      <c r="V86" s="219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</row>
    <row r="87" spans="1:37" ht="15" x14ac:dyDescent="0.25">
      <c r="A87" s="197" t="s">
        <v>504</v>
      </c>
      <c r="B87" s="241"/>
      <c r="C87" s="220">
        <v>2480</v>
      </c>
      <c r="D87" s="220">
        <v>460</v>
      </c>
      <c r="E87" s="220">
        <f>+D87</f>
        <v>460</v>
      </c>
      <c r="F87" s="220">
        <v>124</v>
      </c>
      <c r="G87" s="220">
        <f>+F87</f>
        <v>124</v>
      </c>
      <c r="H87" s="219"/>
      <c r="I87" s="219"/>
      <c r="J87" s="219"/>
      <c r="K87" s="217"/>
      <c r="L87" s="217"/>
      <c r="M87" s="217"/>
      <c r="N87" s="217"/>
      <c r="O87" s="219"/>
      <c r="P87" s="219"/>
      <c r="Q87" s="219"/>
      <c r="R87" s="219"/>
      <c r="S87" s="219"/>
      <c r="T87" s="219"/>
      <c r="U87" s="219"/>
      <c r="V87" s="219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</row>
    <row r="88" spans="1:37" x14ac:dyDescent="0.2">
      <c r="B88" s="242"/>
      <c r="C88" s="218">
        <f>SUM(C83:C87)</f>
        <v>880873</v>
      </c>
      <c r="D88" s="218">
        <f t="shared" ref="D88:G88" si="0">SUM(D83:D87)</f>
        <v>440136.5</v>
      </c>
      <c r="E88" s="218">
        <f t="shared" si="0"/>
        <v>471320</v>
      </c>
      <c r="F88" s="218">
        <f t="shared" si="0"/>
        <v>446259.5</v>
      </c>
      <c r="G88" s="218">
        <f t="shared" si="0"/>
        <v>446259.5</v>
      </c>
      <c r="H88" s="219"/>
      <c r="I88" s="219"/>
      <c r="J88" s="219"/>
      <c r="K88" s="217"/>
      <c r="L88" s="217"/>
      <c r="M88" s="217"/>
      <c r="N88" s="217"/>
      <c r="O88" s="219"/>
      <c r="P88" s="219"/>
      <c r="Q88" s="219"/>
      <c r="R88" s="219"/>
      <c r="S88" s="219"/>
      <c r="T88" s="219"/>
      <c r="U88" s="219"/>
      <c r="V88" s="219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</row>
    <row r="89" spans="1:37" x14ac:dyDescent="0.2">
      <c r="A89" s="197" t="s">
        <v>505</v>
      </c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</row>
    <row r="90" spans="1:37" x14ac:dyDescent="0.2">
      <c r="A90" s="197" t="s">
        <v>501</v>
      </c>
      <c r="C90" s="218">
        <v>-18835.560000000001</v>
      </c>
      <c r="D90" s="218">
        <v>-9417.7800000000007</v>
      </c>
      <c r="E90" s="218">
        <v>-9417.7800000000007</v>
      </c>
      <c r="F90" s="218">
        <v>-9417.7800000000007</v>
      </c>
      <c r="G90" s="218">
        <v>-9417.7800000000007</v>
      </c>
      <c r="H90" s="219"/>
      <c r="I90" s="219"/>
      <c r="J90" s="219"/>
      <c r="K90" s="217"/>
      <c r="L90" s="217"/>
      <c r="M90" s="217"/>
      <c r="N90" s="217"/>
      <c r="O90" s="219"/>
      <c r="P90" s="219"/>
      <c r="Q90" s="219"/>
      <c r="R90" s="219"/>
      <c r="S90" s="219"/>
      <c r="T90" s="219"/>
      <c r="U90" s="219"/>
      <c r="V90" s="219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</row>
    <row r="91" spans="1:37" x14ac:dyDescent="0.2">
      <c r="A91" s="197" t="s">
        <v>502</v>
      </c>
      <c r="C91" s="220">
        <v>-100392.0635</v>
      </c>
      <c r="D91" s="220">
        <v>-50196.031750000002</v>
      </c>
      <c r="E91" s="220">
        <v>-53106.574000000001</v>
      </c>
      <c r="F91" s="220">
        <v>-53106.574000000001</v>
      </c>
      <c r="G91" s="220">
        <v>-53106.574000000001</v>
      </c>
      <c r="H91" s="219"/>
      <c r="I91" s="219"/>
      <c r="J91" s="219"/>
      <c r="K91" s="217"/>
      <c r="L91" s="217"/>
      <c r="M91" s="217"/>
      <c r="N91" s="217"/>
      <c r="O91" s="219"/>
      <c r="P91" s="219"/>
      <c r="Q91" s="219"/>
      <c r="R91" s="219"/>
      <c r="S91" s="219"/>
      <c r="T91" s="219"/>
      <c r="U91" s="219"/>
      <c r="V91" s="219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</row>
    <row r="92" spans="1:37" x14ac:dyDescent="0.2">
      <c r="C92" s="218">
        <v>-119227.6235</v>
      </c>
      <c r="D92" s="218">
        <v>-59613.811750000001</v>
      </c>
      <c r="E92" s="218">
        <v>-62524.353999999999</v>
      </c>
      <c r="F92" s="218">
        <v>-62524.353999999999</v>
      </c>
      <c r="G92" s="218">
        <v>-62524.353999999999</v>
      </c>
      <c r="H92" s="219"/>
      <c r="I92" s="219"/>
      <c r="J92" s="219"/>
      <c r="K92" s="217"/>
      <c r="L92" s="217"/>
      <c r="M92" s="217"/>
      <c r="N92" s="217"/>
      <c r="O92" s="219"/>
      <c r="P92" s="219"/>
      <c r="Q92" s="219"/>
      <c r="R92" s="219"/>
      <c r="S92" s="219"/>
      <c r="T92" s="219"/>
      <c r="U92" s="219"/>
      <c r="V92" s="219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</row>
    <row r="93" spans="1:37" x14ac:dyDescent="0.2"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</row>
    <row r="94" spans="1:37" x14ac:dyDescent="0.2"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</row>
    <row r="95" spans="1:37" x14ac:dyDescent="0.2">
      <c r="A95" s="197" t="s">
        <v>73</v>
      </c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</row>
    <row r="96" spans="1:37" x14ac:dyDescent="0.2">
      <c r="A96" s="197" t="s">
        <v>622</v>
      </c>
      <c r="C96" s="218">
        <v>974503</v>
      </c>
      <c r="D96" s="218">
        <v>402507.9397600831</v>
      </c>
      <c r="E96" s="218">
        <v>798172.0602399169</v>
      </c>
      <c r="F96" s="218">
        <v>651873</v>
      </c>
      <c r="G96" s="218">
        <v>651873</v>
      </c>
      <c r="H96" s="219"/>
      <c r="I96" s="219"/>
      <c r="J96" s="219"/>
      <c r="K96" s="217"/>
      <c r="L96" s="217"/>
      <c r="M96" s="217"/>
      <c r="N96" s="217"/>
      <c r="O96" s="219"/>
      <c r="P96" s="219"/>
      <c r="Q96" s="219"/>
      <c r="R96" s="219"/>
      <c r="S96" s="219"/>
      <c r="T96" s="219"/>
      <c r="U96" s="219"/>
      <c r="V96" s="219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</row>
    <row r="97" spans="1:37" x14ac:dyDescent="0.2">
      <c r="A97" s="197" t="s">
        <v>623</v>
      </c>
      <c r="C97" s="218">
        <v>3790.9676265005528</v>
      </c>
      <c r="D97" s="213">
        <v>1895.4838132502764</v>
      </c>
      <c r="E97" s="213">
        <v>1895.4838132502764</v>
      </c>
      <c r="F97" s="213">
        <v>1895.4838132502764</v>
      </c>
      <c r="G97" s="213">
        <v>1895.4838132502764</v>
      </c>
      <c r="H97" s="228"/>
      <c r="I97" s="228"/>
      <c r="J97" s="228"/>
      <c r="K97" s="217"/>
      <c r="L97" s="217"/>
      <c r="M97" s="217"/>
      <c r="N97" s="217"/>
      <c r="O97" s="219"/>
      <c r="P97" s="228"/>
      <c r="Q97" s="228"/>
      <c r="R97" s="228"/>
      <c r="S97" s="228"/>
      <c r="T97" s="228"/>
      <c r="U97" s="228"/>
      <c r="V97" s="228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</row>
    <row r="98" spans="1:37" x14ac:dyDescent="0.2">
      <c r="A98" s="197" t="s">
        <v>624</v>
      </c>
      <c r="C98" s="220">
        <v>105523.15285333327</v>
      </c>
      <c r="D98" s="243">
        <v>52761.576426666637</v>
      </c>
      <c r="E98" s="243">
        <v>534914.44900568936</v>
      </c>
      <c r="F98" s="243">
        <v>534914.44900568936</v>
      </c>
      <c r="G98" s="243">
        <v>0</v>
      </c>
      <c r="H98" s="228"/>
      <c r="I98" s="228"/>
      <c r="J98" s="228"/>
      <c r="K98" s="217"/>
      <c r="L98" s="217"/>
      <c r="M98" s="217"/>
      <c r="N98" s="217"/>
      <c r="O98" s="219"/>
      <c r="P98" s="228"/>
      <c r="Q98" s="228"/>
      <c r="R98" s="228"/>
      <c r="S98" s="228"/>
      <c r="T98" s="228"/>
      <c r="U98" s="228"/>
      <c r="V98" s="228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</row>
    <row r="99" spans="1:37" x14ac:dyDescent="0.2">
      <c r="A99" s="197" t="s">
        <v>76</v>
      </c>
      <c r="C99" s="218">
        <v>1083817.1204798338</v>
      </c>
      <c r="D99" s="218">
        <v>457165</v>
      </c>
      <c r="E99" s="218">
        <v>1334981.9930588566</v>
      </c>
      <c r="F99" s="218">
        <v>1188682.9328189397</v>
      </c>
      <c r="G99" s="218">
        <v>653768.48381325032</v>
      </c>
      <c r="H99" s="219"/>
      <c r="I99" s="219"/>
      <c r="J99" s="219"/>
      <c r="K99" s="217"/>
      <c r="L99" s="217"/>
      <c r="M99" s="217"/>
      <c r="N99" s="217"/>
      <c r="O99" s="219"/>
      <c r="P99" s="219"/>
      <c r="Q99" s="219"/>
      <c r="R99" s="219"/>
      <c r="S99" s="219"/>
      <c r="T99" s="219"/>
      <c r="U99" s="219"/>
      <c r="V99" s="219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</row>
    <row r="100" spans="1:37" x14ac:dyDescent="0.2"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</row>
    <row r="101" spans="1:37" x14ac:dyDescent="0.2">
      <c r="H101" s="217"/>
      <c r="I101" s="217"/>
      <c r="J101" s="228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28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</row>
    <row r="102" spans="1:37" x14ac:dyDescent="0.2">
      <c r="A102" s="214" t="s">
        <v>620</v>
      </c>
      <c r="D102" s="213"/>
      <c r="E102" s="213"/>
      <c r="F102" s="213"/>
      <c r="G102" s="213"/>
      <c r="H102" s="228"/>
      <c r="I102" s="228"/>
      <c r="J102" s="228"/>
      <c r="K102" s="228"/>
      <c r="L102" s="217"/>
      <c r="M102" s="217"/>
      <c r="N102" s="217"/>
      <c r="O102" s="217"/>
      <c r="P102" s="228"/>
      <c r="Q102" s="228"/>
      <c r="R102" s="228"/>
      <c r="S102" s="228"/>
      <c r="T102" s="228"/>
      <c r="U102" s="228"/>
      <c r="V102" s="228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</row>
    <row r="103" spans="1:37" ht="15" x14ac:dyDescent="0.35">
      <c r="C103" s="215" t="s">
        <v>252</v>
      </c>
      <c r="D103" s="215" t="s">
        <v>609</v>
      </c>
      <c r="E103" s="215" t="s">
        <v>610</v>
      </c>
      <c r="F103" s="215" t="s">
        <v>611</v>
      </c>
      <c r="G103" s="215" t="s">
        <v>611</v>
      </c>
      <c r="H103" s="216"/>
      <c r="I103" s="216"/>
      <c r="J103" s="216"/>
      <c r="K103" s="216"/>
      <c r="L103" s="217"/>
      <c r="M103" s="217"/>
      <c r="N103" s="217"/>
      <c r="O103" s="216"/>
      <c r="P103" s="216"/>
      <c r="Q103" s="216"/>
      <c r="R103" s="216"/>
      <c r="S103" s="216"/>
      <c r="T103" s="216"/>
      <c r="U103" s="216"/>
      <c r="V103" s="216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</row>
    <row r="104" spans="1:37" ht="15" x14ac:dyDescent="0.25">
      <c r="A104" s="197" t="s">
        <v>621</v>
      </c>
      <c r="B104" s="241"/>
      <c r="C104" s="218"/>
      <c r="D104" s="218"/>
      <c r="E104" s="218"/>
      <c r="F104" s="218"/>
      <c r="G104" s="218"/>
      <c r="H104" s="219"/>
      <c r="I104" s="219"/>
      <c r="J104" s="219"/>
      <c r="K104" s="228"/>
      <c r="L104" s="217"/>
      <c r="M104" s="217"/>
      <c r="N104" s="217"/>
      <c r="O104" s="219"/>
      <c r="P104" s="219"/>
      <c r="Q104" s="219"/>
      <c r="R104" s="219"/>
      <c r="S104" s="219"/>
      <c r="T104" s="219"/>
      <c r="U104" s="219"/>
      <c r="V104" s="219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</row>
    <row r="105" spans="1:37" ht="15" x14ac:dyDescent="0.25">
      <c r="A105" s="197" t="s">
        <v>620</v>
      </c>
      <c r="B105" s="241"/>
      <c r="C105" s="220">
        <v>0</v>
      </c>
      <c r="D105" s="220">
        <v>0</v>
      </c>
      <c r="E105" s="220">
        <v>-114365.00228710654</v>
      </c>
      <c r="F105" s="220">
        <v>-330025.65809854679</v>
      </c>
      <c r="G105" s="220">
        <v>-672225.74909679813</v>
      </c>
      <c r="H105" s="219"/>
      <c r="I105" s="219"/>
      <c r="J105" s="219"/>
      <c r="K105" s="228"/>
      <c r="L105" s="217"/>
      <c r="M105" s="217"/>
      <c r="N105" s="217"/>
      <c r="O105" s="219"/>
      <c r="P105" s="219"/>
      <c r="Q105" s="219"/>
      <c r="R105" s="219"/>
      <c r="S105" s="219"/>
      <c r="T105" s="219"/>
      <c r="U105" s="219"/>
      <c r="V105" s="219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</row>
    <row r="106" spans="1:37" x14ac:dyDescent="0.2">
      <c r="B106" s="242"/>
      <c r="C106" s="218">
        <v>0</v>
      </c>
      <c r="D106" s="218">
        <v>0</v>
      </c>
      <c r="E106" s="218">
        <v>-114365.00228710654</v>
      </c>
      <c r="F106" s="218">
        <v>-330025.65809854679</v>
      </c>
      <c r="G106" s="218">
        <v>-672225.74909679813</v>
      </c>
      <c r="H106" s="219"/>
      <c r="I106" s="219"/>
      <c r="J106" s="219"/>
      <c r="K106" s="219"/>
      <c r="L106" s="217"/>
      <c r="M106" s="217"/>
      <c r="N106" s="217"/>
      <c r="O106" s="219"/>
      <c r="P106" s="219"/>
      <c r="Q106" s="219"/>
      <c r="R106" s="219"/>
      <c r="S106" s="219"/>
      <c r="T106" s="219"/>
      <c r="U106" s="219"/>
      <c r="V106" s="219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</row>
    <row r="107" spans="1:37" x14ac:dyDescent="0.2"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</row>
    <row r="108" spans="1:37" x14ac:dyDescent="0.2"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</row>
    <row r="109" spans="1:37" x14ac:dyDescent="0.2"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</row>
    <row r="110" spans="1:37" x14ac:dyDescent="0.2"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</row>
    <row r="111" spans="1:37" x14ac:dyDescent="0.2">
      <c r="C111" s="213"/>
      <c r="D111" s="213"/>
      <c r="E111" s="213"/>
      <c r="F111" s="213"/>
      <c r="G111" s="213"/>
      <c r="H111" s="228"/>
      <c r="I111" s="228"/>
      <c r="J111" s="228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</row>
    <row r="112" spans="1:37" x14ac:dyDescent="0.2"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</row>
    <row r="113" spans="8:37" x14ac:dyDescent="0.2"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</row>
    <row r="114" spans="8:37" x14ac:dyDescent="0.2"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</row>
    <row r="115" spans="8:37" x14ac:dyDescent="0.2"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</row>
    <row r="116" spans="8:37" x14ac:dyDescent="0.2"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</row>
    <row r="117" spans="8:37" x14ac:dyDescent="0.2"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</row>
    <row r="118" spans="8:37" x14ac:dyDescent="0.2"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</row>
    <row r="119" spans="8:37" x14ac:dyDescent="0.2"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</row>
    <row r="120" spans="8:37" x14ac:dyDescent="0.2"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</row>
    <row r="121" spans="8:37" x14ac:dyDescent="0.2"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</row>
    <row r="122" spans="8:37" x14ac:dyDescent="0.2"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</row>
    <row r="123" spans="8:37" x14ac:dyDescent="0.2"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</row>
    <row r="124" spans="8:37" x14ac:dyDescent="0.2"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</row>
    <row r="125" spans="8:37" x14ac:dyDescent="0.2"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</row>
    <row r="126" spans="8:37" x14ac:dyDescent="0.2"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</row>
    <row r="127" spans="8:37" x14ac:dyDescent="0.2"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</row>
    <row r="128" spans="8:37" x14ac:dyDescent="0.2"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</row>
    <row r="129" spans="8:37" x14ac:dyDescent="0.2"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</row>
    <row r="130" spans="8:37" x14ac:dyDescent="0.2"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</row>
    <row r="131" spans="8:37" x14ac:dyDescent="0.2"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</row>
    <row r="132" spans="8:37" x14ac:dyDescent="0.2"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</row>
    <row r="133" spans="8:37" x14ac:dyDescent="0.2"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</row>
    <row r="134" spans="8:37" x14ac:dyDescent="0.2"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</row>
    <row r="135" spans="8:37" x14ac:dyDescent="0.2"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</row>
    <row r="136" spans="8:37" x14ac:dyDescent="0.2"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</row>
  </sheetData>
  <mergeCells count="1">
    <mergeCell ref="O60:U6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73"/>
  <sheetViews>
    <sheetView workbookViewId="0">
      <pane xSplit="1" ySplit="2" topLeftCell="AA3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140625" defaultRowHeight="11.25" x14ac:dyDescent="0.2"/>
  <cols>
    <col min="1" max="1" width="30.7109375" style="176" customWidth="1"/>
    <col min="2" max="37" width="10.7109375" style="175" customWidth="1"/>
    <col min="38" max="16384" width="9.140625" style="175"/>
  </cols>
  <sheetData>
    <row r="1" spans="1:37" s="173" customFormat="1" x14ac:dyDescent="0.2">
      <c r="A1" s="172"/>
    </row>
    <row r="2" spans="1:37" s="173" customFormat="1" x14ac:dyDescent="0.2">
      <c r="A2" s="172"/>
      <c r="B2" s="173" t="s">
        <v>598</v>
      </c>
      <c r="C2" s="173" t="s">
        <v>599</v>
      </c>
      <c r="D2" s="173" t="s">
        <v>600</v>
      </c>
      <c r="E2" s="173" t="s">
        <v>601</v>
      </c>
      <c r="F2" s="173" t="s">
        <v>602</v>
      </c>
      <c r="G2" s="173" t="s">
        <v>603</v>
      </c>
      <c r="H2" s="173" t="s">
        <v>604</v>
      </c>
      <c r="I2" s="173" t="s">
        <v>605</v>
      </c>
      <c r="J2" s="173" t="s">
        <v>1</v>
      </c>
      <c r="K2" s="173" t="s">
        <v>2</v>
      </c>
      <c r="L2" s="173" t="s">
        <v>3</v>
      </c>
      <c r="M2" s="173" t="s">
        <v>4</v>
      </c>
      <c r="N2" s="173" t="s">
        <v>232</v>
      </c>
      <c r="O2" s="173" t="s">
        <v>233</v>
      </c>
      <c r="P2" s="173" t="s">
        <v>234</v>
      </c>
      <c r="Q2" s="173" t="s">
        <v>235</v>
      </c>
      <c r="R2" s="173" t="s">
        <v>236</v>
      </c>
      <c r="S2" s="173" t="s">
        <v>237</v>
      </c>
      <c r="T2" s="173" t="s">
        <v>238</v>
      </c>
      <c r="U2" s="173" t="s">
        <v>239</v>
      </c>
      <c r="V2" s="173" t="s">
        <v>240</v>
      </c>
      <c r="W2" s="173" t="s">
        <v>241</v>
      </c>
      <c r="X2" s="173" t="s">
        <v>242</v>
      </c>
      <c r="Y2" s="173" t="s">
        <v>243</v>
      </c>
      <c r="Z2" s="173" t="s">
        <v>371</v>
      </c>
      <c r="AA2" s="173" t="s">
        <v>372</v>
      </c>
      <c r="AB2" s="173" t="s">
        <v>373</v>
      </c>
      <c r="AC2" s="173" t="s">
        <v>374</v>
      </c>
      <c r="AD2" s="173" t="s">
        <v>375</v>
      </c>
      <c r="AE2" s="173" t="s">
        <v>376</v>
      </c>
      <c r="AF2" s="173" t="s">
        <v>377</v>
      </c>
      <c r="AG2" s="173" t="s">
        <v>378</v>
      </c>
      <c r="AH2" s="173" t="s">
        <v>379</v>
      </c>
      <c r="AI2" s="173" t="s">
        <v>380</v>
      </c>
      <c r="AJ2" s="173" t="s">
        <v>381</v>
      </c>
      <c r="AK2" s="173" t="s">
        <v>382</v>
      </c>
    </row>
    <row r="3" spans="1:37" s="173" customFormat="1" x14ac:dyDescent="0.2">
      <c r="A3" s="172"/>
    </row>
    <row r="4" spans="1:37" ht="15" x14ac:dyDescent="0.25">
      <c r="A4" s="174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x14ac:dyDescent="0.2">
      <c r="A5" s="176" t="s">
        <v>625</v>
      </c>
      <c r="B5" s="175">
        <v>2020</v>
      </c>
      <c r="C5" s="175">
        <v>2020</v>
      </c>
      <c r="D5" s="175">
        <v>2020</v>
      </c>
      <c r="E5" s="175">
        <v>2020</v>
      </c>
      <c r="F5" s="175">
        <v>2020</v>
      </c>
      <c r="G5" s="175">
        <v>2020</v>
      </c>
      <c r="H5" s="175">
        <v>2020</v>
      </c>
      <c r="I5" s="175">
        <v>2020</v>
      </c>
      <c r="J5" s="175">
        <v>2020</v>
      </c>
      <c r="K5" s="175">
        <v>2020</v>
      </c>
      <c r="L5" s="175">
        <v>2020</v>
      </c>
      <c r="M5" s="175">
        <v>2020</v>
      </c>
      <c r="N5" s="175">
        <v>2021</v>
      </c>
      <c r="O5" s="175">
        <v>2021</v>
      </c>
      <c r="P5" s="175">
        <v>2021</v>
      </c>
      <c r="Q5" s="175">
        <v>2021</v>
      </c>
      <c r="R5" s="175">
        <v>2021</v>
      </c>
      <c r="S5" s="175">
        <v>2021</v>
      </c>
      <c r="T5" s="175">
        <v>2021</v>
      </c>
      <c r="U5" s="175">
        <v>2021</v>
      </c>
      <c r="V5" s="175">
        <v>2021</v>
      </c>
      <c r="W5" s="175">
        <v>2021</v>
      </c>
      <c r="X5" s="175">
        <v>2021</v>
      </c>
      <c r="Y5" s="175">
        <v>2021</v>
      </c>
      <c r="Z5" s="175">
        <v>2022</v>
      </c>
      <c r="AA5" s="175">
        <v>2022</v>
      </c>
      <c r="AB5" s="175">
        <v>2022</v>
      </c>
      <c r="AC5" s="175">
        <v>2022</v>
      </c>
      <c r="AD5" s="175">
        <v>2022</v>
      </c>
      <c r="AE5" s="175">
        <v>2022</v>
      </c>
      <c r="AF5" s="175">
        <v>2022</v>
      </c>
      <c r="AG5" s="175">
        <v>2022</v>
      </c>
      <c r="AH5" s="175">
        <v>2022</v>
      </c>
      <c r="AI5" s="175">
        <v>2022</v>
      </c>
      <c r="AJ5" s="175">
        <v>2022</v>
      </c>
      <c r="AK5" s="175">
        <v>2022</v>
      </c>
    </row>
    <row r="6" spans="1:37" s="178" customFormat="1" x14ac:dyDescent="0.2">
      <c r="A6" s="177" t="s">
        <v>626</v>
      </c>
      <c r="B6" s="178">
        <v>0.21</v>
      </c>
      <c r="C6" s="178">
        <v>0.21</v>
      </c>
      <c r="D6" s="178">
        <v>0.21</v>
      </c>
      <c r="E6" s="178">
        <v>0.21</v>
      </c>
      <c r="F6" s="178">
        <v>0.21</v>
      </c>
      <c r="G6" s="178">
        <v>0.21</v>
      </c>
      <c r="H6" s="178">
        <v>0.21</v>
      </c>
      <c r="I6" s="178">
        <v>0.21</v>
      </c>
      <c r="J6" s="178">
        <v>0.21</v>
      </c>
      <c r="K6" s="178">
        <v>0.21</v>
      </c>
      <c r="L6" s="178">
        <v>0.21</v>
      </c>
      <c r="M6" s="178">
        <v>0.21</v>
      </c>
      <c r="N6" s="178">
        <v>0.21</v>
      </c>
      <c r="O6" s="178">
        <v>0.21</v>
      </c>
      <c r="P6" s="178">
        <v>0.21</v>
      </c>
      <c r="Q6" s="178">
        <v>0.21</v>
      </c>
      <c r="R6" s="178">
        <v>0.21</v>
      </c>
      <c r="S6" s="178">
        <v>0.21</v>
      </c>
      <c r="T6" s="178">
        <v>0.21</v>
      </c>
      <c r="U6" s="178">
        <v>0.21</v>
      </c>
      <c r="V6" s="178">
        <v>0.21</v>
      </c>
      <c r="W6" s="178">
        <v>0.21</v>
      </c>
      <c r="X6" s="178">
        <v>0.21</v>
      </c>
      <c r="Y6" s="178">
        <v>0.21</v>
      </c>
      <c r="Z6" s="178">
        <v>0.21</v>
      </c>
      <c r="AA6" s="178">
        <v>0.21</v>
      </c>
      <c r="AB6" s="178">
        <v>0.21</v>
      </c>
      <c r="AC6" s="178">
        <v>0.21</v>
      </c>
      <c r="AD6" s="178">
        <v>0.21</v>
      </c>
      <c r="AE6" s="178">
        <v>0.21</v>
      </c>
      <c r="AF6" s="178">
        <v>0.21</v>
      </c>
      <c r="AG6" s="178">
        <v>0.21</v>
      </c>
      <c r="AH6" s="178">
        <v>0.21</v>
      </c>
      <c r="AI6" s="178">
        <v>0.21</v>
      </c>
      <c r="AJ6" s="178">
        <v>0.21</v>
      </c>
      <c r="AK6" s="178">
        <v>0.21</v>
      </c>
    </row>
    <row r="7" spans="1:37" ht="15" x14ac:dyDescent="0.25">
      <c r="A7" s="176" t="s">
        <v>627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x14ac:dyDescent="0.2">
      <c r="A8" s="176" t="s">
        <v>628</v>
      </c>
      <c r="B8" s="175">
        <v>37766.203089999901</v>
      </c>
      <c r="C8" s="175">
        <v>32986.996299999897</v>
      </c>
      <c r="D8" s="175">
        <v>20934.427339999998</v>
      </c>
      <c r="E8" s="175">
        <v>9919.0678900000003</v>
      </c>
      <c r="F8" s="175">
        <v>21527.565219999899</v>
      </c>
      <c r="G8" s="175">
        <v>27111.435979999998</v>
      </c>
      <c r="H8" s="175">
        <v>37544.491519999901</v>
      </c>
      <c r="I8" s="175">
        <v>30179.299849999999</v>
      </c>
      <c r="J8" s="175">
        <v>17613.656919518002</v>
      </c>
      <c r="K8" s="175">
        <v>10824.932749444601</v>
      </c>
      <c r="L8" s="175">
        <v>18479.446177190999</v>
      </c>
      <c r="M8" s="175">
        <v>26719.0420917314</v>
      </c>
      <c r="N8" s="175">
        <v>37993.127211513798</v>
      </c>
      <c r="O8" s="175">
        <v>27501.963792619201</v>
      </c>
      <c r="P8" s="175">
        <v>21372.711332367398</v>
      </c>
      <c r="Q8" s="175">
        <v>5591.7880303491702</v>
      </c>
      <c r="R8" s="175">
        <v>15435.194224275299</v>
      </c>
      <c r="S8" s="175">
        <v>18899.623580259002</v>
      </c>
      <c r="T8" s="175">
        <v>6591.2978116832501</v>
      </c>
      <c r="U8" s="175">
        <v>7439.3429631069603</v>
      </c>
      <c r="V8" s="175">
        <v>-1744.01183115558</v>
      </c>
      <c r="W8" s="175">
        <v>-11357.0012889642</v>
      </c>
      <c r="X8" s="175">
        <v>-39.715840520851998</v>
      </c>
      <c r="Y8" s="175">
        <v>9659.7553677791002</v>
      </c>
      <c r="Z8" s="175">
        <v>17016.343226053399</v>
      </c>
      <c r="AA8" s="175">
        <v>7710.5045054133298</v>
      </c>
      <c r="AB8" s="175">
        <v>-5186.9649194364301</v>
      </c>
      <c r="AC8" s="175">
        <v>-9200.8627405855696</v>
      </c>
      <c r="AD8" s="175">
        <v>-5796.7202588679602</v>
      </c>
      <c r="AE8" s="175">
        <v>-1449.0282567260699</v>
      </c>
      <c r="AF8" s="175">
        <v>9422.4276494302394</v>
      </c>
      <c r="AG8" s="175">
        <v>7566.2190362090196</v>
      </c>
      <c r="AH8" s="175">
        <v>-1760.5838480006901</v>
      </c>
      <c r="AI8" s="175">
        <v>-9192.7239694512591</v>
      </c>
      <c r="AJ8" s="175">
        <v>126.44058980591799</v>
      </c>
      <c r="AK8" s="175">
        <v>11068.964739044801</v>
      </c>
    </row>
    <row r="9" spans="1:37" x14ac:dyDescent="0.2">
      <c r="A9" s="176" t="s">
        <v>629</v>
      </c>
      <c r="B9" s="175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5">
        <v>0</v>
      </c>
      <c r="AA9" s="175">
        <v>0</v>
      </c>
      <c r="AB9" s="175">
        <v>0</v>
      </c>
      <c r="AC9" s="175">
        <v>0</v>
      </c>
      <c r="AD9" s="175">
        <v>0</v>
      </c>
      <c r="AE9" s="175">
        <v>0</v>
      </c>
      <c r="AF9" s="175">
        <v>0</v>
      </c>
      <c r="AG9" s="175">
        <v>0</v>
      </c>
      <c r="AH9" s="175">
        <v>0</v>
      </c>
      <c r="AI9" s="175">
        <v>0</v>
      </c>
      <c r="AJ9" s="175">
        <v>0</v>
      </c>
      <c r="AK9" s="175">
        <v>0</v>
      </c>
    </row>
    <row r="10" spans="1:37" x14ac:dyDescent="0.2">
      <c r="A10" s="176" t="s">
        <v>630</v>
      </c>
      <c r="B10" s="175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5">
        <v>0</v>
      </c>
      <c r="AA10" s="175">
        <v>0</v>
      </c>
      <c r="AB10" s="175">
        <v>0</v>
      </c>
      <c r="AC10" s="175">
        <v>0</v>
      </c>
      <c r="AD10" s="175">
        <v>0</v>
      </c>
      <c r="AE10" s="175">
        <v>0</v>
      </c>
      <c r="AF10" s="175">
        <v>0</v>
      </c>
      <c r="AG10" s="175">
        <v>0</v>
      </c>
      <c r="AH10" s="175">
        <v>0</v>
      </c>
      <c r="AI10" s="175">
        <v>0</v>
      </c>
      <c r="AJ10" s="175">
        <v>0</v>
      </c>
      <c r="AK10" s="175">
        <v>0</v>
      </c>
    </row>
    <row r="11" spans="1:37" x14ac:dyDescent="0.2">
      <c r="A11" s="176" t="s">
        <v>631</v>
      </c>
      <c r="B11" s="175">
        <v>37766.203089999901</v>
      </c>
      <c r="C11" s="175">
        <v>32986.996299999897</v>
      </c>
      <c r="D11" s="175">
        <v>20934.427339999998</v>
      </c>
      <c r="E11" s="175">
        <v>9919.0678900000003</v>
      </c>
      <c r="F11" s="175">
        <v>21527.565219999899</v>
      </c>
      <c r="G11" s="175">
        <v>27111.435979999998</v>
      </c>
      <c r="H11" s="175">
        <v>37544.491519999901</v>
      </c>
      <c r="I11" s="175">
        <v>30179.299849999999</v>
      </c>
      <c r="J11" s="175">
        <v>17613.656919518002</v>
      </c>
      <c r="K11" s="175">
        <v>10824.932749444601</v>
      </c>
      <c r="L11" s="175">
        <v>18479.446177190999</v>
      </c>
      <c r="M11" s="175">
        <v>26719.0420917314</v>
      </c>
      <c r="N11" s="175">
        <v>37993.127211513798</v>
      </c>
      <c r="O11" s="175">
        <v>27501.963792619201</v>
      </c>
      <c r="P11" s="175">
        <v>21372.711332367398</v>
      </c>
      <c r="Q11" s="175">
        <v>5591.7880303491702</v>
      </c>
      <c r="R11" s="175">
        <v>15435.194224275299</v>
      </c>
      <c r="S11" s="175">
        <v>18899.623580259002</v>
      </c>
      <c r="T11" s="175">
        <v>6591.2978116832501</v>
      </c>
      <c r="U11" s="175">
        <v>7439.3429631069603</v>
      </c>
      <c r="V11" s="175">
        <v>-1744.01183115558</v>
      </c>
      <c r="W11" s="175">
        <v>-11357.0012889642</v>
      </c>
      <c r="X11" s="175">
        <v>-39.715840520851998</v>
      </c>
      <c r="Y11" s="175">
        <v>9659.7553677791002</v>
      </c>
      <c r="Z11" s="175">
        <v>17016.343226053399</v>
      </c>
      <c r="AA11" s="175">
        <v>7710.5045054133298</v>
      </c>
      <c r="AB11" s="175">
        <v>-5186.9649194364301</v>
      </c>
      <c r="AC11" s="175">
        <v>-9200.8627405855696</v>
      </c>
      <c r="AD11" s="175">
        <v>-5796.7202588679602</v>
      </c>
      <c r="AE11" s="175">
        <v>-1449.0282567260699</v>
      </c>
      <c r="AF11" s="175">
        <v>9422.4276494302394</v>
      </c>
      <c r="AG11" s="175">
        <v>7566.2190362090196</v>
      </c>
      <c r="AH11" s="175">
        <v>-1760.5838480006901</v>
      </c>
      <c r="AI11" s="175">
        <v>-9192.7239694512591</v>
      </c>
      <c r="AJ11" s="175">
        <v>126.44058980591799</v>
      </c>
      <c r="AK11" s="175">
        <v>11068.964739044801</v>
      </c>
    </row>
    <row r="12" spans="1:37" ht="15" x14ac:dyDescent="0.25">
      <c r="A12" s="176" t="s">
        <v>632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15" x14ac:dyDescent="0.25">
      <c r="A13" s="179" t="s">
        <v>633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x14ac:dyDescent="0.2">
      <c r="A14" s="176" t="s">
        <v>634</v>
      </c>
      <c r="B14" s="175">
        <v>184.66443000000001</v>
      </c>
      <c r="C14" s="175">
        <v>69.202479999999994</v>
      </c>
      <c r="D14" s="175">
        <v>682.08626000000004</v>
      </c>
      <c r="E14" s="175">
        <v>38.762149999999998</v>
      </c>
      <c r="F14" s="175">
        <v>52.4069</v>
      </c>
      <c r="G14" s="175">
        <v>699.01931000000002</v>
      </c>
      <c r="H14" s="175">
        <v>70.745729999999995</v>
      </c>
      <c r="I14" s="175">
        <v>74.599209999999999</v>
      </c>
      <c r="J14" s="175">
        <v>594.48699999999997</v>
      </c>
      <c r="K14" s="175">
        <v>73.123999999999995</v>
      </c>
      <c r="L14" s="175">
        <v>59.348999999999997</v>
      </c>
      <c r="M14" s="175">
        <v>655.56200000000001</v>
      </c>
      <c r="N14" s="175">
        <v>106.282</v>
      </c>
      <c r="O14" s="175">
        <v>69.308000000000007</v>
      </c>
      <c r="P14" s="175">
        <v>571.81799999999998</v>
      </c>
      <c r="Q14" s="175">
        <v>68.957999999999998</v>
      </c>
      <c r="R14" s="175">
        <v>67.896000000000001</v>
      </c>
      <c r="S14" s="175">
        <v>570.40199999999902</v>
      </c>
      <c r="T14" s="175">
        <v>63.614286144470299</v>
      </c>
      <c r="U14" s="175">
        <v>56.372906588044103</v>
      </c>
      <c r="V14" s="175">
        <v>553.62008452841803</v>
      </c>
      <c r="W14" s="175">
        <v>52.785202095745802</v>
      </c>
      <c r="X14" s="175">
        <v>42.189302969050303</v>
      </c>
      <c r="Y14" s="175">
        <v>562.42621538716401</v>
      </c>
      <c r="Z14" s="175">
        <v>71.711180189390802</v>
      </c>
      <c r="AA14" s="175">
        <v>27.878398217875102</v>
      </c>
      <c r="AB14" s="175">
        <v>523.21098372194399</v>
      </c>
      <c r="AC14" s="175">
        <v>11.52939654743</v>
      </c>
      <c r="AD14" s="175">
        <v>4.6048487170237804</v>
      </c>
      <c r="AE14" s="175">
        <v>496.93753450778797</v>
      </c>
      <c r="AF14" s="175">
        <v>-10.5233354370071</v>
      </c>
      <c r="AG14" s="175">
        <v>-15.547557529906999</v>
      </c>
      <c r="AH14" s="175">
        <v>471.65905767066101</v>
      </c>
      <c r="AI14" s="175">
        <v>-41.380086920896503</v>
      </c>
      <c r="AJ14" s="175">
        <v>-62.577011261474503</v>
      </c>
      <c r="AK14" s="175">
        <v>442.66718438182301</v>
      </c>
    </row>
    <row r="15" spans="1:37" x14ac:dyDescent="0.2">
      <c r="A15" s="176" t="s">
        <v>635</v>
      </c>
      <c r="B15" s="175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5">
        <v>0</v>
      </c>
      <c r="AA15" s="175">
        <v>0</v>
      </c>
      <c r="AB15" s="175">
        <v>0</v>
      </c>
      <c r="AC15" s="175">
        <v>0</v>
      </c>
      <c r="AD15" s="175">
        <v>0</v>
      </c>
      <c r="AE15" s="175">
        <v>0</v>
      </c>
      <c r="AF15" s="175">
        <v>0</v>
      </c>
      <c r="AG15" s="175">
        <v>0</v>
      </c>
      <c r="AH15" s="175">
        <v>0</v>
      </c>
      <c r="AI15" s="175">
        <v>0</v>
      </c>
      <c r="AJ15" s="175">
        <v>0</v>
      </c>
      <c r="AK15" s="175">
        <v>0</v>
      </c>
    </row>
    <row r="16" spans="1:37" x14ac:dyDescent="0.2">
      <c r="A16" s="174" t="s">
        <v>636</v>
      </c>
      <c r="B16" s="175">
        <v>184.66443000000001</v>
      </c>
      <c r="C16" s="175">
        <v>69.202479999999994</v>
      </c>
      <c r="D16" s="175">
        <v>682.08626000000004</v>
      </c>
      <c r="E16" s="175">
        <v>38.762149999999998</v>
      </c>
      <c r="F16" s="175">
        <v>52.4069</v>
      </c>
      <c r="G16" s="175">
        <v>699.01931000000002</v>
      </c>
      <c r="H16" s="175">
        <v>70.745729999999995</v>
      </c>
      <c r="I16" s="175">
        <v>74.599209999999999</v>
      </c>
      <c r="J16" s="175">
        <v>594.48699999999997</v>
      </c>
      <c r="K16" s="175">
        <v>73.123999999999995</v>
      </c>
      <c r="L16" s="175">
        <v>59.348999999999997</v>
      </c>
      <c r="M16" s="175">
        <v>655.56200000000001</v>
      </c>
      <c r="N16" s="175">
        <v>106.282</v>
      </c>
      <c r="O16" s="175">
        <v>69.308000000000007</v>
      </c>
      <c r="P16" s="175">
        <v>571.81799999999998</v>
      </c>
      <c r="Q16" s="175">
        <v>68.957999999999998</v>
      </c>
      <c r="R16" s="175">
        <v>67.896000000000001</v>
      </c>
      <c r="S16" s="175">
        <v>570.40199999999902</v>
      </c>
      <c r="T16" s="175">
        <v>63.614286144470299</v>
      </c>
      <c r="U16" s="175">
        <v>56.372906588044103</v>
      </c>
      <c r="V16" s="175">
        <v>553.62008452841803</v>
      </c>
      <c r="W16" s="175">
        <v>52.785202095745802</v>
      </c>
      <c r="X16" s="175">
        <v>42.189302969050303</v>
      </c>
      <c r="Y16" s="175">
        <v>562.42621538716401</v>
      </c>
      <c r="Z16" s="175">
        <v>71.711180189390802</v>
      </c>
      <c r="AA16" s="175">
        <v>27.878398217875102</v>
      </c>
      <c r="AB16" s="175">
        <v>523.21098372194399</v>
      </c>
      <c r="AC16" s="175">
        <v>11.52939654743</v>
      </c>
      <c r="AD16" s="175">
        <v>4.6048487170237804</v>
      </c>
      <c r="AE16" s="175">
        <v>496.93753450778797</v>
      </c>
      <c r="AF16" s="175">
        <v>-10.5233354370071</v>
      </c>
      <c r="AG16" s="175">
        <v>-15.547557529906999</v>
      </c>
      <c r="AH16" s="175">
        <v>471.65905767066101</v>
      </c>
      <c r="AI16" s="175">
        <v>-41.380086920896503</v>
      </c>
      <c r="AJ16" s="175">
        <v>-62.577011261474503</v>
      </c>
      <c r="AK16" s="175">
        <v>442.66718438182301</v>
      </c>
    </row>
    <row r="17" spans="1:37" ht="15" x14ac:dyDescent="0.25">
      <c r="A17" s="176" t="s">
        <v>637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37" ht="15" x14ac:dyDescent="0.25">
      <c r="A18" s="179" t="s">
        <v>638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x14ac:dyDescent="0.2">
      <c r="A19" s="176" t="s">
        <v>639</v>
      </c>
      <c r="B19" s="175">
        <v>16789.515221874201</v>
      </c>
      <c r="C19" s="175">
        <v>18449.028952971301</v>
      </c>
      <c r="D19" s="175">
        <v>5602.0558831299904</v>
      </c>
      <c r="E19" s="175">
        <v>23531.1552100095</v>
      </c>
      <c r="F19" s="175">
        <v>20294.782615705299</v>
      </c>
      <c r="G19" s="175">
        <v>14873.5719211777</v>
      </c>
      <c r="H19" s="175">
        <v>27284.476865803899</v>
      </c>
      <c r="I19" s="175">
        <v>19642.384525482601</v>
      </c>
      <c r="J19" s="175">
        <v>30385.757866514701</v>
      </c>
      <c r="K19" s="175">
        <v>21006.7695792292</v>
      </c>
      <c r="L19" s="175">
        <v>18318.731723023699</v>
      </c>
      <c r="M19" s="175">
        <v>7990.2301052455796</v>
      </c>
      <c r="N19" s="175">
        <v>22382.0570913294</v>
      </c>
      <c r="O19" s="175">
        <v>21937.0469546729</v>
      </c>
      <c r="P19" s="175">
        <v>1222.0787653273601</v>
      </c>
      <c r="Q19" s="175">
        <v>27064.947449124898</v>
      </c>
      <c r="R19" s="175">
        <v>24475.649242986201</v>
      </c>
      <c r="S19" s="175">
        <v>14407.233190716801</v>
      </c>
      <c r="T19" s="175">
        <v>28141.558918331</v>
      </c>
      <c r="U19" s="175">
        <v>26195.747843946901</v>
      </c>
      <c r="V19" s="175">
        <v>15328.149176090201</v>
      </c>
      <c r="W19" s="175">
        <v>28990.901014921401</v>
      </c>
      <c r="X19" s="175">
        <v>24160.642526174401</v>
      </c>
      <c r="Y19" s="175">
        <v>14526.588195574601</v>
      </c>
      <c r="Z19" s="175">
        <v>26698.347145661199</v>
      </c>
      <c r="AA19" s="175">
        <v>27233.032098709202</v>
      </c>
      <c r="AB19" s="175">
        <v>20161.797907843498</v>
      </c>
      <c r="AC19" s="175">
        <v>29363.179942013201</v>
      </c>
      <c r="AD19" s="175">
        <v>27970.5722681804</v>
      </c>
      <c r="AE19" s="175">
        <v>17980.715602947399</v>
      </c>
      <c r="AF19" s="175">
        <v>30064.593232002</v>
      </c>
      <c r="AG19" s="175">
        <v>28693.123023706201</v>
      </c>
      <c r="AH19" s="175">
        <v>19760.825606313902</v>
      </c>
      <c r="AI19" s="175">
        <v>22681.759055441202</v>
      </c>
      <c r="AJ19" s="175">
        <v>31367.437275593798</v>
      </c>
      <c r="AK19" s="175">
        <v>17279.0155232367</v>
      </c>
    </row>
    <row r="20" spans="1:37" x14ac:dyDescent="0.2">
      <c r="A20" s="176" t="s">
        <v>640</v>
      </c>
      <c r="B20" s="175">
        <v>-29711.0600207797</v>
      </c>
      <c r="C20" s="175">
        <v>-21250.270408779699</v>
      </c>
      <c r="D20" s="175">
        <v>-21250.270408779699</v>
      </c>
      <c r="E20" s="175">
        <v>-21250.270408779699</v>
      </c>
      <c r="F20" s="175">
        <v>-21250.270408779699</v>
      </c>
      <c r="G20" s="175">
        <v>-21250.270408779699</v>
      </c>
      <c r="H20" s="175">
        <v>-21250.270408779699</v>
      </c>
      <c r="I20" s="175">
        <v>-21250.270408779699</v>
      </c>
      <c r="J20" s="175">
        <v>-22783.444202717201</v>
      </c>
      <c r="K20" s="175">
        <v>-22500.902297717199</v>
      </c>
      <c r="L20" s="175">
        <v>-22500.626615717199</v>
      </c>
      <c r="M20" s="175">
        <v>-22500.626615717199</v>
      </c>
      <c r="N20" s="175">
        <v>-24250.2322944187</v>
      </c>
      <c r="O20" s="175">
        <v>-24250.2322944187</v>
      </c>
      <c r="P20" s="175">
        <v>-24250.2322944187</v>
      </c>
      <c r="Q20" s="175">
        <v>-24250.2322944187</v>
      </c>
      <c r="R20" s="175">
        <v>-24250.2322944187</v>
      </c>
      <c r="S20" s="175">
        <v>-24250.2322944187</v>
      </c>
      <c r="T20" s="175">
        <v>-23394.611281535399</v>
      </c>
      <c r="U20" s="175">
        <v>-23394.611281535399</v>
      </c>
      <c r="V20" s="175">
        <v>-23394.611281535399</v>
      </c>
      <c r="W20" s="175">
        <v>-23394.611281535399</v>
      </c>
      <c r="X20" s="175">
        <v>-23394.611281535399</v>
      </c>
      <c r="Y20" s="175">
        <v>-23394.611281535399</v>
      </c>
      <c r="Z20" s="175">
        <v>-23997.750764521999</v>
      </c>
      <c r="AA20" s="175">
        <v>-23997.750764521999</v>
      </c>
      <c r="AB20" s="175">
        <v>-23997.750764521999</v>
      </c>
      <c r="AC20" s="175">
        <v>-23997.750764521999</v>
      </c>
      <c r="AD20" s="175">
        <v>-23997.750764521999</v>
      </c>
      <c r="AE20" s="175">
        <v>-23997.750764521999</v>
      </c>
      <c r="AF20" s="175">
        <v>-23997.750764521999</v>
      </c>
      <c r="AG20" s="175">
        <v>-23997.750764521999</v>
      </c>
      <c r="AH20" s="175">
        <v>-23997.750764521999</v>
      </c>
      <c r="AI20" s="175">
        <v>-23997.750764521999</v>
      </c>
      <c r="AJ20" s="175">
        <v>-23997.750764521999</v>
      </c>
      <c r="AK20" s="175">
        <v>-23997.750764521999</v>
      </c>
    </row>
    <row r="21" spans="1:37" x14ac:dyDescent="0.2">
      <c r="A21" s="176" t="s">
        <v>641</v>
      </c>
      <c r="B21" s="175">
        <v>-12921.544798905399</v>
      </c>
      <c r="C21" s="175">
        <v>-2801.2414558083801</v>
      </c>
      <c r="D21" s="175">
        <v>-15648.214525649701</v>
      </c>
      <c r="E21" s="175">
        <v>2280.8848012298199</v>
      </c>
      <c r="F21" s="175">
        <v>-955.48779307437098</v>
      </c>
      <c r="G21" s="175">
        <v>-6376.6984876018996</v>
      </c>
      <c r="H21" s="175">
        <v>6034.2064570242901</v>
      </c>
      <c r="I21" s="175">
        <v>-1607.8858832971</v>
      </c>
      <c r="J21" s="175">
        <v>7602.3136637975103</v>
      </c>
      <c r="K21" s="175">
        <v>-1494.1327184879499</v>
      </c>
      <c r="L21" s="175">
        <v>-4181.89489269349</v>
      </c>
      <c r="M21" s="175">
        <v>-14510.396510471601</v>
      </c>
      <c r="N21" s="175">
        <v>-1868.1752030892901</v>
      </c>
      <c r="O21" s="175">
        <v>-2313.1853397457598</v>
      </c>
      <c r="P21" s="175">
        <v>-23028.153529091302</v>
      </c>
      <c r="Q21" s="175">
        <v>2814.7151547062299</v>
      </c>
      <c r="R21" s="175">
        <v>225.416948567508</v>
      </c>
      <c r="S21" s="175">
        <v>-9842.9991037018608</v>
      </c>
      <c r="T21" s="175">
        <v>4746.9476367956404</v>
      </c>
      <c r="U21" s="175">
        <v>2801.1365624115001</v>
      </c>
      <c r="V21" s="175">
        <v>-8066.46210544518</v>
      </c>
      <c r="W21" s="175">
        <v>5596.2897333860601</v>
      </c>
      <c r="X21" s="175">
        <v>766.03124463905897</v>
      </c>
      <c r="Y21" s="175">
        <v>-8868.02308596076</v>
      </c>
      <c r="Z21" s="175">
        <v>2700.5963811391498</v>
      </c>
      <c r="AA21" s="175">
        <v>3235.2813341872202</v>
      </c>
      <c r="AB21" s="175">
        <v>-3835.9528566785398</v>
      </c>
      <c r="AC21" s="175">
        <v>5365.4291774911499</v>
      </c>
      <c r="AD21" s="175">
        <v>3972.8215036584102</v>
      </c>
      <c r="AE21" s="175">
        <v>-6017.0351615745703</v>
      </c>
      <c r="AF21" s="175">
        <v>6066.8424674799699</v>
      </c>
      <c r="AG21" s="175">
        <v>4695.3722591841797</v>
      </c>
      <c r="AH21" s="175">
        <v>-4236.9251582081297</v>
      </c>
      <c r="AI21" s="175">
        <v>-1315.9917090807601</v>
      </c>
      <c r="AJ21" s="175">
        <v>7369.6865110717499</v>
      </c>
      <c r="AK21" s="175">
        <v>-6718.7352412852697</v>
      </c>
    </row>
    <row r="22" spans="1:37" x14ac:dyDescent="0.2">
      <c r="A22" s="176" t="s">
        <v>642</v>
      </c>
      <c r="B22" s="175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5">
        <v>0</v>
      </c>
      <c r="AA22" s="175">
        <v>0</v>
      </c>
      <c r="AB22" s="175">
        <v>0</v>
      </c>
      <c r="AC22" s="175">
        <v>0</v>
      </c>
      <c r="AD22" s="175">
        <v>0</v>
      </c>
      <c r="AE22" s="175">
        <v>0</v>
      </c>
      <c r="AF22" s="175">
        <v>0</v>
      </c>
      <c r="AG22" s="175">
        <v>0</v>
      </c>
      <c r="AH22" s="175">
        <v>0</v>
      </c>
      <c r="AI22" s="175">
        <v>0</v>
      </c>
      <c r="AJ22" s="175">
        <v>0</v>
      </c>
      <c r="AK22" s="175">
        <v>0</v>
      </c>
    </row>
    <row r="23" spans="1:37" x14ac:dyDescent="0.2">
      <c r="A23" s="176" t="s">
        <v>643</v>
      </c>
      <c r="B23" s="175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5">
        <v>0</v>
      </c>
      <c r="AA23" s="175">
        <v>0</v>
      </c>
      <c r="AB23" s="175">
        <v>0</v>
      </c>
      <c r="AC23" s="175">
        <v>0</v>
      </c>
      <c r="AD23" s="175">
        <v>0</v>
      </c>
      <c r="AE23" s="175">
        <v>0</v>
      </c>
      <c r="AF23" s="175">
        <v>0</v>
      </c>
      <c r="AG23" s="175">
        <v>0</v>
      </c>
      <c r="AH23" s="175">
        <v>0</v>
      </c>
      <c r="AI23" s="175">
        <v>0</v>
      </c>
      <c r="AJ23" s="175">
        <v>0</v>
      </c>
      <c r="AK23" s="175">
        <v>0</v>
      </c>
    </row>
    <row r="24" spans="1:37" x14ac:dyDescent="0.2">
      <c r="A24" s="176" t="s">
        <v>644</v>
      </c>
      <c r="B24" s="175">
        <v>1</v>
      </c>
      <c r="C24" s="175">
        <v>1</v>
      </c>
      <c r="D24" s="175">
        <v>1</v>
      </c>
      <c r="E24" s="175">
        <v>1</v>
      </c>
      <c r="F24" s="175">
        <v>1</v>
      </c>
      <c r="G24" s="175">
        <v>1</v>
      </c>
      <c r="H24" s="175">
        <v>1</v>
      </c>
      <c r="I24" s="175">
        <v>1</v>
      </c>
      <c r="J24" s="175">
        <v>1</v>
      </c>
      <c r="K24" s="175">
        <v>1</v>
      </c>
      <c r="L24" s="175">
        <v>1</v>
      </c>
      <c r="M24" s="175">
        <v>1</v>
      </c>
      <c r="N24" s="175">
        <v>1</v>
      </c>
      <c r="O24" s="175">
        <v>1</v>
      </c>
      <c r="P24" s="175">
        <v>1</v>
      </c>
      <c r="Q24" s="175">
        <v>1</v>
      </c>
      <c r="R24" s="175">
        <v>1</v>
      </c>
      <c r="S24" s="175">
        <v>1</v>
      </c>
      <c r="T24" s="175">
        <v>1</v>
      </c>
      <c r="U24" s="175">
        <v>1</v>
      </c>
      <c r="V24" s="175">
        <v>1</v>
      </c>
      <c r="W24" s="175">
        <v>1</v>
      </c>
      <c r="X24" s="175">
        <v>1</v>
      </c>
      <c r="Y24" s="175">
        <v>1</v>
      </c>
      <c r="Z24" s="175">
        <v>1</v>
      </c>
      <c r="AA24" s="175">
        <v>1</v>
      </c>
      <c r="AB24" s="175">
        <v>1</v>
      </c>
      <c r="AC24" s="175">
        <v>1</v>
      </c>
      <c r="AD24" s="175">
        <v>1</v>
      </c>
      <c r="AE24" s="175">
        <v>1</v>
      </c>
      <c r="AF24" s="175">
        <v>1</v>
      </c>
      <c r="AG24" s="175">
        <v>1</v>
      </c>
      <c r="AH24" s="175">
        <v>1</v>
      </c>
      <c r="AI24" s="175">
        <v>1</v>
      </c>
      <c r="AJ24" s="175">
        <v>1</v>
      </c>
      <c r="AK24" s="175">
        <v>1</v>
      </c>
    </row>
    <row r="25" spans="1:37" x14ac:dyDescent="0.2">
      <c r="A25" s="176" t="s">
        <v>645</v>
      </c>
      <c r="B25" s="175">
        <v>1.6765541666666599</v>
      </c>
      <c r="C25" s="175">
        <v>1.6765541666666599</v>
      </c>
      <c r="D25" s="175">
        <v>1701.20975275316</v>
      </c>
      <c r="E25" s="175">
        <v>1.6765541666666599</v>
      </c>
      <c r="F25" s="175">
        <v>1.6765541666666599</v>
      </c>
      <c r="G25" s="175">
        <v>1703.00875275316</v>
      </c>
      <c r="H25" s="175">
        <v>1.6765541666666599</v>
      </c>
      <c r="I25" s="175">
        <v>1.6765541666666599</v>
      </c>
      <c r="J25" s="175">
        <v>1686.1017527531601</v>
      </c>
      <c r="K25" s="175">
        <v>1.6765541666666599</v>
      </c>
      <c r="L25" s="175">
        <v>1.6765541666666599</v>
      </c>
      <c r="M25" s="175">
        <v>1686.1017527531601</v>
      </c>
      <c r="N25" s="175">
        <v>1.6765541666666599</v>
      </c>
      <c r="O25" s="175">
        <v>1.6765541666666599</v>
      </c>
      <c r="P25" s="175">
        <v>1460.7688427628</v>
      </c>
      <c r="Q25" s="175">
        <v>1.6765541666666599</v>
      </c>
      <c r="R25" s="175">
        <v>1.6765541666666599</v>
      </c>
      <c r="S25" s="175">
        <v>1460.7688427628</v>
      </c>
      <c r="T25" s="175">
        <v>1.7737666666666601</v>
      </c>
      <c r="U25" s="175">
        <v>1.7737666666666601</v>
      </c>
      <c r="V25" s="175">
        <v>1021.9580552628</v>
      </c>
      <c r="W25" s="175">
        <v>1.7737666666666601</v>
      </c>
      <c r="X25" s="175">
        <v>1.7737666666666601</v>
      </c>
      <c r="Y25" s="175">
        <v>1021.9580552628</v>
      </c>
      <c r="Z25" s="175">
        <v>1.7737666666666601</v>
      </c>
      <c r="AA25" s="175">
        <v>1.7737666666666601</v>
      </c>
      <c r="AB25" s="175">
        <v>408.724078491824</v>
      </c>
      <c r="AC25" s="175">
        <v>1.7737666666666601</v>
      </c>
      <c r="AD25" s="175">
        <v>1.7737666666666601</v>
      </c>
      <c r="AE25" s="175">
        <v>408.724078491824</v>
      </c>
      <c r="AF25" s="175">
        <v>1.7737666666666601</v>
      </c>
      <c r="AG25" s="175">
        <v>1.7737666666666601</v>
      </c>
      <c r="AH25" s="175">
        <v>676.181078491824</v>
      </c>
      <c r="AI25" s="175">
        <v>1.7737666666666601</v>
      </c>
      <c r="AJ25" s="175">
        <v>1.7737666666666601</v>
      </c>
      <c r="AK25" s="175">
        <v>676.181078491824</v>
      </c>
    </row>
    <row r="26" spans="1:37" x14ac:dyDescent="0.2">
      <c r="A26" s="176" t="s">
        <v>646</v>
      </c>
      <c r="B26" s="175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5">
        <v>0</v>
      </c>
      <c r="AA26" s="175">
        <v>0</v>
      </c>
      <c r="AB26" s="175">
        <v>0</v>
      </c>
      <c r="AC26" s="175">
        <v>0</v>
      </c>
      <c r="AD26" s="175">
        <v>0</v>
      </c>
      <c r="AE26" s="175">
        <v>0</v>
      </c>
      <c r="AF26" s="175">
        <v>0</v>
      </c>
      <c r="AG26" s="175">
        <v>0</v>
      </c>
      <c r="AH26" s="175">
        <v>0</v>
      </c>
      <c r="AI26" s="175">
        <v>0</v>
      </c>
      <c r="AJ26" s="175">
        <v>0</v>
      </c>
      <c r="AK26" s="175">
        <v>0</v>
      </c>
    </row>
    <row r="27" spans="1:37" x14ac:dyDescent="0.2">
      <c r="A27" s="176" t="s">
        <v>647</v>
      </c>
      <c r="B27" s="175">
        <v>1.6765541666666599</v>
      </c>
      <c r="C27" s="175">
        <v>1.6765541666666599</v>
      </c>
      <c r="D27" s="175">
        <v>1701.20975275316</v>
      </c>
      <c r="E27" s="175">
        <v>1.6765541666666599</v>
      </c>
      <c r="F27" s="175">
        <v>1.6765541666666599</v>
      </c>
      <c r="G27" s="175">
        <v>1703.00875275316</v>
      </c>
      <c r="H27" s="175">
        <v>1.6765541666666599</v>
      </c>
      <c r="I27" s="175">
        <v>1.6765541666666599</v>
      </c>
      <c r="J27" s="175">
        <v>1686.1017527531601</v>
      </c>
      <c r="K27" s="175">
        <v>1.6765541666666599</v>
      </c>
      <c r="L27" s="175">
        <v>1.6765541666666599</v>
      </c>
      <c r="M27" s="175">
        <v>1686.1017527531601</v>
      </c>
      <c r="N27" s="175">
        <v>1.6765541666666599</v>
      </c>
      <c r="O27" s="175">
        <v>1.6765541666666599</v>
      </c>
      <c r="P27" s="175">
        <v>1460.7688427628</v>
      </c>
      <c r="Q27" s="175">
        <v>1.6765541666666599</v>
      </c>
      <c r="R27" s="175">
        <v>1.6765541666666599</v>
      </c>
      <c r="S27" s="175">
        <v>1460.7688427628</v>
      </c>
      <c r="T27" s="175">
        <v>1.7737666666666601</v>
      </c>
      <c r="U27" s="175">
        <v>1.7737666666666601</v>
      </c>
      <c r="V27" s="175">
        <v>1021.9580552628</v>
      </c>
      <c r="W27" s="175">
        <v>1.7737666666666601</v>
      </c>
      <c r="X27" s="175">
        <v>1.7737666666666601</v>
      </c>
      <c r="Y27" s="175">
        <v>1021.9580552628</v>
      </c>
      <c r="Z27" s="175">
        <v>1.7737666666666601</v>
      </c>
      <c r="AA27" s="175">
        <v>1.7737666666666601</v>
      </c>
      <c r="AB27" s="175">
        <v>408.724078491824</v>
      </c>
      <c r="AC27" s="175">
        <v>1.7737666666666601</v>
      </c>
      <c r="AD27" s="175">
        <v>1.7737666666666601</v>
      </c>
      <c r="AE27" s="175">
        <v>408.724078491824</v>
      </c>
      <c r="AF27" s="175">
        <v>1.7737666666666601</v>
      </c>
      <c r="AG27" s="175">
        <v>1.7737666666666601</v>
      </c>
      <c r="AH27" s="175">
        <v>676.181078491824</v>
      </c>
      <c r="AI27" s="175">
        <v>1.7737666666666601</v>
      </c>
      <c r="AJ27" s="175">
        <v>1.7737666666666601</v>
      </c>
      <c r="AK27" s="175">
        <v>676.181078491824</v>
      </c>
    </row>
    <row r="28" spans="1:37" x14ac:dyDescent="0.2">
      <c r="A28" s="176" t="s">
        <v>648</v>
      </c>
      <c r="B28" s="175">
        <v>-12919.8682447388</v>
      </c>
      <c r="C28" s="175">
        <v>-2799.5649016417201</v>
      </c>
      <c r="D28" s="175">
        <v>-13947.0047728965</v>
      </c>
      <c r="E28" s="175">
        <v>2282.5613553964899</v>
      </c>
      <c r="F28" s="175">
        <v>-953.81123890770402</v>
      </c>
      <c r="G28" s="175">
        <v>-4673.68973484874</v>
      </c>
      <c r="H28" s="175">
        <v>6035.8830111909601</v>
      </c>
      <c r="I28" s="175">
        <v>-1606.20932913043</v>
      </c>
      <c r="J28" s="175">
        <v>9288.4154165506698</v>
      </c>
      <c r="K28" s="175">
        <v>-1492.4561643212901</v>
      </c>
      <c r="L28" s="175">
        <v>-4180.2183385268299</v>
      </c>
      <c r="M28" s="175">
        <v>-12824.2947577184</v>
      </c>
      <c r="N28" s="175">
        <v>-1866.4986489226301</v>
      </c>
      <c r="O28" s="175">
        <v>-2311.5087855790898</v>
      </c>
      <c r="P28" s="175">
        <v>-21567.3846863285</v>
      </c>
      <c r="Q28" s="175">
        <v>2816.3917088728899</v>
      </c>
      <c r="R28" s="175">
        <v>227.09350273417499</v>
      </c>
      <c r="S28" s="175">
        <v>-8382.2302609390499</v>
      </c>
      <c r="T28" s="175">
        <v>4748.7214034623103</v>
      </c>
      <c r="U28" s="175">
        <v>2802.91032907817</v>
      </c>
      <c r="V28" s="175">
        <v>-7044.5040501823696</v>
      </c>
      <c r="W28" s="175">
        <v>5598.06350005273</v>
      </c>
      <c r="X28" s="175">
        <v>767.805011305726</v>
      </c>
      <c r="Y28" s="175">
        <v>-7846.0650306979596</v>
      </c>
      <c r="Z28" s="175">
        <v>2702.3701478058201</v>
      </c>
      <c r="AA28" s="175">
        <v>3237.0551008538901</v>
      </c>
      <c r="AB28" s="175">
        <v>-3427.2287781867199</v>
      </c>
      <c r="AC28" s="175">
        <v>5367.2029441578097</v>
      </c>
      <c r="AD28" s="175">
        <v>3974.59527032507</v>
      </c>
      <c r="AE28" s="175">
        <v>-5608.31108308275</v>
      </c>
      <c r="AF28" s="175">
        <v>6068.6162341466397</v>
      </c>
      <c r="AG28" s="175">
        <v>4697.1460258508496</v>
      </c>
      <c r="AH28" s="175">
        <v>-3560.7440797163099</v>
      </c>
      <c r="AI28" s="175">
        <v>-1314.21794241409</v>
      </c>
      <c r="AJ28" s="175">
        <v>7371.4602777384198</v>
      </c>
      <c r="AK28" s="175">
        <v>-6042.5541627934499</v>
      </c>
    </row>
    <row r="29" spans="1:37" x14ac:dyDescent="0.2">
      <c r="A29" s="176" t="s">
        <v>649</v>
      </c>
      <c r="B29" s="175">
        <v>-44580.092143938702</v>
      </c>
      <c r="C29" s="175">
        <v>-44580.092143938702</v>
      </c>
      <c r="D29" s="175">
        <v>-44580.092143938702</v>
      </c>
      <c r="E29" s="175">
        <v>-44580.092143938702</v>
      </c>
      <c r="F29" s="175">
        <v>-44580.092143938702</v>
      </c>
      <c r="G29" s="175">
        <v>-44580.092143938702</v>
      </c>
      <c r="H29" s="175">
        <v>-44580.092143938702</v>
      </c>
      <c r="I29" s="175">
        <v>-44580.092143938702</v>
      </c>
      <c r="J29" s="175">
        <v>-44580.092143938498</v>
      </c>
      <c r="K29" s="175">
        <v>-44580.092143938396</v>
      </c>
      <c r="L29" s="175">
        <v>-44580.092143938302</v>
      </c>
      <c r="M29" s="175">
        <v>-44580.092143938302</v>
      </c>
      <c r="N29" s="175">
        <v>-37036.461086528099</v>
      </c>
      <c r="O29" s="175">
        <v>-37036.461086528201</v>
      </c>
      <c r="P29" s="175">
        <v>-37036.461086528201</v>
      </c>
      <c r="Q29" s="175">
        <v>-37036.461086528201</v>
      </c>
      <c r="R29" s="175">
        <v>-37036.461086528201</v>
      </c>
      <c r="S29" s="175">
        <v>-37036.461086528201</v>
      </c>
      <c r="T29" s="175">
        <v>-37036.461086528201</v>
      </c>
      <c r="U29" s="175">
        <v>-37036.461086528201</v>
      </c>
      <c r="V29" s="175">
        <v>-37036.461086528201</v>
      </c>
      <c r="W29" s="175">
        <v>-37036.461086528201</v>
      </c>
      <c r="X29" s="175">
        <v>-37036.461086528201</v>
      </c>
      <c r="Y29" s="175">
        <v>-37036.461086528201</v>
      </c>
      <c r="Z29" s="175">
        <v>11281.3895073845</v>
      </c>
      <c r="AA29" s="175">
        <v>11281.3895073845</v>
      </c>
      <c r="AB29" s="175">
        <v>11281.3895073845</v>
      </c>
      <c r="AC29" s="175">
        <v>11281.3895073845</v>
      </c>
      <c r="AD29" s="175">
        <v>11281.3895073845</v>
      </c>
      <c r="AE29" s="175">
        <v>11281.3895073845</v>
      </c>
      <c r="AF29" s="175">
        <v>11281.3895073845</v>
      </c>
      <c r="AG29" s="175">
        <v>11281.3895073845</v>
      </c>
      <c r="AH29" s="175">
        <v>11281.3895073845</v>
      </c>
      <c r="AI29" s="175">
        <v>11281.3895073845</v>
      </c>
      <c r="AJ29" s="175">
        <v>11281.3895073845</v>
      </c>
      <c r="AK29" s="175">
        <v>11281.3895073845</v>
      </c>
    </row>
    <row r="30" spans="1:37" x14ac:dyDescent="0.2">
      <c r="A30" s="176" t="s">
        <v>650</v>
      </c>
      <c r="B30" s="175">
        <v>-37790.257699592701</v>
      </c>
      <c r="C30" s="175">
        <v>-37790.257699592701</v>
      </c>
      <c r="D30" s="175">
        <v>-37790.257699592701</v>
      </c>
      <c r="E30" s="175">
        <v>-37790.257699592701</v>
      </c>
      <c r="F30" s="175">
        <v>-37790.257699592701</v>
      </c>
      <c r="G30" s="175">
        <v>-37790.257699592701</v>
      </c>
      <c r="H30" s="175">
        <v>-37790.257699592701</v>
      </c>
      <c r="I30" s="175">
        <v>-37790.257699592701</v>
      </c>
      <c r="J30" s="175">
        <v>-37790.257699592497</v>
      </c>
      <c r="K30" s="175">
        <v>-37790.257699592403</v>
      </c>
      <c r="L30" s="175">
        <v>-37790.257699592301</v>
      </c>
      <c r="M30" s="175">
        <v>-37790.257699592301</v>
      </c>
      <c r="N30" s="175">
        <v>-32057.206007143501</v>
      </c>
      <c r="O30" s="175">
        <v>-32057.206007143599</v>
      </c>
      <c r="P30" s="175">
        <v>-32057.206007143599</v>
      </c>
      <c r="Q30" s="175">
        <v>-32057.206007143599</v>
      </c>
      <c r="R30" s="175">
        <v>-32057.206007143599</v>
      </c>
      <c r="S30" s="175">
        <v>-32057.206007143599</v>
      </c>
      <c r="T30" s="175">
        <v>-32057.206007143599</v>
      </c>
      <c r="U30" s="175">
        <v>-32057.206007143599</v>
      </c>
      <c r="V30" s="175">
        <v>-32057.206007143599</v>
      </c>
      <c r="W30" s="175">
        <v>-32057.206007143599</v>
      </c>
      <c r="X30" s="175">
        <v>-32057.206007143599</v>
      </c>
      <c r="Y30" s="175">
        <v>-32057.206007143599</v>
      </c>
      <c r="Z30" s="175">
        <v>13465.389954685101</v>
      </c>
      <c r="AA30" s="175">
        <v>13465.389954685101</v>
      </c>
      <c r="AB30" s="175">
        <v>13465.389954685101</v>
      </c>
      <c r="AC30" s="175">
        <v>13465.389954685101</v>
      </c>
      <c r="AD30" s="175">
        <v>13465.389954685101</v>
      </c>
      <c r="AE30" s="175">
        <v>13465.389954685101</v>
      </c>
      <c r="AF30" s="175">
        <v>13465.389954685101</v>
      </c>
      <c r="AG30" s="175">
        <v>13465.389954685101</v>
      </c>
      <c r="AH30" s="175">
        <v>13465.389954685101</v>
      </c>
      <c r="AI30" s="175">
        <v>13465.389954685101</v>
      </c>
      <c r="AJ30" s="175">
        <v>13465.389954685101</v>
      </c>
      <c r="AK30" s="175">
        <v>13465.389954685101</v>
      </c>
    </row>
    <row r="31" spans="1:37" x14ac:dyDescent="0.2">
      <c r="A31" s="176" t="s">
        <v>651</v>
      </c>
      <c r="B31" s="175">
        <v>0</v>
      </c>
      <c r="C31" s="175">
        <v>0</v>
      </c>
      <c r="D31" s="175">
        <v>-11145.023035984599</v>
      </c>
      <c r="E31" s="175">
        <v>0</v>
      </c>
      <c r="F31" s="175">
        <v>0</v>
      </c>
      <c r="G31" s="175">
        <v>-11145.023035984599</v>
      </c>
      <c r="H31" s="175">
        <v>0</v>
      </c>
      <c r="I31" s="175">
        <v>0</v>
      </c>
      <c r="J31" s="175">
        <v>-11145.023035984599</v>
      </c>
      <c r="K31" s="175">
        <v>0</v>
      </c>
      <c r="L31" s="175">
        <v>0</v>
      </c>
      <c r="M31" s="175">
        <v>-11145.023035984501</v>
      </c>
      <c r="N31" s="175">
        <v>0</v>
      </c>
      <c r="O31" s="175">
        <v>0</v>
      </c>
      <c r="P31" s="175">
        <v>-9259.1152716320503</v>
      </c>
      <c r="Q31" s="175">
        <v>0</v>
      </c>
      <c r="R31" s="175">
        <v>0</v>
      </c>
      <c r="S31" s="175">
        <v>-9259.1152716320503</v>
      </c>
      <c r="T31" s="175">
        <v>0</v>
      </c>
      <c r="U31" s="175">
        <v>0</v>
      </c>
      <c r="V31" s="175">
        <v>-9259.1152716320503</v>
      </c>
      <c r="W31" s="175">
        <v>0</v>
      </c>
      <c r="X31" s="175">
        <v>0</v>
      </c>
      <c r="Y31" s="175">
        <v>-9259.1152716320503</v>
      </c>
      <c r="Z31" s="175">
        <v>0</v>
      </c>
      <c r="AA31" s="175">
        <v>0</v>
      </c>
      <c r="AB31" s="175">
        <v>2820.3473768461399</v>
      </c>
      <c r="AC31" s="175">
        <v>0</v>
      </c>
      <c r="AD31" s="175">
        <v>0</v>
      </c>
      <c r="AE31" s="175">
        <v>2820.3473768461399</v>
      </c>
      <c r="AF31" s="175">
        <v>0</v>
      </c>
      <c r="AG31" s="175">
        <v>0</v>
      </c>
      <c r="AH31" s="175">
        <v>2820.3473768461399</v>
      </c>
      <c r="AI31" s="175">
        <v>0</v>
      </c>
      <c r="AJ31" s="175">
        <v>0</v>
      </c>
      <c r="AK31" s="175">
        <v>2820.3473768461399</v>
      </c>
    </row>
    <row r="32" spans="1:37" x14ac:dyDescent="0.2">
      <c r="A32" s="176" t="s">
        <v>652</v>
      </c>
      <c r="B32" s="175">
        <v>0</v>
      </c>
      <c r="C32" s="175">
        <v>0</v>
      </c>
      <c r="D32" s="175">
        <v>-9447.5644248981698</v>
      </c>
      <c r="E32" s="175">
        <v>0</v>
      </c>
      <c r="F32" s="175">
        <v>0</v>
      </c>
      <c r="G32" s="175">
        <v>-9447.5644248981698</v>
      </c>
      <c r="H32" s="175">
        <v>0</v>
      </c>
      <c r="I32" s="175">
        <v>0</v>
      </c>
      <c r="J32" s="175">
        <v>-9447.5644248981407</v>
      </c>
      <c r="K32" s="175">
        <v>0</v>
      </c>
      <c r="L32" s="175">
        <v>0</v>
      </c>
      <c r="M32" s="175">
        <v>-9447.5644248980898</v>
      </c>
      <c r="N32" s="175">
        <v>0</v>
      </c>
      <c r="O32" s="175">
        <v>0</v>
      </c>
      <c r="P32" s="175">
        <v>-8014.3015017858997</v>
      </c>
      <c r="Q32" s="175">
        <v>0</v>
      </c>
      <c r="R32" s="175">
        <v>0</v>
      </c>
      <c r="S32" s="175">
        <v>-8014.3015017858997</v>
      </c>
      <c r="T32" s="175">
        <v>0</v>
      </c>
      <c r="U32" s="175">
        <v>0</v>
      </c>
      <c r="V32" s="175">
        <v>-8014.3015017859097</v>
      </c>
      <c r="W32" s="175">
        <v>0</v>
      </c>
      <c r="X32" s="175">
        <v>0</v>
      </c>
      <c r="Y32" s="175">
        <v>-8014.3015017859097</v>
      </c>
      <c r="Z32" s="175">
        <v>0</v>
      </c>
      <c r="AA32" s="175">
        <v>0</v>
      </c>
      <c r="AB32" s="175">
        <v>3366.3474886712902</v>
      </c>
      <c r="AC32" s="175">
        <v>0</v>
      </c>
      <c r="AD32" s="175">
        <v>0</v>
      </c>
      <c r="AE32" s="175">
        <v>3366.3474886712902</v>
      </c>
      <c r="AF32" s="175">
        <v>0</v>
      </c>
      <c r="AG32" s="175">
        <v>0</v>
      </c>
      <c r="AH32" s="175">
        <v>3366.3474886712902</v>
      </c>
      <c r="AI32" s="175">
        <v>0</v>
      </c>
      <c r="AJ32" s="175">
        <v>0</v>
      </c>
      <c r="AK32" s="175">
        <v>3366.3474886712902</v>
      </c>
    </row>
    <row r="33" spans="1:37" ht="15" x14ac:dyDescent="0.25">
      <c r="A33" s="174" t="s">
        <v>653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1:37" x14ac:dyDescent="0.2">
      <c r="A34" s="176" t="s">
        <v>654</v>
      </c>
      <c r="B34" s="175">
        <v>1873.7933759999901</v>
      </c>
      <c r="C34" s="175">
        <v>1629.05993899999</v>
      </c>
      <c r="D34" s="175">
        <v>-906.30751858649705</v>
      </c>
      <c r="E34" s="175">
        <v>474.141502</v>
      </c>
      <c r="F34" s="175">
        <v>1055.2486059999901</v>
      </c>
      <c r="G34" s="175">
        <v>-696.04743408649699</v>
      </c>
      <c r="H34" s="175">
        <v>1857.01186249999</v>
      </c>
      <c r="I34" s="175">
        <v>1488.9449529999999</v>
      </c>
      <c r="J34" s="175">
        <v>-1126.44450261059</v>
      </c>
      <c r="K34" s="175">
        <v>521.15283747223202</v>
      </c>
      <c r="L34" s="175">
        <v>903.18975885955399</v>
      </c>
      <c r="M34" s="175">
        <v>-668.12149399993098</v>
      </c>
      <c r="N34" s="175">
        <v>1881.2204605756899</v>
      </c>
      <c r="O34" s="175">
        <v>1354.81358963096</v>
      </c>
      <c r="P34" s="175">
        <v>-679.19882197776701</v>
      </c>
      <c r="Q34" s="175">
        <v>259.28730151745799</v>
      </c>
      <c r="R34" s="175">
        <v>751.40451121376702</v>
      </c>
      <c r="S34" s="175">
        <v>-802.92400958318797</v>
      </c>
      <c r="T34" s="175">
        <v>308.99560489138599</v>
      </c>
      <c r="U34" s="175">
        <v>351.03579348475</v>
      </c>
      <c r="V34" s="175">
        <v>-1835.9448759274901</v>
      </c>
      <c r="W34" s="175">
        <v>-588.960804343424</v>
      </c>
      <c r="X34" s="175">
        <v>-23.626326877589999</v>
      </c>
      <c r="Y34" s="175">
        <v>-1265.3162094378199</v>
      </c>
      <c r="Z34" s="175">
        <v>830.65272031213999</v>
      </c>
      <c r="AA34" s="175">
        <v>363.16914518156</v>
      </c>
      <c r="AB34" s="175">
        <v>-1323.2290086108801</v>
      </c>
      <c r="AC34" s="175">
        <v>-483.216667201907</v>
      </c>
      <c r="AD34" s="175">
        <v>-313.35577050754699</v>
      </c>
      <c r="AE34" s="175">
        <v>-1137.6458479360699</v>
      </c>
      <c r="AF34" s="175">
        <v>446.84521569966103</v>
      </c>
      <c r="AG34" s="175">
        <v>353.78357393395601</v>
      </c>
      <c r="AH34" s="175">
        <v>-1154.48755134165</v>
      </c>
      <c r="AI34" s="175">
        <v>-485.45520281860797</v>
      </c>
      <c r="AJ34" s="175">
        <v>-20.556821072777801</v>
      </c>
      <c r="AK34" s="175">
        <v>-514.45971565382195</v>
      </c>
    </row>
    <row r="35" spans="1:37" x14ac:dyDescent="0.2">
      <c r="A35" s="176" t="s">
        <v>655</v>
      </c>
      <c r="B35" s="175">
        <v>1.6765541666666599</v>
      </c>
      <c r="C35" s="175">
        <v>1.6765541666666599</v>
      </c>
      <c r="D35" s="175">
        <v>1701.20975275316</v>
      </c>
      <c r="E35" s="175">
        <v>1.6765541666666599</v>
      </c>
      <c r="F35" s="175">
        <v>1.6765541666666599</v>
      </c>
      <c r="G35" s="175">
        <v>1703.00875275316</v>
      </c>
      <c r="H35" s="175">
        <v>1.6765541666666599</v>
      </c>
      <c r="I35" s="175">
        <v>1.6765541666666599</v>
      </c>
      <c r="J35" s="175">
        <v>1686.1017527531601</v>
      </c>
      <c r="K35" s="175">
        <v>1.6765541666666599</v>
      </c>
      <c r="L35" s="175">
        <v>1.6765541666666599</v>
      </c>
      <c r="M35" s="175">
        <v>1686.1017527531601</v>
      </c>
      <c r="N35" s="175">
        <v>1.6765541666666599</v>
      </c>
      <c r="O35" s="175">
        <v>1.6765541666666599</v>
      </c>
      <c r="P35" s="175">
        <v>1460.76884276281</v>
      </c>
      <c r="Q35" s="175">
        <v>1.6765541666666599</v>
      </c>
      <c r="R35" s="175">
        <v>1.6765541666666599</v>
      </c>
      <c r="S35" s="175">
        <v>1460.76884276281</v>
      </c>
      <c r="T35" s="175">
        <v>1.7737666666666601</v>
      </c>
      <c r="U35" s="175">
        <v>1.7737666666666601</v>
      </c>
      <c r="V35" s="175">
        <v>1021.95805526281</v>
      </c>
      <c r="W35" s="175">
        <v>1.7737666666666601</v>
      </c>
      <c r="X35" s="175">
        <v>1.7737666666666601</v>
      </c>
      <c r="Y35" s="175">
        <v>1021.95805526281</v>
      </c>
      <c r="Z35" s="175">
        <v>1.7737666666666601</v>
      </c>
      <c r="AA35" s="175">
        <v>1.7737666666666601</v>
      </c>
      <c r="AB35" s="175">
        <v>408.724078491824</v>
      </c>
      <c r="AC35" s="175">
        <v>1.7737666666666601</v>
      </c>
      <c r="AD35" s="175">
        <v>1.7737666666666601</v>
      </c>
      <c r="AE35" s="175">
        <v>408.724078491824</v>
      </c>
      <c r="AF35" s="175">
        <v>1.7737666666666601</v>
      </c>
      <c r="AG35" s="175">
        <v>1.7737666666666601</v>
      </c>
      <c r="AH35" s="175">
        <v>676.181078491824</v>
      </c>
      <c r="AI35" s="175">
        <v>1.7737666666666601</v>
      </c>
      <c r="AJ35" s="175">
        <v>1.7737666666666601</v>
      </c>
      <c r="AK35" s="175">
        <v>676.181078491824</v>
      </c>
    </row>
    <row r="36" spans="1:37" ht="15" x14ac:dyDescent="0.25">
      <c r="A36" s="176" t="s">
        <v>656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ht="15" x14ac:dyDescent="0.25">
      <c r="A37" s="174" t="s">
        <v>657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x14ac:dyDescent="0.2">
      <c r="A38" s="176" t="s">
        <v>658</v>
      </c>
      <c r="B38" s="175">
        <v>37766.203089999901</v>
      </c>
      <c r="C38" s="175">
        <v>32986.996299999897</v>
      </c>
      <c r="D38" s="175">
        <v>20934.427339999998</v>
      </c>
      <c r="E38" s="175">
        <v>9919.0678900000003</v>
      </c>
      <c r="F38" s="175">
        <v>21527.565219999899</v>
      </c>
      <c r="G38" s="175">
        <v>27111.435979999998</v>
      </c>
      <c r="H38" s="175">
        <v>37544.491519999901</v>
      </c>
      <c r="I38" s="175">
        <v>30179.299849999999</v>
      </c>
      <c r="J38" s="175">
        <v>17613.656919518002</v>
      </c>
      <c r="K38" s="175">
        <v>10824.932749444601</v>
      </c>
      <c r="L38" s="175">
        <v>18479.446177190999</v>
      </c>
      <c r="M38" s="175">
        <v>26719.0420917314</v>
      </c>
      <c r="N38" s="175">
        <v>37993.127211513798</v>
      </c>
      <c r="O38" s="175">
        <v>27501.963792619201</v>
      </c>
      <c r="P38" s="175">
        <v>21372.711332367398</v>
      </c>
      <c r="Q38" s="175">
        <v>5591.7880303491702</v>
      </c>
      <c r="R38" s="175">
        <v>15435.194224275299</v>
      </c>
      <c r="S38" s="175">
        <v>18899.623580259002</v>
      </c>
      <c r="T38" s="175">
        <v>6591.2978116832501</v>
      </c>
      <c r="U38" s="175">
        <v>7439.3429631069603</v>
      </c>
      <c r="V38" s="175">
        <v>-1744.01183115558</v>
      </c>
      <c r="W38" s="175">
        <v>-11357.0012889642</v>
      </c>
      <c r="X38" s="175">
        <v>-39.715840520851998</v>
      </c>
      <c r="Y38" s="175">
        <v>9659.7553677791002</v>
      </c>
      <c r="Z38" s="175">
        <v>17016.343226053399</v>
      </c>
      <c r="AA38" s="175">
        <v>7710.5045054133298</v>
      </c>
      <c r="AB38" s="175">
        <v>-5186.9649194364301</v>
      </c>
      <c r="AC38" s="175">
        <v>-9200.8627405855696</v>
      </c>
      <c r="AD38" s="175">
        <v>-5796.7202588679602</v>
      </c>
      <c r="AE38" s="175">
        <v>-1449.0282567260699</v>
      </c>
      <c r="AF38" s="175">
        <v>9422.4276494302394</v>
      </c>
      <c r="AG38" s="175">
        <v>7566.2190362090196</v>
      </c>
      <c r="AH38" s="175">
        <v>-1760.5838480006901</v>
      </c>
      <c r="AI38" s="175">
        <v>-9192.7239694512591</v>
      </c>
      <c r="AJ38" s="175">
        <v>126.44058980591799</v>
      </c>
      <c r="AK38" s="175">
        <v>11068.964739044801</v>
      </c>
    </row>
    <row r="39" spans="1:37" x14ac:dyDescent="0.2">
      <c r="A39" s="176" t="s">
        <v>659</v>
      </c>
      <c r="B39" s="175">
        <v>0</v>
      </c>
      <c r="C39" s="175">
        <v>0</v>
      </c>
      <c r="D39" s="175">
        <v>0</v>
      </c>
      <c r="E39" s="175">
        <v>0</v>
      </c>
      <c r="F39" s="175">
        <v>0</v>
      </c>
      <c r="G39" s="175">
        <v>0</v>
      </c>
      <c r="H39" s="175">
        <v>0</v>
      </c>
      <c r="I39" s="175">
        <v>0</v>
      </c>
      <c r="J39" s="175">
        <v>0</v>
      </c>
      <c r="K39" s="175">
        <v>0</v>
      </c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  <c r="S39" s="175">
        <v>0</v>
      </c>
      <c r="T39" s="175">
        <v>0</v>
      </c>
      <c r="U39" s="175">
        <v>0</v>
      </c>
      <c r="V39" s="175">
        <v>0</v>
      </c>
      <c r="W39" s="175">
        <v>0</v>
      </c>
      <c r="X39" s="175">
        <v>0</v>
      </c>
      <c r="Y39" s="175">
        <v>0</v>
      </c>
      <c r="Z39" s="175">
        <v>0</v>
      </c>
      <c r="AA39" s="175">
        <v>0</v>
      </c>
      <c r="AB39" s="175">
        <v>0</v>
      </c>
      <c r="AC39" s="175">
        <v>0</v>
      </c>
      <c r="AD39" s="175">
        <v>0</v>
      </c>
      <c r="AE39" s="175">
        <v>0</v>
      </c>
      <c r="AF39" s="175">
        <v>0</v>
      </c>
      <c r="AG39" s="175">
        <v>0</v>
      </c>
      <c r="AH39" s="175">
        <v>0</v>
      </c>
      <c r="AI39" s="175">
        <v>0</v>
      </c>
      <c r="AJ39" s="175">
        <v>0</v>
      </c>
      <c r="AK39" s="175">
        <v>0</v>
      </c>
    </row>
    <row r="40" spans="1:37" x14ac:dyDescent="0.2">
      <c r="A40" s="176" t="s">
        <v>660</v>
      </c>
      <c r="B40" s="175">
        <v>184.66443000000001</v>
      </c>
      <c r="C40" s="175">
        <v>69.202479999999994</v>
      </c>
      <c r="D40" s="175">
        <v>682.08626000000004</v>
      </c>
      <c r="E40" s="175">
        <v>38.762149999999998</v>
      </c>
      <c r="F40" s="175">
        <v>52.4069</v>
      </c>
      <c r="G40" s="175">
        <v>699.01931000000002</v>
      </c>
      <c r="H40" s="175">
        <v>70.745729999999995</v>
      </c>
      <c r="I40" s="175">
        <v>74.599209999999999</v>
      </c>
      <c r="J40" s="175">
        <v>594.48699999999997</v>
      </c>
      <c r="K40" s="175">
        <v>73.123999999999995</v>
      </c>
      <c r="L40" s="175">
        <v>59.348999999999997</v>
      </c>
      <c r="M40" s="175">
        <v>655.56200000000001</v>
      </c>
      <c r="N40" s="175">
        <v>106.282</v>
      </c>
      <c r="O40" s="175">
        <v>69.308000000000007</v>
      </c>
      <c r="P40" s="175">
        <v>571.81799999999998</v>
      </c>
      <c r="Q40" s="175">
        <v>68.957999999999998</v>
      </c>
      <c r="R40" s="175">
        <v>67.896000000000001</v>
      </c>
      <c r="S40" s="175">
        <v>570.40199999999902</v>
      </c>
      <c r="T40" s="175">
        <v>63.614286144470299</v>
      </c>
      <c r="U40" s="175">
        <v>56.372906588044103</v>
      </c>
      <c r="V40" s="175">
        <v>553.62008452841803</v>
      </c>
      <c r="W40" s="175">
        <v>52.785202095745802</v>
      </c>
      <c r="X40" s="175">
        <v>42.189302969050303</v>
      </c>
      <c r="Y40" s="175">
        <v>562.42621538716401</v>
      </c>
      <c r="Z40" s="175">
        <v>71.711180189390802</v>
      </c>
      <c r="AA40" s="175">
        <v>27.878398217875102</v>
      </c>
      <c r="AB40" s="175">
        <v>523.21098372194399</v>
      </c>
      <c r="AC40" s="175">
        <v>11.52939654743</v>
      </c>
      <c r="AD40" s="175">
        <v>4.6048487170237804</v>
      </c>
      <c r="AE40" s="175">
        <v>496.93753450778797</v>
      </c>
      <c r="AF40" s="175">
        <v>-10.5233354370071</v>
      </c>
      <c r="AG40" s="175">
        <v>-15.547557529906999</v>
      </c>
      <c r="AH40" s="175">
        <v>471.65905767066101</v>
      </c>
      <c r="AI40" s="175">
        <v>-41.380086920896503</v>
      </c>
      <c r="AJ40" s="175">
        <v>-62.577011261474503</v>
      </c>
      <c r="AK40" s="175">
        <v>442.66718438182301</v>
      </c>
    </row>
    <row r="41" spans="1:37" x14ac:dyDescent="0.2">
      <c r="A41" s="176" t="s">
        <v>661</v>
      </c>
      <c r="B41" s="175">
        <v>0</v>
      </c>
      <c r="C41" s="175">
        <v>0</v>
      </c>
      <c r="D41" s="175">
        <v>0</v>
      </c>
      <c r="E41" s="175">
        <v>0</v>
      </c>
      <c r="F41" s="175">
        <v>0</v>
      </c>
      <c r="G41" s="175">
        <v>0</v>
      </c>
      <c r="H41" s="175">
        <v>0</v>
      </c>
      <c r="I41" s="175">
        <v>0</v>
      </c>
      <c r="J41" s="175">
        <v>0</v>
      </c>
      <c r="K41" s="175">
        <v>0</v>
      </c>
      <c r="L41" s="175">
        <v>0</v>
      </c>
      <c r="M41" s="175">
        <v>0</v>
      </c>
      <c r="N41" s="175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75">
        <v>0</v>
      </c>
      <c r="U41" s="175">
        <v>0</v>
      </c>
      <c r="V41" s="175">
        <v>0</v>
      </c>
      <c r="W41" s="175">
        <v>0</v>
      </c>
      <c r="X41" s="175">
        <v>0</v>
      </c>
      <c r="Y41" s="175">
        <v>0</v>
      </c>
      <c r="Z41" s="175">
        <v>0</v>
      </c>
      <c r="AA41" s="175">
        <v>0</v>
      </c>
      <c r="AB41" s="175">
        <v>0</v>
      </c>
      <c r="AC41" s="175">
        <v>0</v>
      </c>
      <c r="AD41" s="175">
        <v>0</v>
      </c>
      <c r="AE41" s="175">
        <v>0</v>
      </c>
      <c r="AF41" s="175">
        <v>0</v>
      </c>
      <c r="AG41" s="175">
        <v>0</v>
      </c>
      <c r="AH41" s="175">
        <v>0</v>
      </c>
      <c r="AI41" s="175">
        <v>0</v>
      </c>
      <c r="AJ41" s="175">
        <v>0</v>
      </c>
      <c r="AK41" s="175">
        <v>0</v>
      </c>
    </row>
    <row r="42" spans="1:37" x14ac:dyDescent="0.2">
      <c r="A42" s="176" t="s">
        <v>662</v>
      </c>
      <c r="B42" s="175">
        <v>0</v>
      </c>
      <c r="C42" s="175">
        <v>0</v>
      </c>
      <c r="D42" s="175">
        <v>0</v>
      </c>
      <c r="E42" s="175">
        <v>0</v>
      </c>
      <c r="F42" s="175">
        <v>0</v>
      </c>
      <c r="G42" s="175">
        <v>3113.3719518836301</v>
      </c>
      <c r="H42" s="175">
        <v>0</v>
      </c>
      <c r="I42" s="175">
        <v>-6749.7688121006304</v>
      </c>
      <c r="J42" s="175">
        <v>3636.3968602169998</v>
      </c>
      <c r="K42" s="175">
        <v>0</v>
      </c>
      <c r="L42" s="175">
        <v>0</v>
      </c>
      <c r="M42" s="175">
        <v>0</v>
      </c>
      <c r="N42" s="175">
        <v>0</v>
      </c>
      <c r="O42" s="175">
        <v>0</v>
      </c>
      <c r="P42" s="175">
        <v>0</v>
      </c>
      <c r="Q42" s="175">
        <v>0</v>
      </c>
      <c r="R42" s="175">
        <v>0</v>
      </c>
      <c r="S42" s="175">
        <v>0</v>
      </c>
      <c r="T42" s="175">
        <v>0</v>
      </c>
      <c r="U42" s="175">
        <v>0</v>
      </c>
      <c r="V42" s="175">
        <v>0</v>
      </c>
      <c r="W42" s="175">
        <v>0</v>
      </c>
      <c r="X42" s="175">
        <v>0</v>
      </c>
      <c r="Y42" s="175">
        <v>0</v>
      </c>
      <c r="Z42" s="175">
        <v>0</v>
      </c>
      <c r="AA42" s="175">
        <v>0</v>
      </c>
      <c r="AB42" s="175">
        <v>0</v>
      </c>
      <c r="AC42" s="175">
        <v>0</v>
      </c>
      <c r="AD42" s="175">
        <v>0</v>
      </c>
      <c r="AE42" s="175">
        <v>0</v>
      </c>
      <c r="AF42" s="175">
        <v>0</v>
      </c>
      <c r="AG42" s="175">
        <v>0</v>
      </c>
      <c r="AH42" s="175">
        <v>0</v>
      </c>
      <c r="AI42" s="175">
        <v>0</v>
      </c>
      <c r="AJ42" s="175">
        <v>0</v>
      </c>
      <c r="AK42" s="175">
        <v>0</v>
      </c>
    </row>
    <row r="43" spans="1:37" x14ac:dyDescent="0.2">
      <c r="A43" s="176" t="s">
        <v>663</v>
      </c>
      <c r="B43" s="175">
        <v>0</v>
      </c>
      <c r="C43" s="175">
        <v>0</v>
      </c>
      <c r="D43" s="175">
        <v>-11145.023035984599</v>
      </c>
      <c r="E43" s="175">
        <v>0</v>
      </c>
      <c r="F43" s="175">
        <v>0</v>
      </c>
      <c r="G43" s="175">
        <v>-11145.023035984599</v>
      </c>
      <c r="H43" s="175">
        <v>0</v>
      </c>
      <c r="I43" s="175">
        <v>0</v>
      </c>
      <c r="J43" s="175">
        <v>-11145.023035984599</v>
      </c>
      <c r="K43" s="175">
        <v>0</v>
      </c>
      <c r="L43" s="175">
        <v>0</v>
      </c>
      <c r="M43" s="175">
        <v>-11145.023035984501</v>
      </c>
      <c r="N43" s="175">
        <v>0</v>
      </c>
      <c r="O43" s="175">
        <v>0</v>
      </c>
      <c r="P43" s="175">
        <v>-9259.1152716320503</v>
      </c>
      <c r="Q43" s="175">
        <v>0</v>
      </c>
      <c r="R43" s="175">
        <v>0</v>
      </c>
      <c r="S43" s="175">
        <v>-9259.1152716320503</v>
      </c>
      <c r="T43" s="175">
        <v>0</v>
      </c>
      <c r="U43" s="175">
        <v>0</v>
      </c>
      <c r="V43" s="175">
        <v>-9259.1152716320503</v>
      </c>
      <c r="W43" s="175">
        <v>0</v>
      </c>
      <c r="X43" s="175">
        <v>0</v>
      </c>
      <c r="Y43" s="175">
        <v>-9259.1152716320503</v>
      </c>
      <c r="Z43" s="175">
        <v>0</v>
      </c>
      <c r="AA43" s="175">
        <v>0</v>
      </c>
      <c r="AB43" s="175">
        <v>2820.3473768461399</v>
      </c>
      <c r="AC43" s="175">
        <v>0</v>
      </c>
      <c r="AD43" s="175">
        <v>0</v>
      </c>
      <c r="AE43" s="175">
        <v>2820.3473768461399</v>
      </c>
      <c r="AF43" s="175">
        <v>0</v>
      </c>
      <c r="AG43" s="175">
        <v>0</v>
      </c>
      <c r="AH43" s="175">
        <v>2820.3473768461399</v>
      </c>
      <c r="AI43" s="175">
        <v>0</v>
      </c>
      <c r="AJ43" s="175">
        <v>0</v>
      </c>
      <c r="AK43" s="175">
        <v>2820.3473768461399</v>
      </c>
    </row>
    <row r="44" spans="1:37" ht="15" x14ac:dyDescent="0.25">
      <c r="A44" s="176" t="s">
        <v>664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x14ac:dyDescent="0.2">
      <c r="A45" s="176" t="s">
        <v>665</v>
      </c>
      <c r="B45" s="175">
        <v>-1873.7933759999901</v>
      </c>
      <c r="C45" s="175">
        <v>-1629.05993899999</v>
      </c>
      <c r="D45" s="175">
        <v>906.30751858649705</v>
      </c>
      <c r="E45" s="175">
        <v>-474.141502</v>
      </c>
      <c r="F45" s="175">
        <v>-1055.2486059999901</v>
      </c>
      <c r="G45" s="175">
        <v>696.04743408649699</v>
      </c>
      <c r="H45" s="175">
        <v>-1857.01186249999</v>
      </c>
      <c r="I45" s="175">
        <v>-1488.9449529999999</v>
      </c>
      <c r="J45" s="175">
        <v>1126.44450261059</v>
      </c>
      <c r="K45" s="175">
        <v>-521.15283747223202</v>
      </c>
      <c r="L45" s="175">
        <v>-903.18975885955399</v>
      </c>
      <c r="M45" s="175">
        <v>668.12149399993098</v>
      </c>
      <c r="N45" s="175">
        <v>-1881.2204605756899</v>
      </c>
      <c r="O45" s="175">
        <v>-1354.81358963096</v>
      </c>
      <c r="P45" s="175">
        <v>679.19882197776701</v>
      </c>
      <c r="Q45" s="175">
        <v>-259.28730151745799</v>
      </c>
      <c r="R45" s="175">
        <v>-751.40451121376702</v>
      </c>
      <c r="S45" s="175">
        <v>802.92400958318797</v>
      </c>
      <c r="T45" s="175">
        <v>-308.99560489138599</v>
      </c>
      <c r="U45" s="175">
        <v>-351.03579348475</v>
      </c>
      <c r="V45" s="175">
        <v>1835.9448759274901</v>
      </c>
      <c r="W45" s="175">
        <v>588.960804343424</v>
      </c>
      <c r="X45" s="175">
        <v>23.626326877589999</v>
      </c>
      <c r="Y45" s="175">
        <v>1265.3162094378199</v>
      </c>
      <c r="Z45" s="175">
        <v>-830.65272031213999</v>
      </c>
      <c r="AA45" s="175">
        <v>-363.16914518156</v>
      </c>
      <c r="AB45" s="175">
        <v>1323.2290086108801</v>
      </c>
      <c r="AC45" s="175">
        <v>483.216667201907</v>
      </c>
      <c r="AD45" s="175">
        <v>313.35577050754699</v>
      </c>
      <c r="AE45" s="175">
        <v>1137.6458479360699</v>
      </c>
      <c r="AF45" s="175">
        <v>-446.84521569966103</v>
      </c>
      <c r="AG45" s="175">
        <v>-353.78357393395601</v>
      </c>
      <c r="AH45" s="175">
        <v>1154.48755134165</v>
      </c>
      <c r="AI45" s="175">
        <v>485.45520281860797</v>
      </c>
      <c r="AJ45" s="175">
        <v>20.556821072777801</v>
      </c>
      <c r="AK45" s="175">
        <v>514.45971565382195</v>
      </c>
    </row>
    <row r="46" spans="1:37" x14ac:dyDescent="0.2">
      <c r="A46" s="176" t="s">
        <v>666</v>
      </c>
      <c r="B46" s="175">
        <v>36077.074143999896</v>
      </c>
      <c r="C46" s="175">
        <v>31427.138840999902</v>
      </c>
      <c r="D46" s="175">
        <v>11377.798082601799</v>
      </c>
      <c r="E46" s="175">
        <v>9483.6885380000003</v>
      </c>
      <c r="F46" s="175">
        <v>20524.723513999899</v>
      </c>
      <c r="G46" s="175">
        <v>20474.851639985402</v>
      </c>
      <c r="H46" s="175">
        <v>35758.225387499901</v>
      </c>
      <c r="I46" s="175">
        <v>22015.1852948993</v>
      </c>
      <c r="J46" s="175">
        <v>11825.962246360899</v>
      </c>
      <c r="K46" s="175">
        <v>10376.9039119724</v>
      </c>
      <c r="L46" s="175">
        <v>17635.605418331499</v>
      </c>
      <c r="M46" s="175">
        <v>16897.7025497467</v>
      </c>
      <c r="N46" s="175">
        <v>36218.188750938098</v>
      </c>
      <c r="O46" s="175">
        <v>26216.4582029882</v>
      </c>
      <c r="P46" s="175">
        <v>13364.6128827131</v>
      </c>
      <c r="Q46" s="175">
        <v>5401.4587288317098</v>
      </c>
      <c r="R46" s="175">
        <v>14751.685713061501</v>
      </c>
      <c r="S46" s="175">
        <v>11013.8343182101</v>
      </c>
      <c r="T46" s="175">
        <v>6345.9164929363396</v>
      </c>
      <c r="U46" s="175">
        <v>7144.6800762102603</v>
      </c>
      <c r="V46" s="175">
        <v>-8613.5621423317098</v>
      </c>
      <c r="W46" s="175">
        <v>-10715.255282525</v>
      </c>
      <c r="X46" s="175">
        <v>26.0997893257884</v>
      </c>
      <c r="Y46" s="175">
        <v>2228.3825209720399</v>
      </c>
      <c r="Z46" s="175">
        <v>16257.401685930599</v>
      </c>
      <c r="AA46" s="175">
        <v>7375.2137584496504</v>
      </c>
      <c r="AB46" s="175">
        <v>-520.17755025747101</v>
      </c>
      <c r="AC46" s="175">
        <v>-8706.1166768362309</v>
      </c>
      <c r="AD46" s="175">
        <v>-5478.7596396433901</v>
      </c>
      <c r="AE46" s="175">
        <v>3005.9025025639198</v>
      </c>
      <c r="AF46" s="175">
        <v>8965.0590982935701</v>
      </c>
      <c r="AG46" s="175">
        <v>7196.8879047451601</v>
      </c>
      <c r="AH46" s="175">
        <v>2685.9101378577602</v>
      </c>
      <c r="AI46" s="175">
        <v>-8748.64885355355</v>
      </c>
      <c r="AJ46" s="175">
        <v>84.420399617221705</v>
      </c>
      <c r="AK46" s="175">
        <v>14846.4390159266</v>
      </c>
    </row>
    <row r="47" spans="1:37" x14ac:dyDescent="0.2">
      <c r="A47" s="176" t="s">
        <v>667</v>
      </c>
      <c r="B47" s="175">
        <v>0</v>
      </c>
      <c r="C47" s="175">
        <v>0</v>
      </c>
      <c r="D47" s="175">
        <v>0</v>
      </c>
      <c r="E47" s="175">
        <v>0</v>
      </c>
      <c r="F47" s="175">
        <v>0</v>
      </c>
      <c r="G47" s="175">
        <v>0</v>
      </c>
      <c r="H47" s="175">
        <v>0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175">
        <v>0</v>
      </c>
      <c r="T47" s="175">
        <v>0</v>
      </c>
      <c r="U47" s="175">
        <v>0</v>
      </c>
      <c r="V47" s="175">
        <v>0</v>
      </c>
      <c r="W47" s="175">
        <v>0</v>
      </c>
      <c r="X47" s="175">
        <v>0</v>
      </c>
      <c r="Y47" s="175">
        <v>0</v>
      </c>
      <c r="Z47" s="175">
        <v>0</v>
      </c>
      <c r="AA47" s="175">
        <v>0</v>
      </c>
      <c r="AB47" s="175">
        <v>0</v>
      </c>
      <c r="AC47" s="175">
        <v>0</v>
      </c>
      <c r="AD47" s="175">
        <v>0</v>
      </c>
      <c r="AE47" s="175">
        <v>0</v>
      </c>
      <c r="AF47" s="175">
        <v>0</v>
      </c>
      <c r="AG47" s="175">
        <v>0</v>
      </c>
      <c r="AH47" s="175">
        <v>0</v>
      </c>
      <c r="AI47" s="175">
        <v>0</v>
      </c>
      <c r="AJ47" s="175">
        <v>0</v>
      </c>
      <c r="AK47" s="175">
        <v>0</v>
      </c>
    </row>
    <row r="48" spans="1:37" x14ac:dyDescent="0.2">
      <c r="A48" s="176" t="s">
        <v>668</v>
      </c>
      <c r="B48" s="175">
        <v>0</v>
      </c>
      <c r="C48" s="175">
        <v>0</v>
      </c>
      <c r="D48" s="175">
        <v>0</v>
      </c>
      <c r="E48" s="175">
        <v>0</v>
      </c>
      <c r="F48" s="175">
        <v>0</v>
      </c>
      <c r="G48" s="175">
        <v>0</v>
      </c>
      <c r="H48" s="175">
        <v>0</v>
      </c>
      <c r="I48" s="175">
        <v>0</v>
      </c>
      <c r="J48" s="175">
        <v>0</v>
      </c>
      <c r="K48" s="175">
        <v>0</v>
      </c>
      <c r="L48" s="175">
        <v>0</v>
      </c>
      <c r="M48" s="175">
        <v>0</v>
      </c>
      <c r="N48" s="175">
        <v>0</v>
      </c>
      <c r="O48" s="175">
        <v>0</v>
      </c>
      <c r="P48" s="175">
        <v>0</v>
      </c>
      <c r="Q48" s="175">
        <v>0</v>
      </c>
      <c r="R48" s="175">
        <v>0</v>
      </c>
      <c r="S48" s="175">
        <v>0</v>
      </c>
      <c r="T48" s="175">
        <v>0</v>
      </c>
      <c r="U48" s="175">
        <v>0</v>
      </c>
      <c r="V48" s="175">
        <v>0</v>
      </c>
      <c r="W48" s="175">
        <v>0</v>
      </c>
      <c r="X48" s="175">
        <v>0</v>
      </c>
      <c r="Y48" s="175">
        <v>0</v>
      </c>
      <c r="Z48" s="175">
        <v>0</v>
      </c>
      <c r="AA48" s="175">
        <v>0</v>
      </c>
      <c r="AB48" s="175">
        <v>0</v>
      </c>
      <c r="AC48" s="175">
        <v>0</v>
      </c>
      <c r="AD48" s="175">
        <v>0</v>
      </c>
      <c r="AE48" s="175">
        <v>0</v>
      </c>
      <c r="AF48" s="175">
        <v>0</v>
      </c>
      <c r="AG48" s="175">
        <v>0</v>
      </c>
      <c r="AH48" s="175">
        <v>0</v>
      </c>
      <c r="AI48" s="175">
        <v>0</v>
      </c>
      <c r="AJ48" s="175">
        <v>0</v>
      </c>
      <c r="AK48" s="175">
        <v>0</v>
      </c>
    </row>
    <row r="49" spans="1:37" x14ac:dyDescent="0.2">
      <c r="A49" s="176" t="s">
        <v>669</v>
      </c>
      <c r="B49" s="175">
        <v>36077.074143999896</v>
      </c>
      <c r="C49" s="175">
        <v>31427.138840999902</v>
      </c>
      <c r="D49" s="175">
        <v>11377.798082601799</v>
      </c>
      <c r="E49" s="175">
        <v>9483.6885380000003</v>
      </c>
      <c r="F49" s="175">
        <v>20524.723513999899</v>
      </c>
      <c r="G49" s="175">
        <v>20474.851639985402</v>
      </c>
      <c r="H49" s="175">
        <v>35758.225387499901</v>
      </c>
      <c r="I49" s="175">
        <v>22015.1852948993</v>
      </c>
      <c r="J49" s="175">
        <v>11825.962246360899</v>
      </c>
      <c r="K49" s="175">
        <v>10376.9039119724</v>
      </c>
      <c r="L49" s="175">
        <v>17635.605418331499</v>
      </c>
      <c r="M49" s="175">
        <v>16897.7025497467</v>
      </c>
      <c r="N49" s="175">
        <v>36218.188750938098</v>
      </c>
      <c r="O49" s="175">
        <v>26216.4582029882</v>
      </c>
      <c r="P49" s="175">
        <v>13364.6128827131</v>
      </c>
      <c r="Q49" s="175">
        <v>5401.4587288317098</v>
      </c>
      <c r="R49" s="175">
        <v>14751.685713061501</v>
      </c>
      <c r="S49" s="175">
        <v>11013.8343182101</v>
      </c>
      <c r="T49" s="175">
        <v>6345.9164929363396</v>
      </c>
      <c r="U49" s="175">
        <v>7144.6800762102603</v>
      </c>
      <c r="V49" s="175">
        <v>-8613.5621423317098</v>
      </c>
      <c r="W49" s="175">
        <v>-10715.255282525</v>
      </c>
      <c r="X49" s="175">
        <v>26.0997893257884</v>
      </c>
      <c r="Y49" s="175">
        <v>2228.3825209720399</v>
      </c>
      <c r="Z49" s="175">
        <v>16257.401685930599</v>
      </c>
      <c r="AA49" s="175">
        <v>7375.2137584496504</v>
      </c>
      <c r="AB49" s="175">
        <v>-520.17755025747101</v>
      </c>
      <c r="AC49" s="175">
        <v>-8706.1166768362309</v>
      </c>
      <c r="AD49" s="175">
        <v>-5478.7596396433901</v>
      </c>
      <c r="AE49" s="175">
        <v>3005.9025025639198</v>
      </c>
      <c r="AF49" s="175">
        <v>8965.0590982935701</v>
      </c>
      <c r="AG49" s="175">
        <v>7196.8879047451601</v>
      </c>
      <c r="AH49" s="175">
        <v>2685.9101378577602</v>
      </c>
      <c r="AI49" s="175">
        <v>-8748.64885355355</v>
      </c>
      <c r="AJ49" s="175">
        <v>84.420399617221705</v>
      </c>
      <c r="AK49" s="175">
        <v>14846.4390159266</v>
      </c>
    </row>
    <row r="50" spans="1:37" s="178" customFormat="1" x14ac:dyDescent="0.2">
      <c r="A50" s="177" t="s">
        <v>670</v>
      </c>
      <c r="B50" s="178">
        <v>0.21</v>
      </c>
      <c r="C50" s="178">
        <v>0.21</v>
      </c>
      <c r="D50" s="178">
        <v>0.21</v>
      </c>
      <c r="E50" s="178">
        <v>0.21</v>
      </c>
      <c r="F50" s="178">
        <v>0.21</v>
      </c>
      <c r="G50" s="178">
        <v>0.21</v>
      </c>
      <c r="H50" s="178">
        <v>0.21</v>
      </c>
      <c r="I50" s="178">
        <v>0.21</v>
      </c>
      <c r="J50" s="178">
        <v>0.21</v>
      </c>
      <c r="K50" s="178">
        <v>0.21</v>
      </c>
      <c r="L50" s="178">
        <v>0.21</v>
      </c>
      <c r="M50" s="178">
        <v>0.21</v>
      </c>
      <c r="N50" s="178">
        <v>0.21</v>
      </c>
      <c r="O50" s="178">
        <v>0.21</v>
      </c>
      <c r="P50" s="178">
        <v>0.21</v>
      </c>
      <c r="Q50" s="178">
        <v>0.21</v>
      </c>
      <c r="R50" s="178">
        <v>0.21</v>
      </c>
      <c r="S50" s="178">
        <v>0.21</v>
      </c>
      <c r="T50" s="178">
        <v>0.21</v>
      </c>
      <c r="U50" s="178">
        <v>0.21</v>
      </c>
      <c r="V50" s="178">
        <v>0.21</v>
      </c>
      <c r="W50" s="178">
        <v>0.21</v>
      </c>
      <c r="X50" s="178">
        <v>0.21</v>
      </c>
      <c r="Y50" s="178">
        <v>0.21</v>
      </c>
      <c r="Z50" s="178">
        <v>0.21</v>
      </c>
      <c r="AA50" s="178">
        <v>0.21</v>
      </c>
      <c r="AB50" s="178">
        <v>0.21</v>
      </c>
      <c r="AC50" s="178">
        <v>0.21</v>
      </c>
      <c r="AD50" s="178">
        <v>0.21</v>
      </c>
      <c r="AE50" s="178">
        <v>0.21</v>
      </c>
      <c r="AF50" s="178">
        <v>0.21</v>
      </c>
      <c r="AG50" s="178">
        <v>0.21</v>
      </c>
      <c r="AH50" s="178">
        <v>0.21</v>
      </c>
      <c r="AI50" s="178">
        <v>0.21</v>
      </c>
      <c r="AJ50" s="178">
        <v>0.21</v>
      </c>
      <c r="AK50" s="178">
        <v>0.21</v>
      </c>
    </row>
    <row r="51" spans="1:37" x14ac:dyDescent="0.2">
      <c r="A51" s="176" t="s">
        <v>671</v>
      </c>
      <c r="B51" s="175">
        <v>7576.1855702399898</v>
      </c>
      <c r="C51" s="175">
        <v>6599.6991566099896</v>
      </c>
      <c r="D51" s="175">
        <v>2389.3375973463799</v>
      </c>
      <c r="E51" s="175">
        <v>1991.57459298</v>
      </c>
      <c r="F51" s="175">
        <v>4310.1919379399897</v>
      </c>
      <c r="G51" s="175">
        <v>4299.7188443969399</v>
      </c>
      <c r="H51" s="175">
        <v>7509.2273313749902</v>
      </c>
      <c r="I51" s="175">
        <v>4623.1889119288599</v>
      </c>
      <c r="J51" s="175">
        <v>2483.4520717358</v>
      </c>
      <c r="K51" s="175">
        <v>2179.1498215142001</v>
      </c>
      <c r="L51" s="175">
        <v>3703.4771378496198</v>
      </c>
      <c r="M51" s="175">
        <v>3548.5175354468101</v>
      </c>
      <c r="N51" s="175">
        <v>7605.81963769701</v>
      </c>
      <c r="O51" s="175">
        <v>5505.4562226275402</v>
      </c>
      <c r="P51" s="175">
        <v>2806.5687053697602</v>
      </c>
      <c r="Q51" s="175">
        <v>1134.3063330546499</v>
      </c>
      <c r="R51" s="175">
        <v>3097.8539997429298</v>
      </c>
      <c r="S51" s="175">
        <v>2312.9052068241299</v>
      </c>
      <c r="T51" s="175">
        <v>1332.64246351663</v>
      </c>
      <c r="U51" s="175">
        <v>1500.3828160041501</v>
      </c>
      <c r="V51" s="175">
        <v>-1808.8480498896599</v>
      </c>
      <c r="W51" s="175">
        <v>-2250.20360933026</v>
      </c>
      <c r="X51" s="175">
        <v>5.4809557584155604</v>
      </c>
      <c r="Y51" s="175">
        <v>467.96032940412903</v>
      </c>
      <c r="Z51" s="175">
        <v>3414.05435404543</v>
      </c>
      <c r="AA51" s="175">
        <v>1548.79488927442</v>
      </c>
      <c r="AB51" s="175">
        <v>-109.237285554069</v>
      </c>
      <c r="AC51" s="175">
        <v>-1828.2845021356</v>
      </c>
      <c r="AD51" s="175">
        <v>-1150.5395243251101</v>
      </c>
      <c r="AE51" s="175">
        <v>631.239525538424</v>
      </c>
      <c r="AF51" s="175">
        <v>1882.66241064165</v>
      </c>
      <c r="AG51" s="175">
        <v>1511.34645999648</v>
      </c>
      <c r="AH51" s="175">
        <v>564.041128950131</v>
      </c>
      <c r="AI51" s="175">
        <v>-1837.21625924624</v>
      </c>
      <c r="AJ51" s="175">
        <v>17.728283919616501</v>
      </c>
      <c r="AK51" s="175">
        <v>3117.7521933445901</v>
      </c>
    </row>
    <row r="52" spans="1:37" ht="15" x14ac:dyDescent="0.25">
      <c r="A52" s="176" t="s">
        <v>672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x14ac:dyDescent="0.2">
      <c r="A53" s="176" t="s">
        <v>673</v>
      </c>
      <c r="B53" s="175">
        <v>0</v>
      </c>
      <c r="C53" s="175">
        <v>0</v>
      </c>
      <c r="D53" s="175">
        <v>0</v>
      </c>
      <c r="E53" s="175">
        <v>0</v>
      </c>
      <c r="F53" s="175">
        <v>0</v>
      </c>
      <c r="G53" s="175">
        <v>0</v>
      </c>
      <c r="H53" s="175">
        <v>0</v>
      </c>
      <c r="I53" s="175">
        <v>0</v>
      </c>
      <c r="J53" s="175">
        <v>0</v>
      </c>
      <c r="K53" s="175">
        <v>0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175">
        <v>0</v>
      </c>
      <c r="R53" s="175">
        <v>0</v>
      </c>
      <c r="S53" s="175">
        <v>0</v>
      </c>
      <c r="T53" s="175">
        <v>0</v>
      </c>
      <c r="U53" s="175">
        <v>0</v>
      </c>
      <c r="V53" s="175">
        <v>0</v>
      </c>
      <c r="W53" s="175">
        <v>0</v>
      </c>
      <c r="X53" s="175">
        <v>0</v>
      </c>
      <c r="Y53" s="175">
        <v>0</v>
      </c>
      <c r="Z53" s="175">
        <v>0</v>
      </c>
      <c r="AA53" s="175">
        <v>0</v>
      </c>
      <c r="AB53" s="175">
        <v>0</v>
      </c>
      <c r="AC53" s="175">
        <v>0</v>
      </c>
      <c r="AD53" s="175">
        <v>0</v>
      </c>
      <c r="AE53" s="175">
        <v>0</v>
      </c>
      <c r="AF53" s="175">
        <v>0</v>
      </c>
      <c r="AG53" s="175">
        <v>0</v>
      </c>
      <c r="AH53" s="175">
        <v>0</v>
      </c>
      <c r="AI53" s="175">
        <v>0</v>
      </c>
      <c r="AJ53" s="175">
        <v>0</v>
      </c>
      <c r="AK53" s="175">
        <v>0</v>
      </c>
    </row>
    <row r="54" spans="1:37" x14ac:dyDescent="0.2">
      <c r="A54" s="176" t="s">
        <v>674</v>
      </c>
      <c r="B54" s="175">
        <v>0</v>
      </c>
      <c r="C54" s="175">
        <v>0</v>
      </c>
      <c r="D54" s="175">
        <v>0</v>
      </c>
      <c r="E54" s="175">
        <v>0</v>
      </c>
      <c r="F54" s="175">
        <v>0</v>
      </c>
      <c r="G54" s="175">
        <v>0</v>
      </c>
      <c r="H54" s="175">
        <v>0</v>
      </c>
      <c r="I54" s="175">
        <v>0</v>
      </c>
      <c r="J54" s="175">
        <v>0</v>
      </c>
      <c r="K54" s="175">
        <v>0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175">
        <v>0</v>
      </c>
      <c r="R54" s="175">
        <v>0</v>
      </c>
      <c r="S54" s="175">
        <v>0</v>
      </c>
      <c r="T54" s="175">
        <v>0</v>
      </c>
      <c r="U54" s="175">
        <v>0</v>
      </c>
      <c r="V54" s="175">
        <v>0</v>
      </c>
      <c r="W54" s="175">
        <v>0</v>
      </c>
      <c r="X54" s="175">
        <v>0</v>
      </c>
      <c r="Y54" s="175">
        <v>0</v>
      </c>
      <c r="Z54" s="175">
        <v>0</v>
      </c>
      <c r="AA54" s="175">
        <v>0</v>
      </c>
      <c r="AB54" s="175">
        <v>0</v>
      </c>
      <c r="AC54" s="175">
        <v>0</v>
      </c>
      <c r="AD54" s="175">
        <v>0</v>
      </c>
      <c r="AE54" s="175">
        <v>0</v>
      </c>
      <c r="AF54" s="175">
        <v>0</v>
      </c>
      <c r="AG54" s="175">
        <v>0</v>
      </c>
      <c r="AH54" s="175">
        <v>0</v>
      </c>
      <c r="AI54" s="175">
        <v>0</v>
      </c>
      <c r="AJ54" s="175">
        <v>0</v>
      </c>
      <c r="AK54" s="175">
        <v>0</v>
      </c>
    </row>
    <row r="55" spans="1:37" x14ac:dyDescent="0.2">
      <c r="A55" s="176" t="s">
        <v>675</v>
      </c>
      <c r="B55" s="175">
        <v>0</v>
      </c>
      <c r="C55" s="175">
        <v>0</v>
      </c>
      <c r="D55" s="175">
        <v>0</v>
      </c>
      <c r="E55" s="175">
        <v>0</v>
      </c>
      <c r="F55" s="175">
        <v>0</v>
      </c>
      <c r="G55" s="175">
        <v>0</v>
      </c>
      <c r="H55" s="175">
        <v>0</v>
      </c>
      <c r="I55" s="175">
        <v>0</v>
      </c>
      <c r="J55" s="175">
        <v>0</v>
      </c>
      <c r="K55" s="175">
        <v>0</v>
      </c>
      <c r="L55" s="175">
        <v>0</v>
      </c>
      <c r="M55" s="175">
        <v>0</v>
      </c>
      <c r="N55" s="175">
        <v>0</v>
      </c>
      <c r="O55" s="175">
        <v>0</v>
      </c>
      <c r="P55" s="175">
        <v>0</v>
      </c>
      <c r="Q55" s="175">
        <v>0</v>
      </c>
      <c r="R55" s="175">
        <v>0</v>
      </c>
      <c r="S55" s="175">
        <v>0</v>
      </c>
      <c r="T55" s="175">
        <v>0</v>
      </c>
      <c r="U55" s="175">
        <v>0</v>
      </c>
      <c r="V55" s="175">
        <v>0</v>
      </c>
      <c r="W55" s="175">
        <v>0</v>
      </c>
      <c r="X55" s="175">
        <v>0</v>
      </c>
      <c r="Y55" s="175">
        <v>0</v>
      </c>
      <c r="Z55" s="175">
        <v>0</v>
      </c>
      <c r="AA55" s="175">
        <v>0</v>
      </c>
      <c r="AB55" s="175">
        <v>0</v>
      </c>
      <c r="AC55" s="175">
        <v>0</v>
      </c>
      <c r="AD55" s="175">
        <v>0</v>
      </c>
      <c r="AE55" s="175">
        <v>0</v>
      </c>
      <c r="AF55" s="175">
        <v>0</v>
      </c>
      <c r="AG55" s="175">
        <v>0</v>
      </c>
      <c r="AH55" s="175">
        <v>0</v>
      </c>
      <c r="AI55" s="175">
        <v>0</v>
      </c>
      <c r="AJ55" s="175">
        <v>0</v>
      </c>
      <c r="AK55" s="175">
        <v>0</v>
      </c>
    </row>
    <row r="56" spans="1:37" x14ac:dyDescent="0.2">
      <c r="A56" s="176" t="s">
        <v>676</v>
      </c>
      <c r="B56" s="175">
        <v>0</v>
      </c>
      <c r="C56" s="175">
        <v>0</v>
      </c>
      <c r="D56" s="175">
        <v>-308.75</v>
      </c>
      <c r="E56" s="175">
        <v>0</v>
      </c>
      <c r="F56" s="175">
        <v>0</v>
      </c>
      <c r="G56" s="175">
        <v>-308.75</v>
      </c>
      <c r="H56" s="175">
        <v>0</v>
      </c>
      <c r="I56" s="175">
        <v>0</v>
      </c>
      <c r="J56" s="175">
        <v>-308.75</v>
      </c>
      <c r="K56" s="175">
        <v>0</v>
      </c>
      <c r="L56" s="175">
        <v>0</v>
      </c>
      <c r="M56" s="175">
        <v>-308.75</v>
      </c>
      <c r="N56" s="175">
        <v>0</v>
      </c>
      <c r="O56" s="175">
        <v>0</v>
      </c>
      <c r="P56" s="175">
        <v>-161.25</v>
      </c>
      <c r="Q56" s="175">
        <v>0</v>
      </c>
      <c r="R56" s="175">
        <v>0</v>
      </c>
      <c r="S56" s="175">
        <v>-161.25</v>
      </c>
      <c r="T56" s="175">
        <v>0</v>
      </c>
      <c r="U56" s="175">
        <v>0</v>
      </c>
      <c r="V56" s="175">
        <v>-161.25</v>
      </c>
      <c r="W56" s="175">
        <v>0</v>
      </c>
      <c r="X56" s="175">
        <v>0</v>
      </c>
      <c r="Y56" s="175">
        <v>-161.25</v>
      </c>
      <c r="Z56" s="175">
        <v>0</v>
      </c>
      <c r="AA56" s="175">
        <v>0</v>
      </c>
      <c r="AB56" s="175">
        <v>-161.25</v>
      </c>
      <c r="AC56" s="175">
        <v>0</v>
      </c>
      <c r="AD56" s="175">
        <v>0</v>
      </c>
      <c r="AE56" s="175">
        <v>-161.25</v>
      </c>
      <c r="AF56" s="175">
        <v>0</v>
      </c>
      <c r="AG56" s="175">
        <v>0</v>
      </c>
      <c r="AH56" s="175">
        <v>-161.25</v>
      </c>
      <c r="AI56" s="175">
        <v>0</v>
      </c>
      <c r="AJ56" s="175">
        <v>0</v>
      </c>
      <c r="AK56" s="175">
        <v>-161.25</v>
      </c>
    </row>
    <row r="57" spans="1:37" x14ac:dyDescent="0.2">
      <c r="A57" s="176" t="s">
        <v>677</v>
      </c>
      <c r="B57" s="175">
        <v>7576.1855702399898</v>
      </c>
      <c r="C57" s="175">
        <v>6599.6991566099896</v>
      </c>
      <c r="D57" s="175">
        <v>2080.5875973463799</v>
      </c>
      <c r="E57" s="175">
        <v>1991.57459298</v>
      </c>
      <c r="F57" s="175">
        <v>4310.1919379399897</v>
      </c>
      <c r="G57" s="175">
        <v>3990.9688443969399</v>
      </c>
      <c r="H57" s="175">
        <v>7509.2273313749902</v>
      </c>
      <c r="I57" s="175">
        <v>4623.1889119288599</v>
      </c>
      <c r="J57" s="175">
        <v>2174.7020717358</v>
      </c>
      <c r="K57" s="175">
        <v>2179.1498215142001</v>
      </c>
      <c r="L57" s="175">
        <v>3703.4771378496198</v>
      </c>
      <c r="M57" s="175">
        <v>3239.7675354468101</v>
      </c>
      <c r="N57" s="175">
        <v>7605.81963769701</v>
      </c>
      <c r="O57" s="175">
        <v>5505.4562226275402</v>
      </c>
      <c r="P57" s="175">
        <v>2645.3187053697602</v>
      </c>
      <c r="Q57" s="175">
        <v>1134.3063330546499</v>
      </c>
      <c r="R57" s="175">
        <v>3097.8539997429298</v>
      </c>
      <c r="S57" s="175">
        <v>2151.6552068241299</v>
      </c>
      <c r="T57" s="175">
        <v>1332.64246351663</v>
      </c>
      <c r="U57" s="175">
        <v>1500.3828160041501</v>
      </c>
      <c r="V57" s="175">
        <v>-1970.0980498896599</v>
      </c>
      <c r="W57" s="175">
        <v>-2250.20360933026</v>
      </c>
      <c r="X57" s="175">
        <v>5.4809557584155604</v>
      </c>
      <c r="Y57" s="175">
        <v>306.71032940412903</v>
      </c>
      <c r="Z57" s="175">
        <v>3414.05435404543</v>
      </c>
      <c r="AA57" s="175">
        <v>1548.79488927442</v>
      </c>
      <c r="AB57" s="175">
        <v>-270.48728555406899</v>
      </c>
      <c r="AC57" s="175">
        <v>-1828.2845021356</v>
      </c>
      <c r="AD57" s="175">
        <v>-1150.5395243251101</v>
      </c>
      <c r="AE57" s="175">
        <v>469.989525538424</v>
      </c>
      <c r="AF57" s="175">
        <v>1882.66241064165</v>
      </c>
      <c r="AG57" s="175">
        <v>1511.34645999648</v>
      </c>
      <c r="AH57" s="175">
        <v>402.791128950131</v>
      </c>
      <c r="AI57" s="175">
        <v>-1837.21625924624</v>
      </c>
      <c r="AJ57" s="175">
        <v>17.728283919616501</v>
      </c>
      <c r="AK57" s="175">
        <v>2956.5021933445901</v>
      </c>
    </row>
    <row r="58" spans="1:37" ht="15" x14ac:dyDescent="0.25">
      <c r="A58" s="176" t="s">
        <v>678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7" x14ac:dyDescent="0.2">
      <c r="A59" s="176" t="s">
        <v>679</v>
      </c>
      <c r="B59" s="175">
        <v>36077.074143999896</v>
      </c>
      <c r="C59" s="175">
        <v>31427.138840999902</v>
      </c>
      <c r="D59" s="175">
        <v>11377.798082601799</v>
      </c>
      <c r="E59" s="175">
        <v>9483.6885380000003</v>
      </c>
      <c r="F59" s="175">
        <v>20524.723513999899</v>
      </c>
      <c r="G59" s="175">
        <v>20474.851639985402</v>
      </c>
      <c r="H59" s="175">
        <v>35758.225387499901</v>
      </c>
      <c r="I59" s="175">
        <v>22015.1852948993</v>
      </c>
      <c r="J59" s="175">
        <v>11825.962246360899</v>
      </c>
      <c r="K59" s="175">
        <v>10376.9039119724</v>
      </c>
      <c r="L59" s="175">
        <v>17635.605418331499</v>
      </c>
      <c r="M59" s="175">
        <v>16897.7025497467</v>
      </c>
      <c r="N59" s="175">
        <v>36218.188750938098</v>
      </c>
      <c r="O59" s="175">
        <v>26216.4582029882</v>
      </c>
      <c r="P59" s="175">
        <v>13364.6128827131</v>
      </c>
      <c r="Q59" s="175">
        <v>5401.4587288317098</v>
      </c>
      <c r="R59" s="175">
        <v>14751.685713061501</v>
      </c>
      <c r="S59" s="175">
        <v>11013.8343182101</v>
      </c>
      <c r="T59" s="175">
        <v>6345.9164929363396</v>
      </c>
      <c r="U59" s="175">
        <v>7144.6800762102603</v>
      </c>
      <c r="V59" s="175">
        <v>-8613.5621423317098</v>
      </c>
      <c r="W59" s="175">
        <v>-10715.255282525</v>
      </c>
      <c r="X59" s="175">
        <v>26.0997893257884</v>
      </c>
      <c r="Y59" s="175">
        <v>2228.3825209720399</v>
      </c>
      <c r="Z59" s="175">
        <v>16257.401685930599</v>
      </c>
      <c r="AA59" s="175">
        <v>7375.2137584496504</v>
      </c>
      <c r="AB59" s="175">
        <v>-520.17755025747101</v>
      </c>
      <c r="AC59" s="175">
        <v>-8706.1166768362309</v>
      </c>
      <c r="AD59" s="175">
        <v>-5478.7596396433901</v>
      </c>
      <c r="AE59" s="175">
        <v>3005.9025025639198</v>
      </c>
      <c r="AF59" s="175">
        <v>8965.0590982935701</v>
      </c>
      <c r="AG59" s="175">
        <v>7196.8879047451601</v>
      </c>
      <c r="AH59" s="175">
        <v>2685.9101378577602</v>
      </c>
      <c r="AI59" s="175">
        <v>-8748.64885355355</v>
      </c>
      <c r="AJ59" s="175">
        <v>84.420399617221705</v>
      </c>
      <c r="AK59" s="175">
        <v>14846.4390159266</v>
      </c>
    </row>
    <row r="60" spans="1:37" ht="15" x14ac:dyDescent="0.25">
      <c r="A60" s="174" t="s">
        <v>680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x14ac:dyDescent="0.2">
      <c r="A61" s="176" t="s">
        <v>681</v>
      </c>
      <c r="B61" s="175">
        <v>0</v>
      </c>
      <c r="C61" s="175">
        <v>0</v>
      </c>
      <c r="D61" s="175">
        <v>-9447.5644248981698</v>
      </c>
      <c r="E61" s="175">
        <v>0</v>
      </c>
      <c r="F61" s="175">
        <v>0</v>
      </c>
      <c r="G61" s="175">
        <v>-9447.5644248981698</v>
      </c>
      <c r="H61" s="175">
        <v>0</v>
      </c>
      <c r="I61" s="175">
        <v>0</v>
      </c>
      <c r="J61" s="175">
        <v>-9447.5644248981407</v>
      </c>
      <c r="K61" s="175">
        <v>0</v>
      </c>
      <c r="L61" s="175">
        <v>0</v>
      </c>
      <c r="M61" s="175">
        <v>-9447.5644248980898</v>
      </c>
      <c r="N61" s="175">
        <v>0</v>
      </c>
      <c r="O61" s="175">
        <v>0</v>
      </c>
      <c r="P61" s="175">
        <v>-8014.3015017858997</v>
      </c>
      <c r="Q61" s="175">
        <v>0</v>
      </c>
      <c r="R61" s="175">
        <v>0</v>
      </c>
      <c r="S61" s="175">
        <v>-8014.3015017858997</v>
      </c>
      <c r="T61" s="175">
        <v>0</v>
      </c>
      <c r="U61" s="175">
        <v>0</v>
      </c>
      <c r="V61" s="175">
        <v>-8014.3015017859097</v>
      </c>
      <c r="W61" s="175">
        <v>0</v>
      </c>
      <c r="X61" s="175">
        <v>0</v>
      </c>
      <c r="Y61" s="175">
        <v>-8014.3015017859097</v>
      </c>
      <c r="Z61" s="175">
        <v>0</v>
      </c>
      <c r="AA61" s="175">
        <v>0</v>
      </c>
      <c r="AB61" s="175">
        <v>3366.3474886712902</v>
      </c>
      <c r="AC61" s="175">
        <v>0</v>
      </c>
      <c r="AD61" s="175">
        <v>0</v>
      </c>
      <c r="AE61" s="175">
        <v>3366.3474886712902</v>
      </c>
      <c r="AF61" s="175">
        <v>0</v>
      </c>
      <c r="AG61" s="175">
        <v>0</v>
      </c>
      <c r="AH61" s="175">
        <v>3366.3474886712902</v>
      </c>
      <c r="AI61" s="175">
        <v>0</v>
      </c>
      <c r="AJ61" s="175">
        <v>0</v>
      </c>
      <c r="AK61" s="175">
        <v>3366.3474886712902</v>
      </c>
    </row>
    <row r="62" spans="1:37" x14ac:dyDescent="0.2">
      <c r="A62" s="176" t="s">
        <v>682</v>
      </c>
      <c r="B62" s="175">
        <v>0</v>
      </c>
      <c r="C62" s="175">
        <v>0</v>
      </c>
      <c r="D62" s="175">
        <v>1983.9885292286101</v>
      </c>
      <c r="E62" s="175">
        <v>0</v>
      </c>
      <c r="F62" s="175">
        <v>0</v>
      </c>
      <c r="G62" s="175">
        <v>1983.9885292286101</v>
      </c>
      <c r="H62" s="175">
        <v>0</v>
      </c>
      <c r="I62" s="175">
        <v>0</v>
      </c>
      <c r="J62" s="175">
        <v>1983.9885292286101</v>
      </c>
      <c r="K62" s="175">
        <v>0</v>
      </c>
      <c r="L62" s="175">
        <v>0</v>
      </c>
      <c r="M62" s="175">
        <v>1983.9885292286001</v>
      </c>
      <c r="N62" s="175">
        <v>0</v>
      </c>
      <c r="O62" s="175">
        <v>0</v>
      </c>
      <c r="P62" s="175">
        <v>1683.0033153750401</v>
      </c>
      <c r="Q62" s="175">
        <v>0</v>
      </c>
      <c r="R62" s="175">
        <v>0</v>
      </c>
      <c r="S62" s="175">
        <v>1683.0033153750401</v>
      </c>
      <c r="T62" s="175">
        <v>0</v>
      </c>
      <c r="U62" s="175">
        <v>0</v>
      </c>
      <c r="V62" s="175">
        <v>1683.0033153750401</v>
      </c>
      <c r="W62" s="175">
        <v>0</v>
      </c>
      <c r="X62" s="175">
        <v>0</v>
      </c>
      <c r="Y62" s="175">
        <v>1683.0033153750401</v>
      </c>
      <c r="Z62" s="175">
        <v>0</v>
      </c>
      <c r="AA62" s="175">
        <v>0</v>
      </c>
      <c r="AB62" s="175">
        <v>-706.93297262097201</v>
      </c>
      <c r="AC62" s="175">
        <v>0</v>
      </c>
      <c r="AD62" s="175">
        <v>0</v>
      </c>
      <c r="AE62" s="175">
        <v>-706.93297262097201</v>
      </c>
      <c r="AF62" s="175">
        <v>0</v>
      </c>
      <c r="AG62" s="175">
        <v>0</v>
      </c>
      <c r="AH62" s="175">
        <v>-706.93297262097201</v>
      </c>
      <c r="AI62" s="175">
        <v>0</v>
      </c>
      <c r="AJ62" s="175">
        <v>0</v>
      </c>
      <c r="AK62" s="175">
        <v>-706.93297262097201</v>
      </c>
    </row>
    <row r="63" spans="1:37" ht="15" x14ac:dyDescent="0.25">
      <c r="A63" s="176" t="s">
        <v>683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x14ac:dyDescent="0.2">
      <c r="A64" s="176" t="s">
        <v>684</v>
      </c>
      <c r="B64" s="175">
        <v>0</v>
      </c>
      <c r="C64" s="175">
        <v>0</v>
      </c>
      <c r="D64" s="175">
        <v>0</v>
      </c>
      <c r="E64" s="175">
        <v>0</v>
      </c>
      <c r="F64" s="175">
        <v>0</v>
      </c>
      <c r="G64" s="175">
        <v>0</v>
      </c>
      <c r="H64" s="175">
        <v>0</v>
      </c>
      <c r="I64" s="175">
        <v>0</v>
      </c>
      <c r="J64" s="175">
        <v>0</v>
      </c>
      <c r="K64" s="175">
        <v>0</v>
      </c>
      <c r="L64" s="175">
        <v>0</v>
      </c>
      <c r="M64" s="175">
        <v>0</v>
      </c>
      <c r="N64" s="175">
        <v>0</v>
      </c>
      <c r="O64" s="175">
        <v>0</v>
      </c>
      <c r="P64" s="175">
        <v>0</v>
      </c>
      <c r="Q64" s="175">
        <v>0</v>
      </c>
      <c r="R64" s="175">
        <v>0</v>
      </c>
      <c r="S64" s="175">
        <v>0</v>
      </c>
      <c r="T64" s="175">
        <v>0</v>
      </c>
      <c r="U64" s="175">
        <v>0</v>
      </c>
      <c r="V64" s="175">
        <v>0</v>
      </c>
      <c r="W64" s="175">
        <v>0</v>
      </c>
      <c r="X64" s="175">
        <v>0</v>
      </c>
      <c r="Y64" s="175">
        <v>0</v>
      </c>
      <c r="Z64" s="175">
        <v>0</v>
      </c>
      <c r="AA64" s="175">
        <v>0</v>
      </c>
      <c r="AB64" s="175">
        <v>0</v>
      </c>
      <c r="AC64" s="175">
        <v>0</v>
      </c>
      <c r="AD64" s="175">
        <v>0</v>
      </c>
      <c r="AE64" s="175">
        <v>0</v>
      </c>
      <c r="AF64" s="175">
        <v>0</v>
      </c>
      <c r="AG64" s="175">
        <v>0</v>
      </c>
      <c r="AH64" s="175">
        <v>0</v>
      </c>
      <c r="AI64" s="175">
        <v>0</v>
      </c>
      <c r="AJ64" s="175">
        <v>0</v>
      </c>
      <c r="AK64" s="175">
        <v>0</v>
      </c>
    </row>
    <row r="65" spans="1:37" x14ac:dyDescent="0.2">
      <c r="A65" s="176" t="s">
        <v>685</v>
      </c>
      <c r="B65" s="175">
        <v>0</v>
      </c>
      <c r="C65" s="175">
        <v>0</v>
      </c>
      <c r="D65" s="175">
        <v>0</v>
      </c>
      <c r="E65" s="175">
        <v>0</v>
      </c>
      <c r="F65" s="175">
        <v>0</v>
      </c>
      <c r="G65" s="175">
        <v>0</v>
      </c>
      <c r="H65" s="175">
        <v>0</v>
      </c>
      <c r="I65" s="175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75">
        <v>0</v>
      </c>
      <c r="P65" s="175">
        <v>0</v>
      </c>
      <c r="Q65" s="175">
        <v>0</v>
      </c>
      <c r="R65" s="175">
        <v>0</v>
      </c>
      <c r="S65" s="175">
        <v>0</v>
      </c>
      <c r="T65" s="175">
        <v>0</v>
      </c>
      <c r="U65" s="175">
        <v>0</v>
      </c>
      <c r="V65" s="175">
        <v>0</v>
      </c>
      <c r="W65" s="175">
        <v>0</v>
      </c>
      <c r="X65" s="175">
        <v>0</v>
      </c>
      <c r="Y65" s="175">
        <v>0</v>
      </c>
      <c r="Z65" s="175">
        <v>0</v>
      </c>
      <c r="AA65" s="175">
        <v>0</v>
      </c>
      <c r="AB65" s="175">
        <v>0</v>
      </c>
      <c r="AC65" s="175">
        <v>0</v>
      </c>
      <c r="AD65" s="175">
        <v>0</v>
      </c>
      <c r="AE65" s="175">
        <v>0</v>
      </c>
      <c r="AF65" s="175">
        <v>0</v>
      </c>
      <c r="AG65" s="175">
        <v>0</v>
      </c>
      <c r="AH65" s="175">
        <v>0</v>
      </c>
      <c r="AI65" s="175">
        <v>0</v>
      </c>
      <c r="AJ65" s="175">
        <v>0</v>
      </c>
      <c r="AK65" s="175">
        <v>0</v>
      </c>
    </row>
    <row r="66" spans="1:37" x14ac:dyDescent="0.2">
      <c r="A66" s="176" t="s">
        <v>686</v>
      </c>
      <c r="B66" s="175">
        <v>0</v>
      </c>
      <c r="C66" s="175">
        <v>0</v>
      </c>
      <c r="D66" s="175">
        <v>0</v>
      </c>
      <c r="E66" s="175">
        <v>0</v>
      </c>
      <c r="F66" s="175">
        <v>0</v>
      </c>
      <c r="G66" s="175"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v>0</v>
      </c>
      <c r="M66" s="175">
        <v>0</v>
      </c>
      <c r="N66" s="175">
        <v>0</v>
      </c>
      <c r="O66" s="175">
        <v>0</v>
      </c>
      <c r="P66" s="175">
        <v>0</v>
      </c>
      <c r="Q66" s="175">
        <v>0</v>
      </c>
      <c r="R66" s="175">
        <v>0</v>
      </c>
      <c r="S66" s="175">
        <v>0</v>
      </c>
      <c r="T66" s="175">
        <v>0</v>
      </c>
      <c r="U66" s="175">
        <v>0</v>
      </c>
      <c r="V66" s="175">
        <v>0</v>
      </c>
      <c r="W66" s="175">
        <v>0</v>
      </c>
      <c r="X66" s="175">
        <v>0</v>
      </c>
      <c r="Y66" s="175">
        <v>0</v>
      </c>
      <c r="Z66" s="175">
        <v>0</v>
      </c>
      <c r="AA66" s="175">
        <v>0</v>
      </c>
      <c r="AB66" s="175">
        <v>0</v>
      </c>
      <c r="AC66" s="175">
        <v>0</v>
      </c>
      <c r="AD66" s="175">
        <v>0</v>
      </c>
      <c r="AE66" s="175">
        <v>0</v>
      </c>
      <c r="AF66" s="175">
        <v>0</v>
      </c>
      <c r="AG66" s="175">
        <v>0</v>
      </c>
      <c r="AH66" s="175">
        <v>0</v>
      </c>
      <c r="AI66" s="175">
        <v>0</v>
      </c>
      <c r="AJ66" s="175">
        <v>0</v>
      </c>
      <c r="AK66" s="175">
        <v>0</v>
      </c>
    </row>
    <row r="67" spans="1:37" x14ac:dyDescent="0.2">
      <c r="A67" s="176" t="s">
        <v>687</v>
      </c>
      <c r="B67" s="175">
        <v>0</v>
      </c>
      <c r="C67" s="175">
        <v>0</v>
      </c>
      <c r="D67" s="175">
        <v>0</v>
      </c>
      <c r="E67" s="175">
        <v>0</v>
      </c>
      <c r="F67" s="175">
        <v>0</v>
      </c>
      <c r="G67" s="175">
        <v>-653.80810989556198</v>
      </c>
      <c r="H67" s="175">
        <v>0</v>
      </c>
      <c r="I67" s="175">
        <v>1417.45145054113</v>
      </c>
      <c r="J67" s="175">
        <v>-763.64334064556897</v>
      </c>
      <c r="K67" s="175">
        <v>0</v>
      </c>
      <c r="L67" s="175">
        <v>0</v>
      </c>
      <c r="M67" s="175">
        <v>0</v>
      </c>
      <c r="N67" s="175">
        <v>0</v>
      </c>
      <c r="O67" s="175">
        <v>0</v>
      </c>
      <c r="P67" s="175">
        <v>0</v>
      </c>
      <c r="Q67" s="175">
        <v>0</v>
      </c>
      <c r="R67" s="175">
        <v>0</v>
      </c>
      <c r="S67" s="175">
        <v>0</v>
      </c>
      <c r="T67" s="175">
        <v>0</v>
      </c>
      <c r="U67" s="175">
        <v>0</v>
      </c>
      <c r="V67" s="175">
        <v>0</v>
      </c>
      <c r="W67" s="175">
        <v>0</v>
      </c>
      <c r="X67" s="175">
        <v>0</v>
      </c>
      <c r="Y67" s="175">
        <v>0</v>
      </c>
      <c r="Z67" s="175">
        <v>0</v>
      </c>
      <c r="AA67" s="175">
        <v>0</v>
      </c>
      <c r="AB67" s="175">
        <v>0</v>
      </c>
      <c r="AC67" s="175">
        <v>0</v>
      </c>
      <c r="AD67" s="175">
        <v>0</v>
      </c>
      <c r="AE67" s="175">
        <v>0</v>
      </c>
      <c r="AF67" s="175">
        <v>0</v>
      </c>
      <c r="AG67" s="175">
        <v>0</v>
      </c>
      <c r="AH67" s="175">
        <v>0</v>
      </c>
      <c r="AI67" s="175">
        <v>0</v>
      </c>
      <c r="AJ67" s="175">
        <v>0</v>
      </c>
      <c r="AK67" s="175">
        <v>0</v>
      </c>
    </row>
    <row r="68" spans="1:37" x14ac:dyDescent="0.2">
      <c r="A68" s="176" t="s">
        <v>688</v>
      </c>
      <c r="B68" s="175">
        <v>7.0415274999999902</v>
      </c>
      <c r="C68" s="175">
        <v>7.0415274999999902</v>
      </c>
      <c r="D68" s="175">
        <v>11.7504174999999</v>
      </c>
      <c r="E68" s="175">
        <v>7.0415274999999902</v>
      </c>
      <c r="F68" s="175">
        <v>7.0415274999999902</v>
      </c>
      <c r="G68" s="175">
        <v>11.7504174999999</v>
      </c>
      <c r="H68" s="175">
        <v>7.0415274999999902</v>
      </c>
      <c r="I68" s="175">
        <v>7.0415274999999902</v>
      </c>
      <c r="J68" s="175">
        <v>11.7504174999999</v>
      </c>
      <c r="K68" s="175">
        <v>7.0415274999999902</v>
      </c>
      <c r="L68" s="175">
        <v>7.0415274999999902</v>
      </c>
      <c r="M68" s="175">
        <v>11.7504174999999</v>
      </c>
      <c r="N68" s="175">
        <v>7.0415274999999902</v>
      </c>
      <c r="O68" s="175">
        <v>7.0415274999999902</v>
      </c>
      <c r="P68" s="175">
        <v>11.7504174999999</v>
      </c>
      <c r="Q68" s="175">
        <v>7.0415274999999902</v>
      </c>
      <c r="R68" s="175">
        <v>7.0415274999999902</v>
      </c>
      <c r="S68" s="175">
        <v>11.7504174999999</v>
      </c>
      <c r="T68" s="175">
        <v>7.4498199999999901</v>
      </c>
      <c r="U68" s="175">
        <v>7.4498199999999901</v>
      </c>
      <c r="V68" s="175">
        <v>12.1587099999999</v>
      </c>
      <c r="W68" s="175">
        <v>7.4498199999999901</v>
      </c>
      <c r="X68" s="175">
        <v>7.4498199999999901</v>
      </c>
      <c r="Y68" s="175">
        <v>12.1587099999999</v>
      </c>
      <c r="Z68" s="175">
        <v>7.4498199999999901</v>
      </c>
      <c r="AA68" s="175">
        <v>7.4498199999999901</v>
      </c>
      <c r="AB68" s="175">
        <v>12.1587099999999</v>
      </c>
      <c r="AC68" s="175">
        <v>7.4498199999999901</v>
      </c>
      <c r="AD68" s="175">
        <v>7.4498199999999901</v>
      </c>
      <c r="AE68" s="175">
        <v>12.1587099999999</v>
      </c>
      <c r="AF68" s="175">
        <v>7.4498199999999901</v>
      </c>
      <c r="AG68" s="175">
        <v>7.4498199999999901</v>
      </c>
      <c r="AH68" s="175">
        <v>12.1587099999999</v>
      </c>
      <c r="AI68" s="175">
        <v>7.4498199999999901</v>
      </c>
      <c r="AJ68" s="175">
        <v>7.4498199999999901</v>
      </c>
      <c r="AK68" s="175">
        <v>12.1587099999999</v>
      </c>
    </row>
    <row r="69" spans="1:37" x14ac:dyDescent="0.2">
      <c r="A69" s="176" t="s">
        <v>689</v>
      </c>
      <c r="B69" s="175">
        <v>0</v>
      </c>
      <c r="C69" s="175">
        <v>0</v>
      </c>
      <c r="D69" s="175">
        <v>0</v>
      </c>
      <c r="E69" s="175">
        <v>0</v>
      </c>
      <c r="F69" s="175">
        <v>0</v>
      </c>
      <c r="G69" s="175">
        <v>0</v>
      </c>
      <c r="H69" s="175">
        <v>0</v>
      </c>
      <c r="I69" s="175">
        <v>0</v>
      </c>
      <c r="J69" s="175">
        <v>0</v>
      </c>
      <c r="K69" s="175">
        <v>0</v>
      </c>
      <c r="L69" s="175">
        <v>0</v>
      </c>
      <c r="M69" s="175">
        <v>0</v>
      </c>
      <c r="N69" s="175">
        <v>0</v>
      </c>
      <c r="O69" s="175">
        <v>0</v>
      </c>
      <c r="P69" s="175">
        <v>0</v>
      </c>
      <c r="Q69" s="175">
        <v>0</v>
      </c>
      <c r="R69" s="175">
        <v>0</v>
      </c>
      <c r="S69" s="175">
        <v>0</v>
      </c>
      <c r="T69" s="175">
        <v>0</v>
      </c>
      <c r="U69" s="175">
        <v>0</v>
      </c>
      <c r="V69" s="175">
        <v>0</v>
      </c>
      <c r="W69" s="175">
        <v>0</v>
      </c>
      <c r="X69" s="175">
        <v>0</v>
      </c>
      <c r="Y69" s="175">
        <v>0</v>
      </c>
      <c r="Z69" s="175">
        <v>0</v>
      </c>
      <c r="AA69" s="175">
        <v>0</v>
      </c>
      <c r="AB69" s="175">
        <v>0</v>
      </c>
      <c r="AC69" s="175">
        <v>0</v>
      </c>
      <c r="AD69" s="175">
        <v>0</v>
      </c>
      <c r="AE69" s="175">
        <v>0</v>
      </c>
      <c r="AF69" s="175">
        <v>0</v>
      </c>
      <c r="AG69" s="175">
        <v>0</v>
      </c>
      <c r="AH69" s="175">
        <v>0</v>
      </c>
      <c r="AI69" s="175">
        <v>0</v>
      </c>
      <c r="AJ69" s="175">
        <v>0</v>
      </c>
      <c r="AK69" s="175">
        <v>0</v>
      </c>
    </row>
    <row r="70" spans="1:37" x14ac:dyDescent="0.2">
      <c r="A70" s="176" t="s">
        <v>690</v>
      </c>
      <c r="B70" s="175">
        <v>0</v>
      </c>
      <c r="C70" s="175">
        <v>0</v>
      </c>
      <c r="D70" s="175">
        <v>0</v>
      </c>
      <c r="E70" s="175">
        <v>0</v>
      </c>
      <c r="F70" s="175">
        <v>0</v>
      </c>
      <c r="G70" s="175">
        <v>0</v>
      </c>
      <c r="H70" s="175">
        <v>0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  <c r="S70" s="175">
        <v>0</v>
      </c>
      <c r="T70" s="175">
        <v>0</v>
      </c>
      <c r="U70" s="175">
        <v>0</v>
      </c>
      <c r="V70" s="175">
        <v>0</v>
      </c>
      <c r="W70" s="175">
        <v>0</v>
      </c>
      <c r="X70" s="175">
        <v>0</v>
      </c>
      <c r="Y70" s="175">
        <v>0</v>
      </c>
      <c r="Z70" s="175">
        <v>0</v>
      </c>
      <c r="AA70" s="175">
        <v>0</v>
      </c>
      <c r="AB70" s="175">
        <v>0</v>
      </c>
      <c r="AC70" s="175">
        <v>0</v>
      </c>
      <c r="AD70" s="175">
        <v>0</v>
      </c>
      <c r="AE70" s="175">
        <v>0</v>
      </c>
      <c r="AF70" s="175">
        <v>0</v>
      </c>
      <c r="AG70" s="175">
        <v>0</v>
      </c>
      <c r="AH70" s="175">
        <v>0</v>
      </c>
      <c r="AI70" s="175">
        <v>0</v>
      </c>
      <c r="AJ70" s="175">
        <v>0</v>
      </c>
      <c r="AK70" s="175">
        <v>0</v>
      </c>
    </row>
    <row r="71" spans="1:37" x14ac:dyDescent="0.2">
      <c r="A71" s="176" t="s">
        <v>691</v>
      </c>
      <c r="B71" s="175">
        <v>0</v>
      </c>
      <c r="C71" s="175">
        <v>0</v>
      </c>
      <c r="D71" s="175">
        <v>0</v>
      </c>
      <c r="E71" s="175">
        <v>0</v>
      </c>
      <c r="F71" s="175">
        <v>0</v>
      </c>
      <c r="G71" s="175">
        <v>0</v>
      </c>
      <c r="H71" s="175">
        <v>0</v>
      </c>
      <c r="I71" s="175">
        <v>0</v>
      </c>
      <c r="J71" s="175">
        <v>0</v>
      </c>
      <c r="K71" s="175">
        <v>0</v>
      </c>
      <c r="L71" s="175">
        <v>0</v>
      </c>
      <c r="M71" s="175">
        <v>0</v>
      </c>
      <c r="N71" s="175">
        <v>0</v>
      </c>
      <c r="O71" s="175">
        <v>0</v>
      </c>
      <c r="P71" s="175">
        <v>0</v>
      </c>
      <c r="Q71" s="175">
        <v>0</v>
      </c>
      <c r="R71" s="175">
        <v>0</v>
      </c>
      <c r="S71" s="175">
        <v>0</v>
      </c>
      <c r="T71" s="175">
        <v>0</v>
      </c>
      <c r="U71" s="175">
        <v>0</v>
      </c>
      <c r="V71" s="175">
        <v>0</v>
      </c>
      <c r="W71" s="175">
        <v>0</v>
      </c>
      <c r="X71" s="175">
        <v>0</v>
      </c>
      <c r="Y71" s="175">
        <v>0</v>
      </c>
      <c r="Z71" s="175">
        <v>0</v>
      </c>
      <c r="AA71" s="175">
        <v>0</v>
      </c>
      <c r="AB71" s="175">
        <v>0</v>
      </c>
      <c r="AC71" s="175">
        <v>0</v>
      </c>
      <c r="AD71" s="175">
        <v>0</v>
      </c>
      <c r="AE71" s="175">
        <v>0</v>
      </c>
      <c r="AF71" s="175">
        <v>0</v>
      </c>
      <c r="AG71" s="175">
        <v>0</v>
      </c>
      <c r="AH71" s="175">
        <v>0</v>
      </c>
      <c r="AI71" s="175">
        <v>0</v>
      </c>
      <c r="AJ71" s="175">
        <v>0</v>
      </c>
      <c r="AK71" s="175">
        <v>0</v>
      </c>
    </row>
    <row r="72" spans="1:37" x14ac:dyDescent="0.2">
      <c r="A72" s="176" t="s">
        <v>692</v>
      </c>
      <c r="B72" s="175">
        <v>0</v>
      </c>
      <c r="C72" s="175">
        <v>0</v>
      </c>
      <c r="D72" s="175">
        <v>0</v>
      </c>
      <c r="E72" s="175">
        <v>0</v>
      </c>
      <c r="F72" s="175">
        <v>0</v>
      </c>
      <c r="G72" s="175">
        <v>0</v>
      </c>
      <c r="H72" s="175">
        <v>0</v>
      </c>
      <c r="I72" s="175">
        <v>0</v>
      </c>
      <c r="J72" s="175">
        <v>0</v>
      </c>
      <c r="K72" s="175">
        <v>0</v>
      </c>
      <c r="L72" s="175">
        <v>0</v>
      </c>
      <c r="M72" s="175">
        <v>0</v>
      </c>
      <c r="N72" s="175">
        <v>0</v>
      </c>
      <c r="O72" s="175">
        <v>0</v>
      </c>
      <c r="P72" s="175">
        <v>0</v>
      </c>
      <c r="Q72" s="175">
        <v>0</v>
      </c>
      <c r="R72" s="175">
        <v>0</v>
      </c>
      <c r="S72" s="175">
        <v>0</v>
      </c>
      <c r="T72" s="175">
        <v>0</v>
      </c>
      <c r="U72" s="175">
        <v>0</v>
      </c>
      <c r="V72" s="175">
        <v>0</v>
      </c>
      <c r="W72" s="175">
        <v>0</v>
      </c>
      <c r="X72" s="175">
        <v>0</v>
      </c>
      <c r="Y72" s="175">
        <v>0</v>
      </c>
      <c r="Z72" s="175">
        <v>0</v>
      </c>
      <c r="AA72" s="175">
        <v>0</v>
      </c>
      <c r="AB72" s="175">
        <v>0</v>
      </c>
      <c r="AC72" s="175">
        <v>0</v>
      </c>
      <c r="AD72" s="175">
        <v>0</v>
      </c>
      <c r="AE72" s="175">
        <v>0</v>
      </c>
      <c r="AF72" s="175">
        <v>0</v>
      </c>
      <c r="AG72" s="175">
        <v>0</v>
      </c>
      <c r="AH72" s="175">
        <v>0</v>
      </c>
      <c r="AI72" s="175">
        <v>0</v>
      </c>
      <c r="AJ72" s="175">
        <v>0</v>
      </c>
      <c r="AK72" s="175">
        <v>0</v>
      </c>
    </row>
    <row r="73" spans="1:37" x14ac:dyDescent="0.2">
      <c r="A73" s="176" t="s">
        <v>693</v>
      </c>
      <c r="B73" s="175">
        <v>0</v>
      </c>
      <c r="C73" s="175">
        <v>0</v>
      </c>
      <c r="D73" s="175">
        <v>-2622.9839999999999</v>
      </c>
      <c r="E73" s="175">
        <v>0</v>
      </c>
      <c r="F73" s="175">
        <v>0</v>
      </c>
      <c r="G73" s="175">
        <v>-2375.3879999999999</v>
      </c>
      <c r="H73" s="175">
        <v>0</v>
      </c>
      <c r="I73" s="175">
        <v>0</v>
      </c>
      <c r="J73" s="175">
        <v>-2597.67</v>
      </c>
      <c r="K73" s="175">
        <v>0</v>
      </c>
      <c r="L73" s="175">
        <v>0</v>
      </c>
      <c r="M73" s="175">
        <v>-2597.67</v>
      </c>
      <c r="N73" s="175">
        <v>0</v>
      </c>
      <c r="O73" s="175">
        <v>0</v>
      </c>
      <c r="P73" s="175">
        <v>-2661.4650000000001</v>
      </c>
      <c r="Q73" s="175">
        <v>0</v>
      </c>
      <c r="R73" s="175">
        <v>0</v>
      </c>
      <c r="S73" s="175">
        <v>-2661.4650000000001</v>
      </c>
      <c r="T73" s="175">
        <v>0</v>
      </c>
      <c r="U73" s="175">
        <v>0</v>
      </c>
      <c r="V73" s="175">
        <v>-3721.5230000000001</v>
      </c>
      <c r="W73" s="175">
        <v>0</v>
      </c>
      <c r="X73" s="175">
        <v>0</v>
      </c>
      <c r="Y73" s="175">
        <v>-3721.5230000000001</v>
      </c>
      <c r="Z73" s="175">
        <v>0</v>
      </c>
      <c r="AA73" s="175">
        <v>0</v>
      </c>
      <c r="AB73" s="175">
        <v>-3601.9560000000001</v>
      </c>
      <c r="AC73" s="175">
        <v>0</v>
      </c>
      <c r="AD73" s="175">
        <v>0</v>
      </c>
      <c r="AE73" s="175">
        <v>-3601.9560000000001</v>
      </c>
      <c r="AF73" s="175">
        <v>0</v>
      </c>
      <c r="AG73" s="175">
        <v>0</v>
      </c>
      <c r="AH73" s="175">
        <v>-3813.2469999999998</v>
      </c>
      <c r="AI73" s="175">
        <v>0</v>
      </c>
      <c r="AJ73" s="175">
        <v>0</v>
      </c>
      <c r="AK73" s="175">
        <v>-3813.2469999999998</v>
      </c>
    </row>
    <row r="74" spans="1:37" x14ac:dyDescent="0.2">
      <c r="A74" s="176" t="s">
        <v>694</v>
      </c>
      <c r="B74" s="175">
        <v>0</v>
      </c>
      <c r="C74" s="175">
        <v>0</v>
      </c>
      <c r="D74" s="175">
        <v>0</v>
      </c>
      <c r="E74" s="175">
        <v>0</v>
      </c>
      <c r="F74" s="175">
        <v>0</v>
      </c>
      <c r="G74" s="175">
        <v>0</v>
      </c>
      <c r="H74" s="175">
        <v>0</v>
      </c>
      <c r="I74" s="175">
        <v>0</v>
      </c>
      <c r="J74" s="175">
        <v>0</v>
      </c>
      <c r="K74" s="175">
        <v>0</v>
      </c>
      <c r="L74" s="175">
        <v>0</v>
      </c>
      <c r="M74" s="175">
        <v>0</v>
      </c>
      <c r="N74" s="175">
        <v>0</v>
      </c>
      <c r="O74" s="175">
        <v>0</v>
      </c>
      <c r="P74" s="175">
        <v>0</v>
      </c>
      <c r="Q74" s="175">
        <v>0</v>
      </c>
      <c r="R74" s="175">
        <v>0</v>
      </c>
      <c r="S74" s="175">
        <v>0</v>
      </c>
      <c r="T74" s="175">
        <v>0</v>
      </c>
      <c r="U74" s="175">
        <v>0</v>
      </c>
      <c r="V74" s="175">
        <v>0</v>
      </c>
      <c r="W74" s="175">
        <v>0</v>
      </c>
      <c r="X74" s="175">
        <v>0</v>
      </c>
      <c r="Y74" s="175">
        <v>0</v>
      </c>
      <c r="Z74" s="175">
        <v>0</v>
      </c>
      <c r="AA74" s="175">
        <v>0</v>
      </c>
      <c r="AB74" s="175">
        <v>0</v>
      </c>
      <c r="AC74" s="175">
        <v>0</v>
      </c>
      <c r="AD74" s="175">
        <v>0</v>
      </c>
      <c r="AE74" s="175">
        <v>0</v>
      </c>
      <c r="AF74" s="175">
        <v>0</v>
      </c>
      <c r="AG74" s="175">
        <v>0</v>
      </c>
      <c r="AH74" s="175">
        <v>0</v>
      </c>
      <c r="AI74" s="175">
        <v>0</v>
      </c>
      <c r="AJ74" s="175">
        <v>0</v>
      </c>
      <c r="AK74" s="175">
        <v>0</v>
      </c>
    </row>
    <row r="75" spans="1:37" x14ac:dyDescent="0.2">
      <c r="A75" s="176" t="s">
        <v>695</v>
      </c>
      <c r="B75" s="175">
        <v>0</v>
      </c>
      <c r="C75" s="175">
        <v>0</v>
      </c>
      <c r="D75" s="175">
        <v>0</v>
      </c>
      <c r="E75" s="175">
        <v>0</v>
      </c>
      <c r="F75" s="175">
        <v>0</v>
      </c>
      <c r="G75" s="175">
        <v>0</v>
      </c>
      <c r="H75" s="175">
        <v>0</v>
      </c>
      <c r="I75" s="175">
        <v>0</v>
      </c>
      <c r="J75" s="175">
        <v>0</v>
      </c>
      <c r="K75" s="175">
        <v>0</v>
      </c>
      <c r="L75" s="175">
        <v>0</v>
      </c>
      <c r="M75" s="175">
        <v>0</v>
      </c>
      <c r="N75" s="175">
        <v>0</v>
      </c>
      <c r="O75" s="175">
        <v>0</v>
      </c>
      <c r="P75" s="175">
        <v>0</v>
      </c>
      <c r="Q75" s="175">
        <v>0</v>
      </c>
      <c r="R75" s="175">
        <v>0</v>
      </c>
      <c r="S75" s="175">
        <v>0</v>
      </c>
      <c r="T75" s="175">
        <v>0</v>
      </c>
      <c r="U75" s="175">
        <v>0</v>
      </c>
      <c r="V75" s="175">
        <v>-4197.4177499999996</v>
      </c>
      <c r="W75" s="175">
        <v>0</v>
      </c>
      <c r="X75" s="175">
        <v>0</v>
      </c>
      <c r="Y75" s="175">
        <v>-4197.4177499999996</v>
      </c>
      <c r="Z75" s="175">
        <v>0</v>
      </c>
      <c r="AA75" s="175">
        <v>0</v>
      </c>
      <c r="AB75" s="175">
        <v>-4197.4177499999996</v>
      </c>
      <c r="AC75" s="175">
        <v>0</v>
      </c>
      <c r="AD75" s="175">
        <v>0</v>
      </c>
      <c r="AE75" s="175">
        <v>-4197.4177499999996</v>
      </c>
      <c r="AF75" s="175">
        <v>0</v>
      </c>
      <c r="AG75" s="175">
        <v>0</v>
      </c>
      <c r="AH75" s="175">
        <v>0</v>
      </c>
      <c r="AI75" s="175">
        <v>0</v>
      </c>
      <c r="AJ75" s="175">
        <v>0</v>
      </c>
      <c r="AK75" s="175">
        <v>0</v>
      </c>
    </row>
    <row r="76" spans="1:37" ht="12" thickBot="1" x14ac:dyDescent="0.25">
      <c r="A76" s="176" t="s">
        <v>696</v>
      </c>
      <c r="B76" s="180">
        <v>0</v>
      </c>
      <c r="C76" s="180">
        <v>0</v>
      </c>
      <c r="D76" s="180">
        <v>0</v>
      </c>
      <c r="E76" s="180">
        <v>0</v>
      </c>
      <c r="F76" s="180">
        <v>0</v>
      </c>
      <c r="G76" s="180">
        <v>0</v>
      </c>
      <c r="H76" s="180">
        <v>0</v>
      </c>
      <c r="I76" s="180">
        <v>0</v>
      </c>
      <c r="J76" s="180">
        <v>0</v>
      </c>
      <c r="K76" s="180">
        <v>0</v>
      </c>
      <c r="L76" s="180">
        <v>0</v>
      </c>
      <c r="M76" s="180">
        <v>0</v>
      </c>
      <c r="N76" s="180">
        <v>0</v>
      </c>
      <c r="O76" s="180">
        <v>0</v>
      </c>
      <c r="P76" s="180">
        <v>0</v>
      </c>
      <c r="Q76" s="180">
        <v>0</v>
      </c>
      <c r="R76" s="180">
        <v>0</v>
      </c>
      <c r="S76" s="180">
        <v>0</v>
      </c>
      <c r="T76" s="180">
        <v>0</v>
      </c>
      <c r="U76" s="180">
        <v>0</v>
      </c>
      <c r="V76" s="180">
        <v>0</v>
      </c>
      <c r="W76" s="180">
        <v>0</v>
      </c>
      <c r="X76" s="180">
        <v>0</v>
      </c>
      <c r="Y76" s="180">
        <v>0</v>
      </c>
      <c r="Z76" s="180">
        <v>0</v>
      </c>
      <c r="AA76" s="180">
        <v>0</v>
      </c>
      <c r="AB76" s="180">
        <v>0</v>
      </c>
      <c r="AC76" s="180">
        <v>0</v>
      </c>
      <c r="AD76" s="180">
        <v>0</v>
      </c>
      <c r="AE76" s="180">
        <v>0</v>
      </c>
      <c r="AF76" s="180">
        <v>0</v>
      </c>
      <c r="AG76" s="180">
        <v>0</v>
      </c>
      <c r="AH76" s="180">
        <v>0</v>
      </c>
      <c r="AI76" s="180">
        <v>0</v>
      </c>
      <c r="AJ76" s="180">
        <v>0</v>
      </c>
      <c r="AK76" s="180">
        <v>0</v>
      </c>
    </row>
    <row r="77" spans="1:37" x14ac:dyDescent="0.2">
      <c r="A77" s="176" t="s">
        <v>697</v>
      </c>
      <c r="B77" s="175">
        <v>7.0415274999999902</v>
      </c>
      <c r="C77" s="175">
        <v>7.0415274999999902</v>
      </c>
      <c r="D77" s="175">
        <v>-627.24505327138195</v>
      </c>
      <c r="E77" s="175">
        <v>7.0415274999999902</v>
      </c>
      <c r="F77" s="175">
        <v>7.0415274999999902</v>
      </c>
      <c r="G77" s="175">
        <v>-1033.4571631669401</v>
      </c>
      <c r="H77" s="175">
        <v>7.0415274999999902</v>
      </c>
      <c r="I77" s="175">
        <v>1424.4929780411301</v>
      </c>
      <c r="J77" s="175">
        <v>-1365.5743939169499</v>
      </c>
      <c r="K77" s="175">
        <v>7.0415274999999902</v>
      </c>
      <c r="L77" s="175">
        <v>7.0415274999999902</v>
      </c>
      <c r="M77" s="175">
        <v>-601.93105327139904</v>
      </c>
      <c r="N77" s="175">
        <v>7.0415274999999902</v>
      </c>
      <c r="O77" s="175">
        <v>7.0415274999999902</v>
      </c>
      <c r="P77" s="175">
        <v>-966.71126712495902</v>
      </c>
      <c r="Q77" s="175">
        <v>7.0415274999999902</v>
      </c>
      <c r="R77" s="175">
        <v>7.0415274999999902</v>
      </c>
      <c r="S77" s="175">
        <v>-966.71126712495902</v>
      </c>
      <c r="T77" s="175">
        <v>7.4498199999999901</v>
      </c>
      <c r="U77" s="175">
        <v>7.4498199999999901</v>
      </c>
      <c r="V77" s="175">
        <v>-6223.77872462495</v>
      </c>
      <c r="W77" s="175">
        <v>7.4498199999999901</v>
      </c>
      <c r="X77" s="175">
        <v>7.4498199999999901</v>
      </c>
      <c r="Y77" s="175">
        <v>-6223.77872462495</v>
      </c>
      <c r="Z77" s="175">
        <v>7.4498199999999901</v>
      </c>
      <c r="AA77" s="175">
        <v>7.4498199999999901</v>
      </c>
      <c r="AB77" s="175">
        <v>-8494.1480126209699</v>
      </c>
      <c r="AC77" s="175">
        <v>7.4498199999999901</v>
      </c>
      <c r="AD77" s="175">
        <v>7.4498199999999901</v>
      </c>
      <c r="AE77" s="175">
        <v>-8494.1480126209699</v>
      </c>
      <c r="AF77" s="175">
        <v>7.4498199999999901</v>
      </c>
      <c r="AG77" s="175">
        <v>7.4498199999999901</v>
      </c>
      <c r="AH77" s="175">
        <v>-4508.0212626209704</v>
      </c>
      <c r="AI77" s="175">
        <v>7.4498199999999901</v>
      </c>
      <c r="AJ77" s="175">
        <v>7.4498199999999901</v>
      </c>
      <c r="AK77" s="175">
        <v>-4508.0212626209704</v>
      </c>
    </row>
    <row r="78" spans="1:37" x14ac:dyDescent="0.2">
      <c r="A78" s="176" t="s">
        <v>698</v>
      </c>
      <c r="B78" s="175">
        <v>0</v>
      </c>
      <c r="C78" s="175">
        <v>0</v>
      </c>
      <c r="D78" s="175">
        <v>0</v>
      </c>
      <c r="E78" s="175">
        <v>0</v>
      </c>
      <c r="F78" s="175">
        <v>0</v>
      </c>
      <c r="G78" s="175">
        <v>0</v>
      </c>
      <c r="H78" s="175">
        <v>0</v>
      </c>
      <c r="I78" s="175">
        <v>0</v>
      </c>
      <c r="J78" s="175">
        <v>0</v>
      </c>
      <c r="K78" s="175">
        <v>0</v>
      </c>
      <c r="L78" s="175">
        <v>0</v>
      </c>
      <c r="M78" s="175">
        <v>0</v>
      </c>
      <c r="N78" s="175">
        <v>0</v>
      </c>
      <c r="O78" s="175">
        <v>0</v>
      </c>
      <c r="P78" s="175">
        <v>0</v>
      </c>
      <c r="Q78" s="175">
        <v>0</v>
      </c>
      <c r="R78" s="175">
        <v>0</v>
      </c>
      <c r="S78" s="175">
        <v>0</v>
      </c>
      <c r="T78" s="175">
        <v>0</v>
      </c>
      <c r="U78" s="175">
        <v>0</v>
      </c>
      <c r="V78" s="175">
        <v>0</v>
      </c>
      <c r="W78" s="175">
        <v>0</v>
      </c>
      <c r="X78" s="175">
        <v>0</v>
      </c>
      <c r="Y78" s="175">
        <v>0</v>
      </c>
      <c r="Z78" s="175">
        <v>0</v>
      </c>
      <c r="AA78" s="175">
        <v>0</v>
      </c>
      <c r="AB78" s="175">
        <v>0</v>
      </c>
      <c r="AC78" s="175">
        <v>0</v>
      </c>
      <c r="AD78" s="175">
        <v>0</v>
      </c>
      <c r="AE78" s="175">
        <v>0</v>
      </c>
      <c r="AF78" s="175">
        <v>0</v>
      </c>
      <c r="AG78" s="175">
        <v>0</v>
      </c>
      <c r="AH78" s="175">
        <v>0</v>
      </c>
      <c r="AI78" s="175">
        <v>0</v>
      </c>
      <c r="AJ78" s="175">
        <v>0</v>
      </c>
      <c r="AK78" s="175">
        <v>0</v>
      </c>
    </row>
    <row r="79" spans="1:37" x14ac:dyDescent="0.2">
      <c r="A79" s="176" t="s">
        <v>699</v>
      </c>
      <c r="B79" s="175">
        <v>0</v>
      </c>
      <c r="C79" s="175">
        <v>0</v>
      </c>
      <c r="D79" s="175">
        <v>0</v>
      </c>
      <c r="E79" s="175">
        <v>0</v>
      </c>
      <c r="F79" s="175">
        <v>0</v>
      </c>
      <c r="G79" s="175">
        <v>0</v>
      </c>
      <c r="H79" s="175">
        <v>0</v>
      </c>
      <c r="I79" s="175">
        <v>0</v>
      </c>
      <c r="J79" s="175">
        <v>0</v>
      </c>
      <c r="K79" s="175">
        <v>0</v>
      </c>
      <c r="L79" s="175">
        <v>0</v>
      </c>
      <c r="M79" s="175">
        <v>0</v>
      </c>
      <c r="N79" s="175">
        <v>0</v>
      </c>
      <c r="O79" s="175">
        <v>0</v>
      </c>
      <c r="P79" s="175">
        <v>0</v>
      </c>
      <c r="Q79" s="175">
        <v>0</v>
      </c>
      <c r="R79" s="175">
        <v>0</v>
      </c>
      <c r="S79" s="175">
        <v>0</v>
      </c>
      <c r="T79" s="175">
        <v>0</v>
      </c>
      <c r="U79" s="175">
        <v>0</v>
      </c>
      <c r="V79" s="175">
        <v>0</v>
      </c>
      <c r="W79" s="175">
        <v>0</v>
      </c>
      <c r="X79" s="175">
        <v>0</v>
      </c>
      <c r="Y79" s="175">
        <v>0</v>
      </c>
      <c r="Z79" s="175">
        <v>0</v>
      </c>
      <c r="AA79" s="175">
        <v>0</v>
      </c>
      <c r="AB79" s="175">
        <v>0</v>
      </c>
      <c r="AC79" s="175">
        <v>0</v>
      </c>
      <c r="AD79" s="175">
        <v>0</v>
      </c>
      <c r="AE79" s="175">
        <v>0</v>
      </c>
      <c r="AF79" s="175">
        <v>0</v>
      </c>
      <c r="AG79" s="175">
        <v>0</v>
      </c>
      <c r="AH79" s="175">
        <v>0</v>
      </c>
      <c r="AI79" s="175">
        <v>0</v>
      </c>
      <c r="AJ79" s="175">
        <v>0</v>
      </c>
      <c r="AK79" s="175">
        <v>0</v>
      </c>
    </row>
    <row r="80" spans="1:37" x14ac:dyDescent="0.2">
      <c r="A80" s="176" t="s">
        <v>700</v>
      </c>
      <c r="B80" s="175">
        <v>0</v>
      </c>
      <c r="C80" s="175">
        <v>0</v>
      </c>
      <c r="D80" s="175">
        <v>0</v>
      </c>
      <c r="E80" s="175">
        <v>0</v>
      </c>
      <c r="F80" s="175">
        <v>0</v>
      </c>
      <c r="G80" s="175">
        <v>0</v>
      </c>
      <c r="H80" s="175">
        <v>0</v>
      </c>
      <c r="I80" s="175">
        <v>0</v>
      </c>
      <c r="J80" s="175">
        <v>0</v>
      </c>
      <c r="K80" s="175">
        <v>0</v>
      </c>
      <c r="L80" s="175">
        <v>0</v>
      </c>
      <c r="M80" s="175">
        <v>0</v>
      </c>
      <c r="N80" s="175">
        <v>0</v>
      </c>
      <c r="O80" s="175">
        <v>0</v>
      </c>
      <c r="P80" s="175">
        <v>0</v>
      </c>
      <c r="Q80" s="175">
        <v>0</v>
      </c>
      <c r="R80" s="175">
        <v>0</v>
      </c>
      <c r="S80" s="175">
        <v>0</v>
      </c>
      <c r="T80" s="175">
        <v>0</v>
      </c>
      <c r="U80" s="175">
        <v>0</v>
      </c>
      <c r="V80" s="175">
        <v>0</v>
      </c>
      <c r="W80" s="175">
        <v>0</v>
      </c>
      <c r="X80" s="175">
        <v>0</v>
      </c>
      <c r="Y80" s="175">
        <v>0</v>
      </c>
      <c r="Z80" s="175">
        <v>0</v>
      </c>
      <c r="AA80" s="175">
        <v>0</v>
      </c>
      <c r="AB80" s="175">
        <v>0</v>
      </c>
      <c r="AC80" s="175">
        <v>0</v>
      </c>
      <c r="AD80" s="175">
        <v>0</v>
      </c>
      <c r="AE80" s="175">
        <v>0</v>
      </c>
      <c r="AF80" s="175">
        <v>0</v>
      </c>
      <c r="AG80" s="175">
        <v>0</v>
      </c>
      <c r="AH80" s="175">
        <v>0</v>
      </c>
      <c r="AI80" s="175">
        <v>0</v>
      </c>
      <c r="AJ80" s="175">
        <v>0</v>
      </c>
      <c r="AK80" s="175">
        <v>0</v>
      </c>
    </row>
    <row r="81" spans="1:37" ht="12" thickBot="1" x14ac:dyDescent="0.25">
      <c r="A81" s="176" t="s">
        <v>701</v>
      </c>
      <c r="B81" s="180">
        <v>0</v>
      </c>
      <c r="C81" s="180">
        <v>0</v>
      </c>
      <c r="D81" s="180">
        <v>0</v>
      </c>
      <c r="E81" s="180">
        <v>0</v>
      </c>
      <c r="F81" s="180">
        <v>0</v>
      </c>
      <c r="G81" s="180">
        <v>0</v>
      </c>
      <c r="H81" s="180">
        <v>0</v>
      </c>
      <c r="I81" s="180">
        <v>0</v>
      </c>
      <c r="J81" s="180">
        <v>0</v>
      </c>
      <c r="K81" s="180">
        <v>0</v>
      </c>
      <c r="L81" s="180">
        <v>0</v>
      </c>
      <c r="M81" s="180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  <c r="S81" s="180">
        <v>0</v>
      </c>
      <c r="T81" s="180">
        <v>0</v>
      </c>
      <c r="U81" s="180">
        <v>0</v>
      </c>
      <c r="V81" s="180">
        <v>0</v>
      </c>
      <c r="W81" s="180">
        <v>0</v>
      </c>
      <c r="X81" s="180">
        <v>0</v>
      </c>
      <c r="Y81" s="180">
        <v>0</v>
      </c>
      <c r="Z81" s="180">
        <v>0</v>
      </c>
      <c r="AA81" s="180">
        <v>0</v>
      </c>
      <c r="AB81" s="180">
        <v>0</v>
      </c>
      <c r="AC81" s="180">
        <v>0</v>
      </c>
      <c r="AD81" s="180">
        <v>0</v>
      </c>
      <c r="AE81" s="180">
        <v>0</v>
      </c>
      <c r="AF81" s="180">
        <v>0</v>
      </c>
      <c r="AG81" s="180">
        <v>0</v>
      </c>
      <c r="AH81" s="180">
        <v>0</v>
      </c>
      <c r="AI81" s="180">
        <v>0</v>
      </c>
      <c r="AJ81" s="180">
        <v>0</v>
      </c>
      <c r="AK81" s="180">
        <v>0</v>
      </c>
    </row>
    <row r="82" spans="1:37" x14ac:dyDescent="0.2">
      <c r="A82" s="176" t="s">
        <v>702</v>
      </c>
      <c r="B82" s="175">
        <v>7.0415274999999902</v>
      </c>
      <c r="C82" s="175">
        <v>7.0415274999999902</v>
      </c>
      <c r="D82" s="175">
        <v>-627.24505327138195</v>
      </c>
      <c r="E82" s="175">
        <v>7.0415274999999902</v>
      </c>
      <c r="F82" s="175">
        <v>7.0415274999999902</v>
      </c>
      <c r="G82" s="175">
        <v>-1033.4571631669401</v>
      </c>
      <c r="H82" s="175">
        <v>7.0415274999999902</v>
      </c>
      <c r="I82" s="175">
        <v>1424.4929780411301</v>
      </c>
      <c r="J82" s="175">
        <v>-1365.5743939169499</v>
      </c>
      <c r="K82" s="175">
        <v>7.0415274999999902</v>
      </c>
      <c r="L82" s="175">
        <v>7.0415274999999902</v>
      </c>
      <c r="M82" s="175">
        <v>-601.93105327139904</v>
      </c>
      <c r="N82" s="175">
        <v>7.0415274999999902</v>
      </c>
      <c r="O82" s="175">
        <v>7.0415274999999902</v>
      </c>
      <c r="P82" s="175">
        <v>-966.71126712495902</v>
      </c>
      <c r="Q82" s="175">
        <v>7.0415274999999902</v>
      </c>
      <c r="R82" s="175">
        <v>7.0415274999999902</v>
      </c>
      <c r="S82" s="175">
        <v>-966.71126712495902</v>
      </c>
      <c r="T82" s="175">
        <v>7.4498199999999901</v>
      </c>
      <c r="U82" s="175">
        <v>7.4498199999999901</v>
      </c>
      <c r="V82" s="175">
        <v>-6223.77872462495</v>
      </c>
      <c r="W82" s="175">
        <v>7.4498199999999901</v>
      </c>
      <c r="X82" s="175">
        <v>7.4498199999999901</v>
      </c>
      <c r="Y82" s="175">
        <v>-6223.77872462495</v>
      </c>
      <c r="Z82" s="175">
        <v>7.4498199999999901</v>
      </c>
      <c r="AA82" s="175">
        <v>7.4498199999999901</v>
      </c>
      <c r="AB82" s="175">
        <v>-8494.1480126209699</v>
      </c>
      <c r="AC82" s="175">
        <v>7.4498199999999901</v>
      </c>
      <c r="AD82" s="175">
        <v>7.4498199999999901</v>
      </c>
      <c r="AE82" s="175">
        <v>-8494.1480126209699</v>
      </c>
      <c r="AF82" s="175">
        <v>7.4498199999999901</v>
      </c>
      <c r="AG82" s="175">
        <v>7.4498199999999901</v>
      </c>
      <c r="AH82" s="175">
        <v>-4508.0212626209704</v>
      </c>
      <c r="AI82" s="175">
        <v>7.4498199999999901</v>
      </c>
      <c r="AJ82" s="175">
        <v>7.4498199999999901</v>
      </c>
      <c r="AK82" s="175">
        <v>-4508.0212626209704</v>
      </c>
    </row>
    <row r="83" spans="1:37" ht="15" x14ac:dyDescent="0.25">
      <c r="A83" s="176" t="s">
        <v>703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1:37" x14ac:dyDescent="0.2">
      <c r="A84" s="176" t="s">
        <v>704</v>
      </c>
      <c r="B84" s="175">
        <v>33.531083333333299</v>
      </c>
      <c r="C84" s="175">
        <v>33.531083333333299</v>
      </c>
      <c r="D84" s="175">
        <v>33.531083333333299</v>
      </c>
      <c r="E84" s="175">
        <v>33.531083333333299</v>
      </c>
      <c r="F84" s="175">
        <v>33.531083333333299</v>
      </c>
      <c r="G84" s="175">
        <v>33.531083333333299</v>
      </c>
      <c r="H84" s="175">
        <v>33.531083333333299</v>
      </c>
      <c r="I84" s="175">
        <v>33.531083333333299</v>
      </c>
      <c r="J84" s="175">
        <v>33.531083333333299</v>
      </c>
      <c r="K84" s="175">
        <v>33.531083333333299</v>
      </c>
      <c r="L84" s="175">
        <v>33.531083333333299</v>
      </c>
      <c r="M84" s="175">
        <v>33.531083333333299</v>
      </c>
      <c r="N84" s="175">
        <v>33.531083333333299</v>
      </c>
      <c r="O84" s="175">
        <v>33.531083333333299</v>
      </c>
      <c r="P84" s="175">
        <v>33.531083333333299</v>
      </c>
      <c r="Q84" s="175">
        <v>33.531083333333299</v>
      </c>
      <c r="R84" s="175">
        <v>33.531083333333299</v>
      </c>
      <c r="S84" s="175">
        <v>33.531083333333299</v>
      </c>
      <c r="T84" s="175">
        <v>35.475333333333303</v>
      </c>
      <c r="U84" s="175">
        <v>35.475333333333303</v>
      </c>
      <c r="V84" s="175">
        <v>35.475333333333303</v>
      </c>
      <c r="W84" s="175">
        <v>35.475333333333303</v>
      </c>
      <c r="X84" s="175">
        <v>35.475333333333303</v>
      </c>
      <c r="Y84" s="175">
        <v>35.475333333333303</v>
      </c>
      <c r="Z84" s="175">
        <v>35.475333333333303</v>
      </c>
      <c r="AA84" s="175">
        <v>35.475333333333303</v>
      </c>
      <c r="AB84" s="175">
        <v>35.475333333333303</v>
      </c>
      <c r="AC84" s="175">
        <v>35.475333333333303</v>
      </c>
      <c r="AD84" s="175">
        <v>35.475333333333303</v>
      </c>
      <c r="AE84" s="175">
        <v>35.475333333333303</v>
      </c>
      <c r="AF84" s="175">
        <v>35.475333333333303</v>
      </c>
      <c r="AG84" s="175">
        <v>35.475333333333303</v>
      </c>
      <c r="AH84" s="175">
        <v>35.475333333333303</v>
      </c>
      <c r="AI84" s="175">
        <v>35.475333333333303</v>
      </c>
      <c r="AJ84" s="175">
        <v>35.475333333333303</v>
      </c>
      <c r="AK84" s="175">
        <v>35.475333333333303</v>
      </c>
    </row>
    <row r="85" spans="1:37" x14ac:dyDescent="0.2">
      <c r="A85" s="176" t="s">
        <v>705</v>
      </c>
      <c r="B85" s="175">
        <v>39.875</v>
      </c>
      <c r="C85" s="175">
        <v>39.875</v>
      </c>
      <c r="D85" s="175">
        <v>39.875</v>
      </c>
      <c r="E85" s="175">
        <v>39.875</v>
      </c>
      <c r="F85" s="175">
        <v>39.875</v>
      </c>
      <c r="G85" s="175">
        <v>39.875</v>
      </c>
      <c r="H85" s="175">
        <v>39.875</v>
      </c>
      <c r="I85" s="175">
        <v>39.875</v>
      </c>
      <c r="J85" s="175">
        <v>39.875</v>
      </c>
      <c r="K85" s="175">
        <v>39.875</v>
      </c>
      <c r="L85" s="175">
        <v>39.875</v>
      </c>
      <c r="M85" s="175">
        <v>39.875</v>
      </c>
      <c r="N85" s="175">
        <v>39.825000000000003</v>
      </c>
      <c r="O85" s="175">
        <v>39.825000000000003</v>
      </c>
      <c r="P85" s="175">
        <v>39.825000000000003</v>
      </c>
      <c r="Q85" s="175">
        <v>39.825000000000003</v>
      </c>
      <c r="R85" s="175">
        <v>39.825000000000003</v>
      </c>
      <c r="S85" s="175">
        <v>39.825000000000003</v>
      </c>
      <c r="T85" s="175">
        <v>43.078000000000003</v>
      </c>
      <c r="U85" s="175">
        <v>43.078000000000003</v>
      </c>
      <c r="V85" s="175">
        <v>43.078000000000003</v>
      </c>
      <c r="W85" s="175">
        <v>43.078000000000003</v>
      </c>
      <c r="X85" s="175">
        <v>43.078000000000003</v>
      </c>
      <c r="Y85" s="175">
        <v>43.078000000000003</v>
      </c>
      <c r="Z85" s="175">
        <v>38.901249999999997</v>
      </c>
      <c r="AA85" s="175">
        <v>38.901249999999997</v>
      </c>
      <c r="AB85" s="175">
        <v>38.901249999999997</v>
      </c>
      <c r="AC85" s="175">
        <v>38.901249999999997</v>
      </c>
      <c r="AD85" s="175">
        <v>38.901249999999997</v>
      </c>
      <c r="AE85" s="175">
        <v>38.901249999999997</v>
      </c>
      <c r="AF85" s="175">
        <v>38.901249999999997</v>
      </c>
      <c r="AG85" s="175">
        <v>38.901249999999997</v>
      </c>
      <c r="AH85" s="175">
        <v>38.901249999999997</v>
      </c>
      <c r="AI85" s="175">
        <v>38.901249999999997</v>
      </c>
      <c r="AJ85" s="175">
        <v>38.901249999999997</v>
      </c>
      <c r="AK85" s="175">
        <v>38.901249999999997</v>
      </c>
    </row>
    <row r="86" spans="1:37" x14ac:dyDescent="0.2">
      <c r="A86" s="176" t="s">
        <v>706</v>
      </c>
      <c r="B86" s="175">
        <v>0</v>
      </c>
      <c r="C86" s="175">
        <v>0</v>
      </c>
      <c r="D86" s="175">
        <v>4.7088900000000002</v>
      </c>
      <c r="E86" s="175">
        <v>0</v>
      </c>
      <c r="F86" s="175">
        <v>0</v>
      </c>
      <c r="G86" s="175">
        <v>4.7088900000000002</v>
      </c>
      <c r="H86" s="175">
        <v>0</v>
      </c>
      <c r="I86" s="175">
        <v>0</v>
      </c>
      <c r="J86" s="175">
        <v>4.7088900000000002</v>
      </c>
      <c r="K86" s="175">
        <v>0</v>
      </c>
      <c r="L86" s="175">
        <v>0</v>
      </c>
      <c r="M86" s="175">
        <v>4.7088900000000002</v>
      </c>
      <c r="N86" s="175">
        <v>0</v>
      </c>
      <c r="O86" s="175">
        <v>0</v>
      </c>
      <c r="P86" s="175">
        <v>4.7088900000000002</v>
      </c>
      <c r="Q86" s="175">
        <v>0</v>
      </c>
      <c r="R86" s="175">
        <v>0</v>
      </c>
      <c r="S86" s="175">
        <v>4.7088900000000002</v>
      </c>
      <c r="T86" s="175">
        <v>0</v>
      </c>
      <c r="U86" s="175">
        <v>0</v>
      </c>
      <c r="V86" s="175">
        <v>4.7088900000000002</v>
      </c>
      <c r="W86" s="175">
        <v>0</v>
      </c>
      <c r="X86" s="175">
        <v>0</v>
      </c>
      <c r="Y86" s="175">
        <v>4.7088900000000002</v>
      </c>
      <c r="Z86" s="175">
        <v>0</v>
      </c>
      <c r="AA86" s="175">
        <v>0</v>
      </c>
      <c r="AB86" s="175">
        <v>4.7088900000000002</v>
      </c>
      <c r="AC86" s="175">
        <v>0</v>
      </c>
      <c r="AD86" s="175">
        <v>0</v>
      </c>
      <c r="AE86" s="175">
        <v>4.7088900000000002</v>
      </c>
      <c r="AF86" s="175">
        <v>0</v>
      </c>
      <c r="AG86" s="175">
        <v>0</v>
      </c>
      <c r="AH86" s="175">
        <v>4.7088900000000002</v>
      </c>
      <c r="AI86" s="175">
        <v>0</v>
      </c>
      <c r="AJ86" s="175">
        <v>0</v>
      </c>
      <c r="AK86" s="175">
        <v>4.7088900000000002</v>
      </c>
    </row>
    <row r="87" spans="1:37" ht="15" x14ac:dyDescent="0.25">
      <c r="A87" s="176" t="s">
        <v>707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1:37" x14ac:dyDescent="0.2">
      <c r="A88" s="176" t="s">
        <v>708</v>
      </c>
      <c r="B88" s="175">
        <v>0</v>
      </c>
      <c r="C88" s="175">
        <v>0</v>
      </c>
      <c r="D88" s="175">
        <v>0</v>
      </c>
      <c r="E88" s="175">
        <v>0</v>
      </c>
      <c r="F88" s="175">
        <v>0</v>
      </c>
      <c r="G88" s="175">
        <v>0</v>
      </c>
      <c r="H88" s="175">
        <v>0</v>
      </c>
      <c r="I88" s="175">
        <v>0</v>
      </c>
      <c r="J88" s="175">
        <v>0</v>
      </c>
      <c r="K88" s="175">
        <v>0</v>
      </c>
      <c r="L88" s="175">
        <v>0</v>
      </c>
      <c r="M88" s="175">
        <v>0</v>
      </c>
      <c r="N88" s="175">
        <v>0</v>
      </c>
      <c r="O88" s="175">
        <v>0</v>
      </c>
      <c r="P88" s="175">
        <v>0</v>
      </c>
      <c r="Q88" s="175">
        <v>0</v>
      </c>
      <c r="R88" s="175">
        <v>0</v>
      </c>
      <c r="S88" s="175">
        <v>0</v>
      </c>
      <c r="T88" s="175">
        <v>0</v>
      </c>
      <c r="U88" s="175">
        <v>0</v>
      </c>
      <c r="V88" s="175">
        <v>0</v>
      </c>
      <c r="W88" s="175">
        <v>0</v>
      </c>
      <c r="X88" s="175">
        <v>0</v>
      </c>
      <c r="Y88" s="175">
        <v>0</v>
      </c>
      <c r="Z88" s="175">
        <v>0</v>
      </c>
      <c r="AA88" s="175">
        <v>0</v>
      </c>
      <c r="AB88" s="175">
        <v>0</v>
      </c>
      <c r="AC88" s="175">
        <v>0</v>
      </c>
      <c r="AD88" s="175">
        <v>0</v>
      </c>
      <c r="AE88" s="175">
        <v>0</v>
      </c>
      <c r="AF88" s="175">
        <v>0</v>
      </c>
      <c r="AG88" s="175">
        <v>0</v>
      </c>
      <c r="AH88" s="175">
        <v>0</v>
      </c>
      <c r="AI88" s="175">
        <v>0</v>
      </c>
      <c r="AJ88" s="175">
        <v>0</v>
      </c>
      <c r="AK88" s="175">
        <v>0</v>
      </c>
    </row>
    <row r="89" spans="1:37" x14ac:dyDescent="0.2">
      <c r="A89" s="176" t="s">
        <v>709</v>
      </c>
      <c r="B89" s="175">
        <v>0</v>
      </c>
      <c r="C89" s="175">
        <v>0</v>
      </c>
      <c r="D89" s="175">
        <v>0</v>
      </c>
      <c r="E89" s="175">
        <v>0</v>
      </c>
      <c r="F89" s="175">
        <v>0</v>
      </c>
      <c r="G89" s="175">
        <v>0</v>
      </c>
      <c r="H89" s="175">
        <v>0</v>
      </c>
      <c r="I89" s="175">
        <v>0</v>
      </c>
      <c r="J89" s="175">
        <v>0</v>
      </c>
      <c r="K89" s="175">
        <v>0</v>
      </c>
      <c r="L89" s="175">
        <v>0</v>
      </c>
      <c r="M89" s="175">
        <v>0</v>
      </c>
      <c r="N89" s="175">
        <v>0</v>
      </c>
      <c r="O89" s="175">
        <v>0</v>
      </c>
      <c r="P89" s="175">
        <v>0</v>
      </c>
      <c r="Q89" s="175">
        <v>0</v>
      </c>
      <c r="R89" s="175">
        <v>0</v>
      </c>
      <c r="S89" s="175">
        <v>0</v>
      </c>
      <c r="T89" s="175">
        <v>0</v>
      </c>
      <c r="U89" s="175">
        <v>0</v>
      </c>
      <c r="V89" s="175">
        <v>0</v>
      </c>
      <c r="W89" s="175">
        <v>0</v>
      </c>
      <c r="X89" s="175">
        <v>0</v>
      </c>
      <c r="Y89" s="175">
        <v>0</v>
      </c>
      <c r="Z89" s="175">
        <v>0</v>
      </c>
      <c r="AA89" s="175">
        <v>0</v>
      </c>
      <c r="AB89" s="175">
        <v>0</v>
      </c>
      <c r="AC89" s="175">
        <v>0</v>
      </c>
      <c r="AD89" s="175">
        <v>0</v>
      </c>
      <c r="AE89" s="175">
        <v>0</v>
      </c>
      <c r="AF89" s="175">
        <v>0</v>
      </c>
      <c r="AG89" s="175">
        <v>0</v>
      </c>
      <c r="AH89" s="175">
        <v>0</v>
      </c>
      <c r="AI89" s="175">
        <v>0</v>
      </c>
      <c r="AJ89" s="175">
        <v>0</v>
      </c>
      <c r="AK89" s="175">
        <v>0</v>
      </c>
    </row>
    <row r="90" spans="1:37" x14ac:dyDescent="0.2">
      <c r="A90" s="176" t="s">
        <v>710</v>
      </c>
      <c r="B90" s="175">
        <v>0</v>
      </c>
      <c r="C90" s="175">
        <v>0</v>
      </c>
      <c r="D90" s="175">
        <v>0</v>
      </c>
      <c r="E90" s="175">
        <v>0</v>
      </c>
      <c r="F90" s="175">
        <v>0</v>
      </c>
      <c r="G90" s="175">
        <v>0</v>
      </c>
      <c r="H90" s="175">
        <v>0</v>
      </c>
      <c r="I90" s="175">
        <v>0</v>
      </c>
      <c r="J90" s="175">
        <v>0</v>
      </c>
      <c r="K90" s="175">
        <v>0</v>
      </c>
      <c r="L90" s="175">
        <v>0</v>
      </c>
      <c r="M90" s="175">
        <v>0</v>
      </c>
      <c r="N90" s="175">
        <v>0</v>
      </c>
      <c r="O90" s="175">
        <v>0</v>
      </c>
      <c r="P90" s="175">
        <v>0</v>
      </c>
      <c r="Q90" s="175">
        <v>0</v>
      </c>
      <c r="R90" s="175">
        <v>0</v>
      </c>
      <c r="S90" s="175">
        <v>0</v>
      </c>
      <c r="T90" s="175">
        <v>0</v>
      </c>
      <c r="U90" s="175">
        <v>0</v>
      </c>
      <c r="V90" s="175">
        <v>0</v>
      </c>
      <c r="W90" s="175">
        <v>0</v>
      </c>
      <c r="X90" s="175">
        <v>0</v>
      </c>
      <c r="Y90" s="175">
        <v>0</v>
      </c>
      <c r="Z90" s="175">
        <v>0</v>
      </c>
      <c r="AA90" s="175">
        <v>0</v>
      </c>
      <c r="AB90" s="175">
        <v>0</v>
      </c>
      <c r="AC90" s="175">
        <v>0</v>
      </c>
      <c r="AD90" s="175">
        <v>0</v>
      </c>
      <c r="AE90" s="175">
        <v>0</v>
      </c>
      <c r="AF90" s="175">
        <v>0</v>
      </c>
      <c r="AG90" s="175">
        <v>0</v>
      </c>
      <c r="AH90" s="175">
        <v>0</v>
      </c>
      <c r="AI90" s="175">
        <v>0</v>
      </c>
      <c r="AJ90" s="175">
        <v>0</v>
      </c>
      <c r="AK90" s="175">
        <v>0</v>
      </c>
    </row>
    <row r="91" spans="1:37" x14ac:dyDescent="0.2">
      <c r="A91" s="176" t="s">
        <v>711</v>
      </c>
      <c r="B91" s="175">
        <v>0</v>
      </c>
      <c r="C91" s="175">
        <v>0</v>
      </c>
      <c r="D91" s="175">
        <v>0</v>
      </c>
      <c r="E91" s="175">
        <v>0</v>
      </c>
      <c r="F91" s="175">
        <v>0</v>
      </c>
      <c r="G91" s="175">
        <v>0</v>
      </c>
      <c r="H91" s="175">
        <v>0</v>
      </c>
      <c r="I91" s="175">
        <v>0</v>
      </c>
      <c r="J91" s="175">
        <v>0</v>
      </c>
      <c r="K91" s="175">
        <v>0</v>
      </c>
      <c r="L91" s="175">
        <v>0</v>
      </c>
      <c r="M91" s="175">
        <v>0</v>
      </c>
      <c r="N91" s="175">
        <v>0</v>
      </c>
      <c r="O91" s="175">
        <v>0</v>
      </c>
      <c r="P91" s="175">
        <v>0</v>
      </c>
      <c r="Q91" s="175">
        <v>0</v>
      </c>
      <c r="R91" s="175">
        <v>0</v>
      </c>
      <c r="S91" s="175">
        <v>0</v>
      </c>
      <c r="T91" s="175">
        <v>0</v>
      </c>
      <c r="U91" s="175">
        <v>0</v>
      </c>
      <c r="V91" s="175">
        <v>0</v>
      </c>
      <c r="W91" s="175">
        <v>0</v>
      </c>
      <c r="X91" s="175">
        <v>0</v>
      </c>
      <c r="Y91" s="175">
        <v>0</v>
      </c>
      <c r="Z91" s="175">
        <v>0</v>
      </c>
      <c r="AA91" s="175">
        <v>0</v>
      </c>
      <c r="AB91" s="175">
        <v>0</v>
      </c>
      <c r="AC91" s="175">
        <v>0</v>
      </c>
      <c r="AD91" s="175">
        <v>0</v>
      </c>
      <c r="AE91" s="175">
        <v>0</v>
      </c>
      <c r="AF91" s="175">
        <v>0</v>
      </c>
      <c r="AG91" s="175">
        <v>0</v>
      </c>
      <c r="AH91" s="175">
        <v>0</v>
      </c>
      <c r="AI91" s="175">
        <v>0</v>
      </c>
      <c r="AJ91" s="175">
        <v>0</v>
      </c>
      <c r="AK91" s="175">
        <v>0</v>
      </c>
    </row>
    <row r="92" spans="1:37" ht="15" x14ac:dyDescent="0.25">
      <c r="A92" s="174" t="s">
        <v>712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x14ac:dyDescent="0.2">
      <c r="A93" s="176" t="s">
        <v>713</v>
      </c>
      <c r="B93" s="175">
        <v>0</v>
      </c>
      <c r="C93" s="175">
        <v>0</v>
      </c>
      <c r="D93" s="175">
        <v>0</v>
      </c>
      <c r="E93" s="175">
        <v>0</v>
      </c>
      <c r="F93" s="175">
        <v>0</v>
      </c>
      <c r="G93" s="175">
        <v>0</v>
      </c>
      <c r="H93" s="175">
        <v>0</v>
      </c>
      <c r="I93" s="175">
        <v>0</v>
      </c>
      <c r="J93" s="175">
        <v>0</v>
      </c>
      <c r="K93" s="175">
        <v>0</v>
      </c>
      <c r="L93" s="175">
        <v>0</v>
      </c>
      <c r="M93" s="175">
        <v>0</v>
      </c>
      <c r="N93" s="175">
        <v>0</v>
      </c>
      <c r="O93" s="175">
        <v>0</v>
      </c>
      <c r="P93" s="175">
        <v>0</v>
      </c>
      <c r="Q93" s="175">
        <v>0</v>
      </c>
      <c r="R93" s="175">
        <v>0</v>
      </c>
      <c r="S93" s="175">
        <v>0</v>
      </c>
      <c r="T93" s="175">
        <v>0</v>
      </c>
      <c r="U93" s="175">
        <v>0</v>
      </c>
      <c r="V93" s="175">
        <v>0</v>
      </c>
      <c r="W93" s="175">
        <v>0</v>
      </c>
      <c r="X93" s="175">
        <v>0</v>
      </c>
      <c r="Y93" s="175">
        <v>0</v>
      </c>
      <c r="Z93" s="175">
        <v>0</v>
      </c>
      <c r="AA93" s="175">
        <v>0</v>
      </c>
      <c r="AB93" s="175">
        <v>0</v>
      </c>
      <c r="AC93" s="175">
        <v>0</v>
      </c>
      <c r="AD93" s="175">
        <v>0</v>
      </c>
      <c r="AE93" s="175">
        <v>0</v>
      </c>
      <c r="AF93" s="175">
        <v>0</v>
      </c>
      <c r="AG93" s="175">
        <v>0</v>
      </c>
      <c r="AH93" s="175">
        <v>0</v>
      </c>
      <c r="AI93" s="175">
        <v>0</v>
      </c>
      <c r="AJ93" s="175">
        <v>0</v>
      </c>
      <c r="AK93" s="175">
        <v>0</v>
      </c>
    </row>
    <row r="94" spans="1:37" x14ac:dyDescent="0.2">
      <c r="A94" s="176" t="s">
        <v>714</v>
      </c>
      <c r="B94" s="175">
        <v>0</v>
      </c>
      <c r="C94" s="175">
        <v>0</v>
      </c>
      <c r="D94" s="175">
        <v>0</v>
      </c>
      <c r="E94" s="175">
        <v>0</v>
      </c>
      <c r="F94" s="175">
        <v>0</v>
      </c>
      <c r="G94" s="175">
        <v>0</v>
      </c>
      <c r="H94" s="175">
        <v>0</v>
      </c>
      <c r="I94" s="175">
        <v>0</v>
      </c>
      <c r="J94" s="175">
        <v>0</v>
      </c>
      <c r="K94" s="175">
        <v>0</v>
      </c>
      <c r="L94" s="175">
        <v>0</v>
      </c>
      <c r="M94" s="175">
        <v>0</v>
      </c>
      <c r="N94" s="175">
        <v>0</v>
      </c>
      <c r="O94" s="175">
        <v>0</v>
      </c>
      <c r="P94" s="175">
        <v>0</v>
      </c>
      <c r="Q94" s="175">
        <v>0</v>
      </c>
      <c r="R94" s="175">
        <v>0</v>
      </c>
      <c r="S94" s="175">
        <v>0</v>
      </c>
      <c r="T94" s="175">
        <v>0</v>
      </c>
      <c r="U94" s="175">
        <v>0</v>
      </c>
      <c r="V94" s="175">
        <v>0</v>
      </c>
      <c r="W94" s="175">
        <v>0</v>
      </c>
      <c r="X94" s="175">
        <v>0</v>
      </c>
      <c r="Y94" s="175">
        <v>0</v>
      </c>
      <c r="Z94" s="175">
        <v>0</v>
      </c>
      <c r="AA94" s="175">
        <v>0</v>
      </c>
      <c r="AB94" s="175">
        <v>0</v>
      </c>
      <c r="AC94" s="175">
        <v>0</v>
      </c>
      <c r="AD94" s="175">
        <v>0</v>
      </c>
      <c r="AE94" s="175">
        <v>0</v>
      </c>
      <c r="AF94" s="175">
        <v>0</v>
      </c>
      <c r="AG94" s="175">
        <v>0</v>
      </c>
      <c r="AH94" s="175">
        <v>0</v>
      </c>
      <c r="AI94" s="175">
        <v>0</v>
      </c>
      <c r="AJ94" s="175">
        <v>0</v>
      </c>
      <c r="AK94" s="175">
        <v>0</v>
      </c>
    </row>
    <row r="95" spans="1:37" x14ac:dyDescent="0.2">
      <c r="A95" s="176" t="s">
        <v>715</v>
      </c>
      <c r="B95" s="175">
        <v>0</v>
      </c>
      <c r="C95" s="175">
        <v>0</v>
      </c>
      <c r="D95" s="175">
        <v>0</v>
      </c>
      <c r="E95" s="175">
        <v>0</v>
      </c>
      <c r="F95" s="175">
        <v>0</v>
      </c>
      <c r="G95" s="175">
        <v>0</v>
      </c>
      <c r="H95" s="175">
        <v>0</v>
      </c>
      <c r="I95" s="175">
        <v>0</v>
      </c>
      <c r="J95" s="175">
        <v>0</v>
      </c>
      <c r="K95" s="175">
        <v>0</v>
      </c>
      <c r="L95" s="175">
        <v>0</v>
      </c>
      <c r="M95" s="175">
        <v>0</v>
      </c>
      <c r="N95" s="175">
        <v>0</v>
      </c>
      <c r="O95" s="175">
        <v>0</v>
      </c>
      <c r="P95" s="175">
        <v>0</v>
      </c>
      <c r="Q95" s="175">
        <v>0</v>
      </c>
      <c r="R95" s="175">
        <v>0</v>
      </c>
      <c r="S95" s="175">
        <v>0</v>
      </c>
      <c r="T95" s="175">
        <v>0</v>
      </c>
      <c r="U95" s="175">
        <v>0</v>
      </c>
      <c r="V95" s="175">
        <v>0</v>
      </c>
      <c r="W95" s="175">
        <v>0</v>
      </c>
      <c r="X95" s="175">
        <v>0</v>
      </c>
      <c r="Y95" s="175">
        <v>0</v>
      </c>
      <c r="Z95" s="175">
        <v>0</v>
      </c>
      <c r="AA95" s="175">
        <v>0</v>
      </c>
      <c r="AB95" s="175">
        <v>0</v>
      </c>
      <c r="AC95" s="175">
        <v>0</v>
      </c>
      <c r="AD95" s="175">
        <v>0</v>
      </c>
      <c r="AE95" s="175">
        <v>0</v>
      </c>
      <c r="AF95" s="175">
        <v>0</v>
      </c>
      <c r="AG95" s="175">
        <v>0</v>
      </c>
      <c r="AH95" s="175">
        <v>0</v>
      </c>
      <c r="AI95" s="175">
        <v>0</v>
      </c>
      <c r="AJ95" s="175">
        <v>0</v>
      </c>
      <c r="AK95" s="175">
        <v>0</v>
      </c>
    </row>
    <row r="96" spans="1:37" x14ac:dyDescent="0.2">
      <c r="A96" s="176" t="s">
        <v>716</v>
      </c>
      <c r="B96" s="175">
        <v>0</v>
      </c>
      <c r="C96" s="175">
        <v>0</v>
      </c>
      <c r="D96" s="175">
        <v>0</v>
      </c>
      <c r="E96" s="175">
        <v>0</v>
      </c>
      <c r="F96" s="175">
        <v>0</v>
      </c>
      <c r="G96" s="175">
        <v>0</v>
      </c>
      <c r="H96" s="175">
        <v>0</v>
      </c>
      <c r="I96" s="175">
        <v>0</v>
      </c>
      <c r="J96" s="175">
        <v>0</v>
      </c>
      <c r="K96" s="175">
        <v>0</v>
      </c>
      <c r="L96" s="175">
        <v>0</v>
      </c>
      <c r="M96" s="175">
        <v>0</v>
      </c>
      <c r="N96" s="175">
        <v>0</v>
      </c>
      <c r="O96" s="175">
        <v>0</v>
      </c>
      <c r="P96" s="175">
        <v>0</v>
      </c>
      <c r="Q96" s="175">
        <v>0</v>
      </c>
      <c r="R96" s="175">
        <v>0</v>
      </c>
      <c r="S96" s="175">
        <v>0</v>
      </c>
      <c r="T96" s="175">
        <v>0</v>
      </c>
      <c r="U96" s="175">
        <v>0</v>
      </c>
      <c r="V96" s="175">
        <v>0</v>
      </c>
      <c r="W96" s="175">
        <v>0</v>
      </c>
      <c r="X96" s="175">
        <v>0</v>
      </c>
      <c r="Y96" s="175">
        <v>0</v>
      </c>
      <c r="Z96" s="175">
        <v>0</v>
      </c>
      <c r="AA96" s="175">
        <v>0</v>
      </c>
      <c r="AB96" s="175">
        <v>0</v>
      </c>
      <c r="AC96" s="175">
        <v>0</v>
      </c>
      <c r="AD96" s="175">
        <v>0</v>
      </c>
      <c r="AE96" s="175">
        <v>0</v>
      </c>
      <c r="AF96" s="175">
        <v>0</v>
      </c>
      <c r="AG96" s="175">
        <v>0</v>
      </c>
      <c r="AH96" s="175">
        <v>0</v>
      </c>
      <c r="AI96" s="175">
        <v>0</v>
      </c>
      <c r="AJ96" s="175">
        <v>0</v>
      </c>
      <c r="AK96" s="175">
        <v>0</v>
      </c>
    </row>
    <row r="97" spans="1:37" x14ac:dyDescent="0.2">
      <c r="A97" s="176" t="s">
        <v>717</v>
      </c>
      <c r="B97" s="175">
        <v>9385.2909445733294</v>
      </c>
      <c r="C97" s="175">
        <v>8164.0710939433202</v>
      </c>
      <c r="D97" s="175">
        <v>2174.8386949083401</v>
      </c>
      <c r="E97" s="175">
        <v>2401.0280933133299</v>
      </c>
      <c r="F97" s="175">
        <v>5300.7525422733197</v>
      </c>
      <c r="G97" s="175">
        <v>3891.0669165633399</v>
      </c>
      <c r="H97" s="175">
        <v>9301.5511922083206</v>
      </c>
      <c r="I97" s="175">
        <v>7464.8973138033298</v>
      </c>
      <c r="J97" s="175">
        <v>1295.3788446280801</v>
      </c>
      <c r="K97" s="175">
        <v>2635.6146573197698</v>
      </c>
      <c r="L97" s="175">
        <v>4541.97889504251</v>
      </c>
      <c r="M97" s="175">
        <v>3582.4106575953101</v>
      </c>
      <c r="N97" s="175">
        <v>9422.4020966060398</v>
      </c>
      <c r="O97" s="175">
        <v>6795.6318105918299</v>
      </c>
      <c r="P97" s="175">
        <v>2386.8213756965101</v>
      </c>
      <c r="Q97" s="175">
        <v>1328.9556329054501</v>
      </c>
      <c r="R97" s="175">
        <v>3784.62050929003</v>
      </c>
      <c r="S97" s="175">
        <v>1769.4326895454601</v>
      </c>
      <c r="T97" s="175">
        <v>1572.30832174135</v>
      </c>
      <c r="U97" s="175">
        <v>1782.0888628222301</v>
      </c>
      <c r="V97" s="175">
        <v>-4888.9991785126404</v>
      </c>
      <c r="W97" s="175">
        <v>-2908.4941603403499</v>
      </c>
      <c r="X97" s="175">
        <v>-87.475117785841107</v>
      </c>
      <c r="Y97" s="175">
        <v>-2041.5621327291699</v>
      </c>
      <c r="Z97" s="175">
        <v>4179.5540776909102</v>
      </c>
      <c r="AA97" s="175">
        <v>1846.8110377893199</v>
      </c>
      <c r="AB97" s="175">
        <v>-5556.0990616274303</v>
      </c>
      <c r="AC97" s="175">
        <v>-2376.6541660041798</v>
      </c>
      <c r="AD97" s="175">
        <v>-1529.0482914993199</v>
      </c>
      <c r="AE97" s="175">
        <v>-4630.0390898601299</v>
      </c>
      <c r="AF97" s="175">
        <v>2264.3546296746399</v>
      </c>
      <c r="AG97" s="175">
        <v>1799.9770372637699</v>
      </c>
      <c r="AH97" s="175">
        <v>-4657.9131898539999</v>
      </c>
      <c r="AI97" s="175">
        <v>-2387.8244587315198</v>
      </c>
      <c r="AJ97" s="175">
        <v>-67.981533819827803</v>
      </c>
      <c r="AK97" s="175">
        <v>-1464.1742897716999</v>
      </c>
    </row>
    <row r="98" spans="1:37" x14ac:dyDescent="0.2">
      <c r="A98" s="176" t="s">
        <v>718</v>
      </c>
      <c r="B98" s="175">
        <v>60138.879846172298</v>
      </c>
      <c r="C98" s="175">
        <v>60138.879846172298</v>
      </c>
      <c r="D98" s="175">
        <v>60138.879846172298</v>
      </c>
      <c r="E98" s="175">
        <v>60138.879846172298</v>
      </c>
      <c r="F98" s="175">
        <v>60138.879846172298</v>
      </c>
      <c r="G98" s="175">
        <v>60138.879846172298</v>
      </c>
      <c r="H98" s="175">
        <v>60138.879846172298</v>
      </c>
      <c r="I98" s="175">
        <v>60138.879846172298</v>
      </c>
      <c r="J98" s="175">
        <v>60138.879846172298</v>
      </c>
      <c r="K98" s="175">
        <v>60138.879846172298</v>
      </c>
      <c r="L98" s="175">
        <v>60138.879846172298</v>
      </c>
      <c r="M98" s="175">
        <v>60138.879846172298</v>
      </c>
      <c r="N98" s="175">
        <v>18915.730709830801</v>
      </c>
      <c r="O98" s="175">
        <v>18915.730709830801</v>
      </c>
      <c r="P98" s="175">
        <v>18915.730709830801</v>
      </c>
      <c r="Q98" s="175">
        <v>18915.730709830801</v>
      </c>
      <c r="R98" s="175">
        <v>18915.730709830801</v>
      </c>
      <c r="S98" s="175">
        <v>18915.730709830899</v>
      </c>
      <c r="T98" s="175">
        <v>18915.730709830899</v>
      </c>
      <c r="U98" s="175">
        <v>18915.730709830899</v>
      </c>
      <c r="V98" s="175">
        <v>18915.730709830899</v>
      </c>
      <c r="W98" s="175">
        <v>18915.730709830899</v>
      </c>
      <c r="X98" s="175">
        <v>18915.730709830899</v>
      </c>
      <c r="Y98" s="175">
        <v>18915.730709830899</v>
      </c>
      <c r="Z98" s="175">
        <v>-12579.037298749399</v>
      </c>
      <c r="AA98" s="175">
        <v>-12579.037298749399</v>
      </c>
      <c r="AB98" s="175">
        <v>-12579.037298749399</v>
      </c>
      <c r="AC98" s="175">
        <v>-12579.037298749399</v>
      </c>
      <c r="AD98" s="175">
        <v>-12579.037298749399</v>
      </c>
      <c r="AE98" s="175">
        <v>-12579.037298749399</v>
      </c>
      <c r="AF98" s="175">
        <v>-12579.037298749399</v>
      </c>
      <c r="AG98" s="175">
        <v>-12579.037298749399</v>
      </c>
      <c r="AH98" s="175">
        <v>-12579.037298749399</v>
      </c>
      <c r="AI98" s="175">
        <v>-12579.037298749399</v>
      </c>
      <c r="AJ98" s="175">
        <v>-12579.037298749399</v>
      </c>
      <c r="AK98" s="175">
        <v>-12579.037298749399</v>
      </c>
    </row>
    <row r="99" spans="1:37" x14ac:dyDescent="0.2">
      <c r="A99" s="176" t="s">
        <v>719</v>
      </c>
      <c r="B99" s="175">
        <v>291606.56512788503</v>
      </c>
      <c r="C99" s="175">
        <v>291606.56512788503</v>
      </c>
      <c r="D99" s="175">
        <v>291606.56512788503</v>
      </c>
      <c r="E99" s="175">
        <v>291606.56512788503</v>
      </c>
      <c r="F99" s="175">
        <v>291606.56512788503</v>
      </c>
      <c r="G99" s="175">
        <v>291606.56512788503</v>
      </c>
      <c r="H99" s="175">
        <v>291606.56512788503</v>
      </c>
      <c r="I99" s="175">
        <v>291606.56512788503</v>
      </c>
      <c r="J99" s="175">
        <v>291606.56512788503</v>
      </c>
      <c r="K99" s="175">
        <v>291606.56512788503</v>
      </c>
      <c r="L99" s="175">
        <v>291606.56512788503</v>
      </c>
      <c r="M99" s="175">
        <v>291606.56512788503</v>
      </c>
      <c r="N99" s="175">
        <v>137344.07535331199</v>
      </c>
      <c r="O99" s="175">
        <v>137344.07535331199</v>
      </c>
      <c r="P99" s="175">
        <v>137344.07535331199</v>
      </c>
      <c r="Q99" s="175">
        <v>137344.07535331199</v>
      </c>
      <c r="R99" s="175">
        <v>137344.07535331199</v>
      </c>
      <c r="S99" s="175">
        <v>137344.07535331199</v>
      </c>
      <c r="T99" s="175">
        <v>137344.07535331199</v>
      </c>
      <c r="U99" s="175">
        <v>137344.07535331199</v>
      </c>
      <c r="V99" s="175">
        <v>137344.07535331199</v>
      </c>
      <c r="W99" s="175">
        <v>137344.07535331199</v>
      </c>
      <c r="X99" s="175">
        <v>137344.07535331199</v>
      </c>
      <c r="Y99" s="175">
        <v>137344.07535331199</v>
      </c>
      <c r="Z99" s="175">
        <v>20324.015752888699</v>
      </c>
      <c r="AA99" s="175">
        <v>20324.015752888699</v>
      </c>
      <c r="AB99" s="175">
        <v>20324.015752888699</v>
      </c>
      <c r="AC99" s="175">
        <v>20324.015752888699</v>
      </c>
      <c r="AD99" s="175">
        <v>20324.015752888699</v>
      </c>
      <c r="AE99" s="175">
        <v>20324.015752888699</v>
      </c>
      <c r="AF99" s="175">
        <v>20324.015752888699</v>
      </c>
      <c r="AG99" s="175">
        <v>20324.015752888699</v>
      </c>
      <c r="AH99" s="175">
        <v>20324.015752888699</v>
      </c>
      <c r="AI99" s="175">
        <v>20324.015752888699</v>
      </c>
      <c r="AJ99" s="175">
        <v>20324.015752888699</v>
      </c>
      <c r="AK99" s="175">
        <v>20324.015752888699</v>
      </c>
    </row>
    <row r="100" spans="1:37" x14ac:dyDescent="0.2">
      <c r="A100" s="176" t="s">
        <v>720</v>
      </c>
      <c r="B100" s="175">
        <v>0</v>
      </c>
      <c r="C100" s="175">
        <v>0</v>
      </c>
      <c r="D100" s="175">
        <v>0</v>
      </c>
      <c r="E100" s="175">
        <v>0</v>
      </c>
      <c r="F100" s="175">
        <v>0</v>
      </c>
      <c r="G100" s="175">
        <v>0</v>
      </c>
      <c r="H100" s="175">
        <v>0</v>
      </c>
      <c r="I100" s="175">
        <v>0</v>
      </c>
      <c r="J100" s="175">
        <v>0</v>
      </c>
      <c r="K100" s="175">
        <v>0</v>
      </c>
      <c r="L100" s="175">
        <v>0</v>
      </c>
      <c r="M100" s="175">
        <v>0</v>
      </c>
      <c r="N100" s="175">
        <v>0</v>
      </c>
      <c r="O100" s="175">
        <v>0</v>
      </c>
      <c r="P100" s="175">
        <v>0</v>
      </c>
      <c r="Q100" s="175">
        <v>0</v>
      </c>
      <c r="R100" s="175">
        <v>0</v>
      </c>
      <c r="S100" s="175">
        <v>0</v>
      </c>
      <c r="T100" s="175">
        <v>0</v>
      </c>
      <c r="U100" s="175">
        <v>0</v>
      </c>
      <c r="V100" s="175">
        <v>0</v>
      </c>
      <c r="W100" s="175">
        <v>0</v>
      </c>
      <c r="X100" s="175">
        <v>0</v>
      </c>
      <c r="Y100" s="175">
        <v>0</v>
      </c>
      <c r="Z100" s="175">
        <v>0</v>
      </c>
      <c r="AA100" s="175">
        <v>0</v>
      </c>
      <c r="AB100" s="175">
        <v>0</v>
      </c>
      <c r="AC100" s="175">
        <v>0</v>
      </c>
      <c r="AD100" s="175">
        <v>0</v>
      </c>
      <c r="AE100" s="175">
        <v>0</v>
      </c>
      <c r="AF100" s="175">
        <v>0</v>
      </c>
      <c r="AG100" s="175">
        <v>0</v>
      </c>
      <c r="AH100" s="175">
        <v>0</v>
      </c>
      <c r="AI100" s="175">
        <v>0</v>
      </c>
      <c r="AJ100" s="175">
        <v>0</v>
      </c>
      <c r="AK100" s="175">
        <v>0</v>
      </c>
    </row>
    <row r="101" spans="1:37" x14ac:dyDescent="0.2">
      <c r="A101" s="176" t="s">
        <v>721</v>
      </c>
      <c r="B101" s="175">
        <v>0</v>
      </c>
      <c r="C101" s="175">
        <v>0</v>
      </c>
      <c r="D101" s="175">
        <v>0</v>
      </c>
      <c r="E101" s="175">
        <v>0</v>
      </c>
      <c r="F101" s="175">
        <v>0</v>
      </c>
      <c r="G101" s="175">
        <v>0</v>
      </c>
      <c r="H101" s="175">
        <v>0</v>
      </c>
      <c r="I101" s="175">
        <v>0</v>
      </c>
      <c r="J101" s="175">
        <v>0</v>
      </c>
      <c r="K101" s="175">
        <v>0</v>
      </c>
      <c r="L101" s="175">
        <v>0</v>
      </c>
      <c r="M101" s="175">
        <v>0</v>
      </c>
      <c r="N101" s="175">
        <v>0</v>
      </c>
      <c r="O101" s="175">
        <v>0</v>
      </c>
      <c r="P101" s="175">
        <v>0</v>
      </c>
      <c r="Q101" s="175">
        <v>0</v>
      </c>
      <c r="R101" s="175">
        <v>0</v>
      </c>
      <c r="S101" s="175">
        <v>0</v>
      </c>
      <c r="T101" s="175">
        <v>0</v>
      </c>
      <c r="U101" s="175">
        <v>0</v>
      </c>
      <c r="V101" s="175">
        <v>0</v>
      </c>
      <c r="W101" s="175">
        <v>0</v>
      </c>
      <c r="X101" s="175">
        <v>0</v>
      </c>
      <c r="Y101" s="175">
        <v>0</v>
      </c>
      <c r="Z101" s="175">
        <v>0</v>
      </c>
      <c r="AA101" s="175">
        <v>0</v>
      </c>
      <c r="AB101" s="175">
        <v>0</v>
      </c>
      <c r="AC101" s="175">
        <v>0</v>
      </c>
      <c r="AD101" s="175">
        <v>0</v>
      </c>
      <c r="AE101" s="175">
        <v>0</v>
      </c>
      <c r="AF101" s="175">
        <v>0</v>
      </c>
      <c r="AG101" s="175">
        <v>0</v>
      </c>
      <c r="AH101" s="175">
        <v>0</v>
      </c>
      <c r="AI101" s="175">
        <v>0</v>
      </c>
      <c r="AJ101" s="175">
        <v>0</v>
      </c>
      <c r="AK101" s="175">
        <v>0</v>
      </c>
    </row>
    <row r="102" spans="1:37" ht="15" x14ac:dyDescent="0.25">
      <c r="A102" s="176" t="s">
        <v>722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x14ac:dyDescent="0.2">
      <c r="A103" s="176" t="s">
        <v>508</v>
      </c>
      <c r="B103" s="175">
        <v>0</v>
      </c>
      <c r="C103" s="175">
        <v>0</v>
      </c>
      <c r="D103" s="175">
        <v>0</v>
      </c>
      <c r="E103" s="175">
        <v>0</v>
      </c>
      <c r="F103" s="175">
        <v>0</v>
      </c>
      <c r="G103" s="175">
        <v>0</v>
      </c>
      <c r="H103" s="175">
        <v>0</v>
      </c>
      <c r="I103" s="175">
        <v>0</v>
      </c>
      <c r="J103" s="175">
        <v>0</v>
      </c>
      <c r="K103" s="175">
        <v>0</v>
      </c>
      <c r="L103" s="175">
        <v>0</v>
      </c>
      <c r="M103" s="175">
        <v>0</v>
      </c>
      <c r="N103" s="175">
        <v>0</v>
      </c>
      <c r="O103" s="175">
        <v>0</v>
      </c>
      <c r="P103" s="175">
        <v>0</v>
      </c>
      <c r="Q103" s="175">
        <v>0</v>
      </c>
      <c r="R103" s="175">
        <v>0</v>
      </c>
      <c r="S103" s="175">
        <v>0</v>
      </c>
      <c r="T103" s="175">
        <v>0</v>
      </c>
      <c r="U103" s="175">
        <v>0</v>
      </c>
      <c r="V103" s="175">
        <v>0</v>
      </c>
      <c r="W103" s="175">
        <v>0</v>
      </c>
      <c r="X103" s="175">
        <v>0</v>
      </c>
      <c r="Y103" s="175">
        <v>0</v>
      </c>
      <c r="Z103" s="175">
        <v>0</v>
      </c>
      <c r="AA103" s="175">
        <v>0</v>
      </c>
      <c r="AB103" s="175">
        <v>0</v>
      </c>
      <c r="AC103" s="175">
        <v>0</v>
      </c>
      <c r="AD103" s="175">
        <v>0</v>
      </c>
      <c r="AE103" s="175">
        <v>0</v>
      </c>
      <c r="AF103" s="175">
        <v>0</v>
      </c>
      <c r="AG103" s="175">
        <v>0</v>
      </c>
      <c r="AH103" s="175">
        <v>0</v>
      </c>
      <c r="AI103" s="175">
        <v>0</v>
      </c>
      <c r="AJ103" s="175">
        <v>0</v>
      </c>
      <c r="AK103" s="175">
        <v>0</v>
      </c>
    </row>
    <row r="104" spans="1:37" x14ac:dyDescent="0.2">
      <c r="A104" s="176" t="s">
        <v>723</v>
      </c>
      <c r="B104" s="175">
        <v>0</v>
      </c>
      <c r="C104" s="175">
        <v>0</v>
      </c>
      <c r="D104" s="175">
        <v>0</v>
      </c>
      <c r="E104" s="175">
        <v>0</v>
      </c>
      <c r="F104" s="175">
        <v>0</v>
      </c>
      <c r="G104" s="175">
        <v>0</v>
      </c>
      <c r="H104" s="175">
        <v>0</v>
      </c>
      <c r="I104" s="175">
        <v>0</v>
      </c>
      <c r="J104" s="175">
        <v>0</v>
      </c>
      <c r="K104" s="175">
        <v>0</v>
      </c>
      <c r="L104" s="175">
        <v>0</v>
      </c>
      <c r="M104" s="175">
        <v>0</v>
      </c>
      <c r="N104" s="175">
        <v>0</v>
      </c>
      <c r="O104" s="175">
        <v>0</v>
      </c>
      <c r="P104" s="175">
        <v>0</v>
      </c>
      <c r="Q104" s="175">
        <v>0</v>
      </c>
      <c r="R104" s="175">
        <v>0</v>
      </c>
      <c r="S104" s="175">
        <v>0</v>
      </c>
      <c r="T104" s="175">
        <v>0</v>
      </c>
      <c r="U104" s="175">
        <v>0</v>
      </c>
      <c r="V104" s="175">
        <v>0</v>
      </c>
      <c r="W104" s="175">
        <v>0</v>
      </c>
      <c r="X104" s="175">
        <v>0</v>
      </c>
      <c r="Y104" s="175">
        <v>0</v>
      </c>
      <c r="Z104" s="175">
        <v>0</v>
      </c>
      <c r="AA104" s="175">
        <v>0</v>
      </c>
      <c r="AB104" s="175">
        <v>0</v>
      </c>
      <c r="AC104" s="175">
        <v>0</v>
      </c>
      <c r="AD104" s="175">
        <v>0</v>
      </c>
      <c r="AE104" s="175">
        <v>0</v>
      </c>
      <c r="AF104" s="175">
        <v>0</v>
      </c>
      <c r="AG104" s="175">
        <v>0</v>
      </c>
      <c r="AH104" s="175">
        <v>0</v>
      </c>
      <c r="AI104" s="175">
        <v>0</v>
      </c>
      <c r="AJ104" s="175">
        <v>0</v>
      </c>
      <c r="AK104" s="175">
        <v>0</v>
      </c>
    </row>
    <row r="105" spans="1:37" x14ac:dyDescent="0.2">
      <c r="A105" s="176" t="s">
        <v>724</v>
      </c>
      <c r="B105" s="175">
        <v>0</v>
      </c>
      <c r="C105" s="175">
        <v>0</v>
      </c>
      <c r="D105" s="175">
        <v>0</v>
      </c>
      <c r="E105" s="175">
        <v>0</v>
      </c>
      <c r="F105" s="175">
        <v>0</v>
      </c>
      <c r="G105" s="175">
        <v>0</v>
      </c>
      <c r="H105" s="175">
        <v>0</v>
      </c>
      <c r="I105" s="175">
        <v>0</v>
      </c>
      <c r="J105" s="175">
        <v>0</v>
      </c>
      <c r="K105" s="175">
        <v>0</v>
      </c>
      <c r="L105" s="175">
        <v>0</v>
      </c>
      <c r="M105" s="175">
        <v>0</v>
      </c>
      <c r="N105" s="175">
        <v>0</v>
      </c>
      <c r="O105" s="175">
        <v>0</v>
      </c>
      <c r="P105" s="175">
        <v>0</v>
      </c>
      <c r="Q105" s="175">
        <v>0</v>
      </c>
      <c r="R105" s="175">
        <v>0</v>
      </c>
      <c r="S105" s="175">
        <v>0</v>
      </c>
      <c r="T105" s="175">
        <v>0</v>
      </c>
      <c r="U105" s="175">
        <v>0</v>
      </c>
      <c r="V105" s="175">
        <v>0</v>
      </c>
      <c r="W105" s="175">
        <v>0</v>
      </c>
      <c r="X105" s="175">
        <v>0</v>
      </c>
      <c r="Y105" s="175">
        <v>0</v>
      </c>
      <c r="Z105" s="175">
        <v>0</v>
      </c>
      <c r="AA105" s="175">
        <v>0</v>
      </c>
      <c r="AB105" s="175">
        <v>0</v>
      </c>
      <c r="AC105" s="175">
        <v>0</v>
      </c>
      <c r="AD105" s="175">
        <v>0</v>
      </c>
      <c r="AE105" s="175">
        <v>0</v>
      </c>
      <c r="AF105" s="175">
        <v>0</v>
      </c>
      <c r="AG105" s="175">
        <v>0</v>
      </c>
      <c r="AH105" s="175">
        <v>0</v>
      </c>
      <c r="AI105" s="175">
        <v>0</v>
      </c>
      <c r="AJ105" s="175">
        <v>0</v>
      </c>
      <c r="AK105" s="175">
        <v>0</v>
      </c>
    </row>
    <row r="106" spans="1:37" x14ac:dyDescent="0.2">
      <c r="A106" s="176" t="s">
        <v>725</v>
      </c>
      <c r="B106" s="175">
        <v>0</v>
      </c>
      <c r="C106" s="175">
        <v>0</v>
      </c>
      <c r="D106" s="175">
        <v>0</v>
      </c>
      <c r="E106" s="175">
        <v>0</v>
      </c>
      <c r="F106" s="175">
        <v>0</v>
      </c>
      <c r="G106" s="175">
        <v>0</v>
      </c>
      <c r="H106" s="175">
        <v>0</v>
      </c>
      <c r="I106" s="175">
        <v>0</v>
      </c>
      <c r="J106" s="175">
        <v>0</v>
      </c>
      <c r="K106" s="175">
        <v>0</v>
      </c>
      <c r="L106" s="175">
        <v>0</v>
      </c>
      <c r="M106" s="175">
        <v>0</v>
      </c>
      <c r="N106" s="175">
        <v>0</v>
      </c>
      <c r="O106" s="175">
        <v>0</v>
      </c>
      <c r="P106" s="175">
        <v>0</v>
      </c>
      <c r="Q106" s="175">
        <v>0</v>
      </c>
      <c r="R106" s="175">
        <v>0</v>
      </c>
      <c r="S106" s="175">
        <v>0</v>
      </c>
      <c r="T106" s="175">
        <v>0</v>
      </c>
      <c r="U106" s="175">
        <v>0</v>
      </c>
      <c r="V106" s="175">
        <v>0</v>
      </c>
      <c r="W106" s="175">
        <v>0</v>
      </c>
      <c r="X106" s="175">
        <v>0</v>
      </c>
      <c r="Y106" s="175">
        <v>0</v>
      </c>
      <c r="Z106" s="175">
        <v>0</v>
      </c>
      <c r="AA106" s="175">
        <v>0</v>
      </c>
      <c r="AB106" s="175">
        <v>0</v>
      </c>
      <c r="AC106" s="175">
        <v>0</v>
      </c>
      <c r="AD106" s="175">
        <v>0</v>
      </c>
      <c r="AE106" s="175">
        <v>0</v>
      </c>
      <c r="AF106" s="175">
        <v>0</v>
      </c>
      <c r="AG106" s="175">
        <v>0</v>
      </c>
      <c r="AH106" s="175">
        <v>0</v>
      </c>
      <c r="AI106" s="175">
        <v>0</v>
      </c>
      <c r="AJ106" s="175">
        <v>0</v>
      </c>
      <c r="AK106" s="175">
        <v>0</v>
      </c>
    </row>
    <row r="107" spans="1:37" s="182" customFormat="1" x14ac:dyDescent="0.2">
      <c r="A107" s="181" t="s">
        <v>726</v>
      </c>
      <c r="B107" s="182">
        <v>0</v>
      </c>
      <c r="C107" s="182">
        <v>0</v>
      </c>
      <c r="D107" s="182">
        <v>0</v>
      </c>
      <c r="E107" s="182">
        <v>0</v>
      </c>
      <c r="F107" s="182">
        <v>0</v>
      </c>
      <c r="G107" s="182">
        <v>0</v>
      </c>
      <c r="H107" s="182">
        <v>0</v>
      </c>
      <c r="I107" s="182">
        <v>0</v>
      </c>
      <c r="J107" s="182">
        <v>0</v>
      </c>
      <c r="K107" s="182">
        <v>0</v>
      </c>
      <c r="L107" s="182">
        <v>0</v>
      </c>
      <c r="M107" s="182">
        <v>0</v>
      </c>
      <c r="N107" s="182">
        <v>0</v>
      </c>
      <c r="O107" s="182">
        <v>0</v>
      </c>
      <c r="P107" s="182">
        <v>0</v>
      </c>
      <c r="Q107" s="182">
        <v>0</v>
      </c>
      <c r="R107" s="182">
        <v>0</v>
      </c>
      <c r="S107" s="182">
        <v>0</v>
      </c>
      <c r="T107" s="182">
        <v>0</v>
      </c>
      <c r="U107" s="182">
        <v>0</v>
      </c>
      <c r="V107" s="182">
        <v>0</v>
      </c>
      <c r="W107" s="182">
        <v>0</v>
      </c>
      <c r="X107" s="182">
        <v>0</v>
      </c>
      <c r="Y107" s="182">
        <v>0</v>
      </c>
      <c r="Z107" s="182">
        <v>0</v>
      </c>
      <c r="AA107" s="182">
        <v>0</v>
      </c>
      <c r="AB107" s="182">
        <v>0</v>
      </c>
      <c r="AC107" s="182">
        <v>0</v>
      </c>
      <c r="AD107" s="182">
        <v>0</v>
      </c>
      <c r="AE107" s="182">
        <v>0</v>
      </c>
      <c r="AF107" s="182">
        <v>0</v>
      </c>
      <c r="AG107" s="182">
        <v>0</v>
      </c>
      <c r="AH107" s="182">
        <v>0</v>
      </c>
      <c r="AI107" s="182">
        <v>0</v>
      </c>
      <c r="AJ107" s="182">
        <v>0</v>
      </c>
      <c r="AK107" s="182">
        <v>0</v>
      </c>
    </row>
    <row r="108" spans="1:37" s="182" customFormat="1" x14ac:dyDescent="0.2">
      <c r="A108" s="181" t="s">
        <v>727</v>
      </c>
      <c r="B108" s="182">
        <v>0</v>
      </c>
      <c r="C108" s="182">
        <v>0</v>
      </c>
      <c r="D108" s="182">
        <v>0</v>
      </c>
      <c r="E108" s="182">
        <v>0</v>
      </c>
      <c r="F108" s="182">
        <v>0</v>
      </c>
      <c r="G108" s="182">
        <v>0</v>
      </c>
      <c r="H108" s="182">
        <v>0</v>
      </c>
      <c r="I108" s="182">
        <v>0</v>
      </c>
      <c r="J108" s="182">
        <v>0</v>
      </c>
      <c r="K108" s="182">
        <v>0</v>
      </c>
      <c r="L108" s="182">
        <v>0</v>
      </c>
      <c r="M108" s="182">
        <v>0</v>
      </c>
      <c r="N108" s="182">
        <v>0</v>
      </c>
      <c r="O108" s="182">
        <v>0</v>
      </c>
      <c r="P108" s="182">
        <v>0</v>
      </c>
      <c r="Q108" s="182">
        <v>0</v>
      </c>
      <c r="R108" s="182">
        <v>0</v>
      </c>
      <c r="S108" s="182">
        <v>0</v>
      </c>
      <c r="T108" s="182">
        <v>0</v>
      </c>
      <c r="U108" s="182">
        <v>0</v>
      </c>
      <c r="V108" s="182">
        <v>0</v>
      </c>
      <c r="W108" s="182">
        <v>0</v>
      </c>
      <c r="X108" s="182">
        <v>0</v>
      </c>
      <c r="Y108" s="182">
        <v>0</v>
      </c>
      <c r="Z108" s="182">
        <v>0</v>
      </c>
      <c r="AA108" s="182">
        <v>0</v>
      </c>
      <c r="AB108" s="182">
        <v>0</v>
      </c>
      <c r="AC108" s="182">
        <v>0</v>
      </c>
      <c r="AD108" s="182">
        <v>0</v>
      </c>
      <c r="AE108" s="182">
        <v>0</v>
      </c>
      <c r="AF108" s="182">
        <v>0</v>
      </c>
      <c r="AG108" s="182">
        <v>0</v>
      </c>
      <c r="AH108" s="182">
        <v>0</v>
      </c>
      <c r="AI108" s="182">
        <v>0</v>
      </c>
      <c r="AJ108" s="182">
        <v>0</v>
      </c>
      <c r="AK108" s="182">
        <v>0</v>
      </c>
    </row>
    <row r="109" spans="1:37" x14ac:dyDescent="0.2">
      <c r="A109" s="176" t="s">
        <v>728</v>
      </c>
      <c r="B109" s="175">
        <v>0</v>
      </c>
      <c r="C109" s="175">
        <v>0</v>
      </c>
      <c r="D109" s="175">
        <v>0</v>
      </c>
      <c r="E109" s="175">
        <v>0</v>
      </c>
      <c r="F109" s="175">
        <v>0</v>
      </c>
      <c r="G109" s="175">
        <v>0</v>
      </c>
      <c r="H109" s="175">
        <v>0</v>
      </c>
      <c r="I109" s="175">
        <v>0</v>
      </c>
      <c r="J109" s="175">
        <v>0</v>
      </c>
      <c r="K109" s="175">
        <v>0</v>
      </c>
      <c r="L109" s="175">
        <v>0</v>
      </c>
      <c r="M109" s="175">
        <v>0</v>
      </c>
      <c r="N109" s="175">
        <v>0</v>
      </c>
      <c r="O109" s="175">
        <v>0</v>
      </c>
      <c r="P109" s="175">
        <v>0</v>
      </c>
      <c r="Q109" s="175">
        <v>0</v>
      </c>
      <c r="R109" s="175">
        <v>0</v>
      </c>
      <c r="S109" s="175">
        <v>0</v>
      </c>
      <c r="T109" s="175">
        <v>0</v>
      </c>
      <c r="U109" s="175">
        <v>0</v>
      </c>
      <c r="V109" s="175">
        <v>0</v>
      </c>
      <c r="W109" s="175">
        <v>0</v>
      </c>
      <c r="X109" s="175">
        <v>0</v>
      </c>
      <c r="Y109" s="175">
        <v>0</v>
      </c>
      <c r="Z109" s="175">
        <v>0</v>
      </c>
      <c r="AA109" s="175">
        <v>0</v>
      </c>
      <c r="AB109" s="175">
        <v>0</v>
      </c>
      <c r="AC109" s="175">
        <v>0</v>
      </c>
      <c r="AD109" s="175">
        <v>0</v>
      </c>
      <c r="AE109" s="175">
        <v>0</v>
      </c>
      <c r="AF109" s="175">
        <v>0</v>
      </c>
      <c r="AG109" s="175">
        <v>0</v>
      </c>
      <c r="AH109" s="175">
        <v>0</v>
      </c>
      <c r="AI109" s="175">
        <v>0</v>
      </c>
      <c r="AJ109" s="175">
        <v>0</v>
      </c>
      <c r="AK109" s="175">
        <v>0</v>
      </c>
    </row>
    <row r="110" spans="1:37" x14ac:dyDescent="0.2">
      <c r="A110" s="176" t="s">
        <v>729</v>
      </c>
      <c r="B110" s="175">
        <v>0</v>
      </c>
      <c r="C110" s="175">
        <v>0</v>
      </c>
      <c r="D110" s="175">
        <v>0</v>
      </c>
      <c r="E110" s="175">
        <v>0</v>
      </c>
      <c r="F110" s="175">
        <v>0</v>
      </c>
      <c r="G110" s="175">
        <v>0</v>
      </c>
      <c r="H110" s="175">
        <v>0</v>
      </c>
      <c r="I110" s="175">
        <v>0</v>
      </c>
      <c r="J110" s="175">
        <v>0</v>
      </c>
      <c r="K110" s="175">
        <v>0</v>
      </c>
      <c r="L110" s="175">
        <v>0</v>
      </c>
      <c r="M110" s="175">
        <v>0</v>
      </c>
      <c r="N110" s="175">
        <v>0</v>
      </c>
      <c r="O110" s="175">
        <v>0</v>
      </c>
      <c r="P110" s="175">
        <v>0</v>
      </c>
      <c r="Q110" s="175">
        <v>0</v>
      </c>
      <c r="R110" s="175">
        <v>0</v>
      </c>
      <c r="S110" s="175">
        <v>0</v>
      </c>
      <c r="T110" s="175">
        <v>0</v>
      </c>
      <c r="U110" s="175">
        <v>0</v>
      </c>
      <c r="V110" s="175">
        <v>0</v>
      </c>
      <c r="W110" s="175">
        <v>0</v>
      </c>
      <c r="X110" s="175">
        <v>0</v>
      </c>
      <c r="Y110" s="175">
        <v>0</v>
      </c>
      <c r="Z110" s="175">
        <v>0</v>
      </c>
      <c r="AA110" s="175">
        <v>0</v>
      </c>
      <c r="AB110" s="175">
        <v>0</v>
      </c>
      <c r="AC110" s="175">
        <v>0</v>
      </c>
      <c r="AD110" s="175">
        <v>0</v>
      </c>
      <c r="AE110" s="175">
        <v>0</v>
      </c>
      <c r="AF110" s="175">
        <v>0</v>
      </c>
      <c r="AG110" s="175">
        <v>0</v>
      </c>
      <c r="AH110" s="175">
        <v>0</v>
      </c>
      <c r="AI110" s="175">
        <v>0</v>
      </c>
      <c r="AJ110" s="175">
        <v>0</v>
      </c>
      <c r="AK110" s="175">
        <v>0</v>
      </c>
    </row>
    <row r="111" spans="1:37" x14ac:dyDescent="0.2">
      <c r="A111" s="176" t="s">
        <v>730</v>
      </c>
      <c r="B111" s="175">
        <v>0</v>
      </c>
      <c r="C111" s="175">
        <v>0</v>
      </c>
      <c r="D111" s="175">
        <v>0</v>
      </c>
      <c r="E111" s="175">
        <v>0</v>
      </c>
      <c r="F111" s="175">
        <v>0</v>
      </c>
      <c r="G111" s="175">
        <v>0</v>
      </c>
      <c r="H111" s="175">
        <v>0</v>
      </c>
      <c r="I111" s="175">
        <v>0</v>
      </c>
      <c r="J111" s="175">
        <v>0</v>
      </c>
      <c r="K111" s="175">
        <v>0</v>
      </c>
      <c r="L111" s="175">
        <v>0</v>
      </c>
      <c r="M111" s="175">
        <v>0</v>
      </c>
      <c r="N111" s="175">
        <v>0</v>
      </c>
      <c r="O111" s="175">
        <v>0</v>
      </c>
      <c r="P111" s="175">
        <v>0</v>
      </c>
      <c r="Q111" s="175">
        <v>0</v>
      </c>
      <c r="R111" s="175">
        <v>0</v>
      </c>
      <c r="S111" s="175">
        <v>0</v>
      </c>
      <c r="T111" s="175">
        <v>0</v>
      </c>
      <c r="U111" s="175">
        <v>0</v>
      </c>
      <c r="V111" s="175">
        <v>0</v>
      </c>
      <c r="W111" s="175">
        <v>0</v>
      </c>
      <c r="X111" s="175">
        <v>0</v>
      </c>
      <c r="Y111" s="175">
        <v>0</v>
      </c>
      <c r="Z111" s="175">
        <v>0</v>
      </c>
      <c r="AA111" s="175">
        <v>0</v>
      </c>
      <c r="AB111" s="175">
        <v>0</v>
      </c>
      <c r="AC111" s="175">
        <v>0</v>
      </c>
      <c r="AD111" s="175">
        <v>0</v>
      </c>
      <c r="AE111" s="175">
        <v>0</v>
      </c>
      <c r="AF111" s="175">
        <v>0</v>
      </c>
      <c r="AG111" s="175">
        <v>0</v>
      </c>
      <c r="AH111" s="175">
        <v>0</v>
      </c>
      <c r="AI111" s="175">
        <v>0</v>
      </c>
      <c r="AJ111" s="175">
        <v>0</v>
      </c>
      <c r="AK111" s="175">
        <v>0</v>
      </c>
    </row>
    <row r="112" spans="1:37" x14ac:dyDescent="0.2">
      <c r="A112" s="176" t="s">
        <v>731</v>
      </c>
      <c r="B112" s="175">
        <v>0</v>
      </c>
      <c r="C112" s="175">
        <v>0</v>
      </c>
      <c r="D112" s="175">
        <v>0</v>
      </c>
      <c r="E112" s="175">
        <v>0</v>
      </c>
      <c r="F112" s="175">
        <v>0</v>
      </c>
      <c r="G112" s="175">
        <v>0</v>
      </c>
      <c r="H112" s="175">
        <v>0</v>
      </c>
      <c r="I112" s="175">
        <v>0</v>
      </c>
      <c r="J112" s="175">
        <v>0</v>
      </c>
      <c r="K112" s="175">
        <v>0</v>
      </c>
      <c r="L112" s="175">
        <v>0</v>
      </c>
      <c r="M112" s="175">
        <v>0</v>
      </c>
      <c r="N112" s="175">
        <v>0</v>
      </c>
      <c r="O112" s="175">
        <v>0</v>
      </c>
      <c r="P112" s="175">
        <v>0</v>
      </c>
      <c r="Q112" s="175">
        <v>0</v>
      </c>
      <c r="R112" s="175">
        <v>0</v>
      </c>
      <c r="S112" s="175">
        <v>0</v>
      </c>
      <c r="T112" s="175">
        <v>0</v>
      </c>
      <c r="U112" s="175">
        <v>0</v>
      </c>
      <c r="V112" s="175">
        <v>0</v>
      </c>
      <c r="W112" s="175">
        <v>0</v>
      </c>
      <c r="X112" s="175">
        <v>0</v>
      </c>
      <c r="Y112" s="175">
        <v>0</v>
      </c>
      <c r="Z112" s="175">
        <v>0</v>
      </c>
      <c r="AA112" s="175">
        <v>0</v>
      </c>
      <c r="AB112" s="175">
        <v>0</v>
      </c>
      <c r="AC112" s="175">
        <v>0</v>
      </c>
      <c r="AD112" s="175">
        <v>0</v>
      </c>
      <c r="AE112" s="175">
        <v>0</v>
      </c>
      <c r="AF112" s="175">
        <v>0</v>
      </c>
      <c r="AG112" s="175">
        <v>0</v>
      </c>
      <c r="AH112" s="175">
        <v>0</v>
      </c>
      <c r="AI112" s="175">
        <v>0</v>
      </c>
      <c r="AJ112" s="175">
        <v>0</v>
      </c>
      <c r="AK112" s="175">
        <v>0</v>
      </c>
    </row>
    <row r="113" spans="1:37" x14ac:dyDescent="0.2">
      <c r="A113" s="176" t="s">
        <v>509</v>
      </c>
      <c r="B113" s="175">
        <v>0</v>
      </c>
      <c r="C113" s="175">
        <v>0</v>
      </c>
      <c r="D113" s="175">
        <v>0</v>
      </c>
      <c r="E113" s="175">
        <v>0</v>
      </c>
      <c r="F113" s="175">
        <v>0</v>
      </c>
      <c r="G113" s="175">
        <v>0</v>
      </c>
      <c r="H113" s="175">
        <v>0</v>
      </c>
      <c r="I113" s="175">
        <v>0</v>
      </c>
      <c r="J113" s="175">
        <v>0</v>
      </c>
      <c r="K113" s="175">
        <v>0</v>
      </c>
      <c r="L113" s="175">
        <v>0</v>
      </c>
      <c r="M113" s="175">
        <v>0</v>
      </c>
      <c r="N113" s="175">
        <v>0</v>
      </c>
      <c r="O113" s="175">
        <v>0</v>
      </c>
      <c r="P113" s="175">
        <v>0</v>
      </c>
      <c r="Q113" s="175">
        <v>0</v>
      </c>
      <c r="R113" s="175">
        <v>0</v>
      </c>
      <c r="S113" s="175">
        <v>0</v>
      </c>
      <c r="T113" s="175">
        <v>0</v>
      </c>
      <c r="U113" s="175">
        <v>0</v>
      </c>
      <c r="V113" s="175">
        <v>0</v>
      </c>
      <c r="W113" s="175">
        <v>0</v>
      </c>
      <c r="X113" s="175">
        <v>0</v>
      </c>
      <c r="Y113" s="175">
        <v>0</v>
      </c>
      <c r="Z113" s="175">
        <v>0</v>
      </c>
      <c r="AA113" s="175">
        <v>0</v>
      </c>
      <c r="AB113" s="175">
        <v>0</v>
      </c>
      <c r="AC113" s="175">
        <v>0</v>
      </c>
      <c r="AD113" s="175">
        <v>0</v>
      </c>
      <c r="AE113" s="175">
        <v>0</v>
      </c>
      <c r="AF113" s="175">
        <v>0</v>
      </c>
      <c r="AG113" s="175">
        <v>0</v>
      </c>
      <c r="AH113" s="175">
        <v>0</v>
      </c>
      <c r="AI113" s="175">
        <v>0</v>
      </c>
      <c r="AJ113" s="175">
        <v>0</v>
      </c>
      <c r="AK113" s="175">
        <v>0</v>
      </c>
    </row>
    <row r="114" spans="1:37" x14ac:dyDescent="0.2">
      <c r="A114" s="176" t="s">
        <v>732</v>
      </c>
      <c r="B114" s="175">
        <v>0</v>
      </c>
      <c r="C114" s="175">
        <v>0</v>
      </c>
      <c r="D114" s="175">
        <v>0</v>
      </c>
      <c r="E114" s="175">
        <v>0</v>
      </c>
      <c r="F114" s="175">
        <v>0</v>
      </c>
      <c r="G114" s="175">
        <v>0</v>
      </c>
      <c r="H114" s="175">
        <v>0</v>
      </c>
      <c r="I114" s="175">
        <v>0</v>
      </c>
      <c r="J114" s="175">
        <v>0</v>
      </c>
      <c r="K114" s="175">
        <v>0</v>
      </c>
      <c r="L114" s="175">
        <v>0</v>
      </c>
      <c r="M114" s="175">
        <v>0</v>
      </c>
      <c r="N114" s="175">
        <v>0</v>
      </c>
      <c r="O114" s="175">
        <v>0</v>
      </c>
      <c r="P114" s="175">
        <v>0</v>
      </c>
      <c r="Q114" s="175">
        <v>0</v>
      </c>
      <c r="R114" s="175">
        <v>0</v>
      </c>
      <c r="S114" s="175">
        <v>0</v>
      </c>
      <c r="T114" s="175">
        <v>0</v>
      </c>
      <c r="U114" s="175">
        <v>0</v>
      </c>
      <c r="V114" s="175">
        <v>0</v>
      </c>
      <c r="W114" s="175">
        <v>0</v>
      </c>
      <c r="X114" s="175">
        <v>0</v>
      </c>
      <c r="Y114" s="175">
        <v>0</v>
      </c>
      <c r="Z114" s="175">
        <v>0</v>
      </c>
      <c r="AA114" s="175">
        <v>0</v>
      </c>
      <c r="AB114" s="175">
        <v>0</v>
      </c>
      <c r="AC114" s="175">
        <v>0</v>
      </c>
      <c r="AD114" s="175">
        <v>0</v>
      </c>
      <c r="AE114" s="175">
        <v>0</v>
      </c>
      <c r="AF114" s="175">
        <v>0</v>
      </c>
      <c r="AG114" s="175">
        <v>0</v>
      </c>
      <c r="AH114" s="175">
        <v>0</v>
      </c>
      <c r="AI114" s="175">
        <v>0</v>
      </c>
      <c r="AJ114" s="175">
        <v>0</v>
      </c>
      <c r="AK114" s="175">
        <v>0</v>
      </c>
    </row>
    <row r="115" spans="1:37" x14ac:dyDescent="0.2">
      <c r="A115" s="176" t="s">
        <v>733</v>
      </c>
      <c r="B115" s="175">
        <v>0</v>
      </c>
      <c r="C115" s="175">
        <v>0</v>
      </c>
      <c r="D115" s="175">
        <v>0</v>
      </c>
      <c r="E115" s="175">
        <v>0</v>
      </c>
      <c r="F115" s="175">
        <v>0</v>
      </c>
      <c r="G115" s="175">
        <v>0</v>
      </c>
      <c r="H115" s="175">
        <v>0</v>
      </c>
      <c r="I115" s="175">
        <v>0</v>
      </c>
      <c r="J115" s="175">
        <v>0</v>
      </c>
      <c r="K115" s="175">
        <v>0</v>
      </c>
      <c r="L115" s="175">
        <v>0</v>
      </c>
      <c r="M115" s="175">
        <v>0</v>
      </c>
      <c r="N115" s="175">
        <v>0</v>
      </c>
      <c r="O115" s="175">
        <v>0</v>
      </c>
      <c r="P115" s="175">
        <v>0</v>
      </c>
      <c r="Q115" s="175">
        <v>0</v>
      </c>
      <c r="R115" s="175">
        <v>0</v>
      </c>
      <c r="S115" s="175">
        <v>0</v>
      </c>
      <c r="T115" s="175">
        <v>0</v>
      </c>
      <c r="U115" s="175">
        <v>0</v>
      </c>
      <c r="V115" s="175">
        <v>0</v>
      </c>
      <c r="W115" s="175">
        <v>0</v>
      </c>
      <c r="X115" s="175">
        <v>0</v>
      </c>
      <c r="Y115" s="175">
        <v>0</v>
      </c>
      <c r="Z115" s="175">
        <v>0</v>
      </c>
      <c r="AA115" s="175">
        <v>0</v>
      </c>
      <c r="AB115" s="175">
        <v>0</v>
      </c>
      <c r="AC115" s="175">
        <v>0</v>
      </c>
      <c r="AD115" s="175">
        <v>0</v>
      </c>
      <c r="AE115" s="175">
        <v>0</v>
      </c>
      <c r="AF115" s="175">
        <v>0</v>
      </c>
      <c r="AG115" s="175">
        <v>0</v>
      </c>
      <c r="AH115" s="175">
        <v>0</v>
      </c>
      <c r="AI115" s="175">
        <v>0</v>
      </c>
      <c r="AJ115" s="175">
        <v>0</v>
      </c>
      <c r="AK115" s="175">
        <v>0</v>
      </c>
    </row>
    <row r="116" spans="1:37" x14ac:dyDescent="0.2">
      <c r="A116" s="176" t="s">
        <v>734</v>
      </c>
      <c r="B116" s="175">
        <v>0</v>
      </c>
      <c r="C116" s="175">
        <v>0</v>
      </c>
      <c r="D116" s="175">
        <v>0</v>
      </c>
      <c r="E116" s="175">
        <v>0</v>
      </c>
      <c r="F116" s="175">
        <v>0</v>
      </c>
      <c r="G116" s="175">
        <v>0</v>
      </c>
      <c r="H116" s="175">
        <v>0</v>
      </c>
      <c r="I116" s="175">
        <v>0</v>
      </c>
      <c r="J116" s="175">
        <v>0</v>
      </c>
      <c r="K116" s="175">
        <v>0</v>
      </c>
      <c r="L116" s="175">
        <v>0</v>
      </c>
      <c r="M116" s="175">
        <v>0</v>
      </c>
      <c r="N116" s="175">
        <v>0</v>
      </c>
      <c r="O116" s="175">
        <v>0</v>
      </c>
      <c r="P116" s="175">
        <v>0</v>
      </c>
      <c r="Q116" s="175">
        <v>0</v>
      </c>
      <c r="R116" s="175">
        <v>0</v>
      </c>
      <c r="S116" s="175">
        <v>0</v>
      </c>
      <c r="T116" s="175">
        <v>0</v>
      </c>
      <c r="U116" s="175">
        <v>0</v>
      </c>
      <c r="V116" s="175">
        <v>0</v>
      </c>
      <c r="W116" s="175">
        <v>0</v>
      </c>
      <c r="X116" s="175">
        <v>0</v>
      </c>
      <c r="Y116" s="175">
        <v>0</v>
      </c>
      <c r="Z116" s="175">
        <v>0</v>
      </c>
      <c r="AA116" s="175">
        <v>0</v>
      </c>
      <c r="AB116" s="175">
        <v>0</v>
      </c>
      <c r="AC116" s="175">
        <v>0</v>
      </c>
      <c r="AD116" s="175">
        <v>0</v>
      </c>
      <c r="AE116" s="175">
        <v>0</v>
      </c>
      <c r="AF116" s="175">
        <v>0</v>
      </c>
      <c r="AG116" s="175">
        <v>0</v>
      </c>
      <c r="AH116" s="175">
        <v>0</v>
      </c>
      <c r="AI116" s="175">
        <v>0</v>
      </c>
      <c r="AJ116" s="175">
        <v>0</v>
      </c>
      <c r="AK116" s="175">
        <v>0</v>
      </c>
    </row>
    <row r="117" spans="1:37" x14ac:dyDescent="0.2">
      <c r="A117" s="176" t="s">
        <v>735</v>
      </c>
      <c r="B117" s="175">
        <v>0</v>
      </c>
      <c r="C117" s="175">
        <v>0</v>
      </c>
      <c r="D117" s="175">
        <v>0</v>
      </c>
      <c r="E117" s="175">
        <v>0</v>
      </c>
      <c r="F117" s="175">
        <v>0</v>
      </c>
      <c r="G117" s="175">
        <v>0</v>
      </c>
      <c r="H117" s="175">
        <v>0</v>
      </c>
      <c r="I117" s="175">
        <v>0</v>
      </c>
      <c r="J117" s="175">
        <v>0</v>
      </c>
      <c r="K117" s="175">
        <v>0</v>
      </c>
      <c r="L117" s="175">
        <v>0</v>
      </c>
      <c r="M117" s="175">
        <v>0</v>
      </c>
      <c r="N117" s="175">
        <v>0</v>
      </c>
      <c r="O117" s="175">
        <v>0</v>
      </c>
      <c r="P117" s="175">
        <v>0</v>
      </c>
      <c r="Q117" s="175">
        <v>0</v>
      </c>
      <c r="R117" s="175">
        <v>0</v>
      </c>
      <c r="S117" s="175">
        <v>0</v>
      </c>
      <c r="T117" s="175">
        <v>0</v>
      </c>
      <c r="U117" s="175">
        <v>0</v>
      </c>
      <c r="V117" s="175">
        <v>0</v>
      </c>
      <c r="W117" s="175">
        <v>0</v>
      </c>
      <c r="X117" s="175">
        <v>0</v>
      </c>
      <c r="Y117" s="175">
        <v>0</v>
      </c>
      <c r="Z117" s="175">
        <v>0</v>
      </c>
      <c r="AA117" s="175">
        <v>0</v>
      </c>
      <c r="AB117" s="175">
        <v>0</v>
      </c>
      <c r="AC117" s="175">
        <v>0</v>
      </c>
      <c r="AD117" s="175">
        <v>0</v>
      </c>
      <c r="AE117" s="175">
        <v>0</v>
      </c>
      <c r="AF117" s="175">
        <v>0</v>
      </c>
      <c r="AG117" s="175">
        <v>0</v>
      </c>
      <c r="AH117" s="175">
        <v>0</v>
      </c>
      <c r="AI117" s="175">
        <v>0</v>
      </c>
      <c r="AJ117" s="175">
        <v>0</v>
      </c>
      <c r="AK117" s="175">
        <v>0</v>
      </c>
    </row>
    <row r="118" spans="1:37" x14ac:dyDescent="0.2">
      <c r="A118" s="176" t="s">
        <v>736</v>
      </c>
      <c r="B118" s="175">
        <v>0</v>
      </c>
      <c r="C118" s="175">
        <v>0</v>
      </c>
      <c r="D118" s="175">
        <v>0</v>
      </c>
      <c r="E118" s="175">
        <v>0</v>
      </c>
      <c r="F118" s="175">
        <v>0</v>
      </c>
      <c r="G118" s="175">
        <v>0</v>
      </c>
      <c r="H118" s="175">
        <v>0</v>
      </c>
      <c r="I118" s="175">
        <v>0</v>
      </c>
      <c r="J118" s="175">
        <v>0</v>
      </c>
      <c r="K118" s="175">
        <v>0</v>
      </c>
      <c r="L118" s="175">
        <v>0</v>
      </c>
      <c r="M118" s="175">
        <v>0</v>
      </c>
      <c r="N118" s="175">
        <v>0</v>
      </c>
      <c r="O118" s="175">
        <v>0</v>
      </c>
      <c r="P118" s="175">
        <v>0</v>
      </c>
      <c r="Q118" s="175">
        <v>0</v>
      </c>
      <c r="R118" s="175">
        <v>0</v>
      </c>
      <c r="S118" s="175">
        <v>0</v>
      </c>
      <c r="T118" s="175">
        <v>0</v>
      </c>
      <c r="U118" s="175">
        <v>0</v>
      </c>
      <c r="V118" s="175">
        <v>0</v>
      </c>
      <c r="W118" s="175">
        <v>0</v>
      </c>
      <c r="X118" s="175">
        <v>0</v>
      </c>
      <c r="Y118" s="175">
        <v>0</v>
      </c>
      <c r="Z118" s="175">
        <v>0</v>
      </c>
      <c r="AA118" s="175">
        <v>0</v>
      </c>
      <c r="AB118" s="175">
        <v>0</v>
      </c>
      <c r="AC118" s="175">
        <v>0</v>
      </c>
      <c r="AD118" s="175">
        <v>0</v>
      </c>
      <c r="AE118" s="175">
        <v>0</v>
      </c>
      <c r="AF118" s="175">
        <v>0</v>
      </c>
      <c r="AG118" s="175">
        <v>0</v>
      </c>
      <c r="AH118" s="175">
        <v>0</v>
      </c>
      <c r="AI118" s="175">
        <v>0</v>
      </c>
      <c r="AJ118" s="175">
        <v>0</v>
      </c>
      <c r="AK118" s="175">
        <v>0</v>
      </c>
    </row>
    <row r="119" spans="1:37" x14ac:dyDescent="0.2">
      <c r="A119" s="176" t="s">
        <v>737</v>
      </c>
      <c r="B119" s="175">
        <v>0</v>
      </c>
      <c r="C119" s="175">
        <v>0</v>
      </c>
      <c r="D119" s="175">
        <v>0</v>
      </c>
      <c r="E119" s="175">
        <v>0</v>
      </c>
      <c r="F119" s="175">
        <v>0</v>
      </c>
      <c r="G119" s="175">
        <v>0</v>
      </c>
      <c r="H119" s="175">
        <v>0</v>
      </c>
      <c r="I119" s="175">
        <v>0</v>
      </c>
      <c r="J119" s="175">
        <v>0</v>
      </c>
      <c r="K119" s="175">
        <v>0</v>
      </c>
      <c r="L119" s="175">
        <v>0</v>
      </c>
      <c r="M119" s="175">
        <v>0</v>
      </c>
      <c r="N119" s="175">
        <v>0</v>
      </c>
      <c r="O119" s="175">
        <v>0</v>
      </c>
      <c r="P119" s="175">
        <v>0</v>
      </c>
      <c r="Q119" s="175">
        <v>0</v>
      </c>
      <c r="R119" s="175">
        <v>0</v>
      </c>
      <c r="S119" s="175">
        <v>0</v>
      </c>
      <c r="T119" s="175">
        <v>0</v>
      </c>
      <c r="U119" s="175">
        <v>0</v>
      </c>
      <c r="V119" s="175">
        <v>0</v>
      </c>
      <c r="W119" s="175">
        <v>0</v>
      </c>
      <c r="X119" s="175">
        <v>0</v>
      </c>
      <c r="Y119" s="175">
        <v>0</v>
      </c>
      <c r="Z119" s="175">
        <v>0</v>
      </c>
      <c r="AA119" s="175">
        <v>0</v>
      </c>
      <c r="AB119" s="175">
        <v>0</v>
      </c>
      <c r="AC119" s="175">
        <v>0</v>
      </c>
      <c r="AD119" s="175">
        <v>0</v>
      </c>
      <c r="AE119" s="175">
        <v>0</v>
      </c>
      <c r="AF119" s="175">
        <v>0</v>
      </c>
      <c r="AG119" s="175">
        <v>0</v>
      </c>
      <c r="AH119" s="175">
        <v>0</v>
      </c>
      <c r="AI119" s="175">
        <v>0</v>
      </c>
      <c r="AJ119" s="175">
        <v>0</v>
      </c>
      <c r="AK119" s="175">
        <v>0</v>
      </c>
    </row>
    <row r="120" spans="1:37" x14ac:dyDescent="0.2">
      <c r="A120" s="176" t="s">
        <v>738</v>
      </c>
      <c r="B120" s="175">
        <v>0</v>
      </c>
      <c r="C120" s="175">
        <v>0</v>
      </c>
      <c r="D120" s="175">
        <v>0</v>
      </c>
      <c r="E120" s="175">
        <v>0</v>
      </c>
      <c r="F120" s="175">
        <v>0</v>
      </c>
      <c r="G120" s="175">
        <v>0</v>
      </c>
      <c r="H120" s="175">
        <v>0</v>
      </c>
      <c r="I120" s="175">
        <v>0</v>
      </c>
      <c r="J120" s="175">
        <v>0</v>
      </c>
      <c r="K120" s="175">
        <v>0</v>
      </c>
      <c r="L120" s="175">
        <v>0</v>
      </c>
      <c r="M120" s="175">
        <v>0</v>
      </c>
      <c r="N120" s="175">
        <v>0</v>
      </c>
      <c r="O120" s="175">
        <v>0</v>
      </c>
      <c r="P120" s="175">
        <v>0</v>
      </c>
      <c r="Q120" s="175">
        <v>0</v>
      </c>
      <c r="R120" s="175">
        <v>0</v>
      </c>
      <c r="S120" s="175">
        <v>0</v>
      </c>
      <c r="T120" s="175">
        <v>0</v>
      </c>
      <c r="U120" s="175">
        <v>0</v>
      </c>
      <c r="V120" s="175">
        <v>0</v>
      </c>
      <c r="W120" s="175">
        <v>0</v>
      </c>
      <c r="X120" s="175">
        <v>0</v>
      </c>
      <c r="Y120" s="175">
        <v>0</v>
      </c>
      <c r="Z120" s="175">
        <v>0</v>
      </c>
      <c r="AA120" s="175">
        <v>0</v>
      </c>
      <c r="AB120" s="175">
        <v>0</v>
      </c>
      <c r="AC120" s="175">
        <v>0</v>
      </c>
      <c r="AD120" s="175">
        <v>0</v>
      </c>
      <c r="AE120" s="175">
        <v>0</v>
      </c>
      <c r="AF120" s="175">
        <v>0</v>
      </c>
      <c r="AG120" s="175">
        <v>0</v>
      </c>
      <c r="AH120" s="175">
        <v>0</v>
      </c>
      <c r="AI120" s="175">
        <v>0</v>
      </c>
      <c r="AJ120" s="175">
        <v>0</v>
      </c>
      <c r="AK120" s="175">
        <v>0</v>
      </c>
    </row>
    <row r="121" spans="1:37" x14ac:dyDescent="0.2">
      <c r="A121" s="176" t="s">
        <v>739</v>
      </c>
      <c r="B121" s="175">
        <v>0</v>
      </c>
      <c r="C121" s="175">
        <v>0</v>
      </c>
      <c r="D121" s="175">
        <v>0</v>
      </c>
      <c r="E121" s="175">
        <v>0</v>
      </c>
      <c r="F121" s="175">
        <v>0</v>
      </c>
      <c r="G121" s="175">
        <v>0</v>
      </c>
      <c r="H121" s="175">
        <v>0</v>
      </c>
      <c r="I121" s="175">
        <v>0</v>
      </c>
      <c r="J121" s="175">
        <v>0</v>
      </c>
      <c r="K121" s="175">
        <v>0</v>
      </c>
      <c r="L121" s="175">
        <v>0</v>
      </c>
      <c r="M121" s="175">
        <v>0</v>
      </c>
      <c r="N121" s="175">
        <v>0</v>
      </c>
      <c r="O121" s="175">
        <v>0</v>
      </c>
      <c r="P121" s="175">
        <v>0</v>
      </c>
      <c r="Q121" s="175">
        <v>0</v>
      </c>
      <c r="R121" s="175">
        <v>0</v>
      </c>
      <c r="S121" s="175">
        <v>0</v>
      </c>
      <c r="T121" s="175">
        <v>0</v>
      </c>
      <c r="U121" s="175">
        <v>0</v>
      </c>
      <c r="V121" s="175">
        <v>0</v>
      </c>
      <c r="W121" s="175">
        <v>0</v>
      </c>
      <c r="X121" s="175">
        <v>0</v>
      </c>
      <c r="Y121" s="175">
        <v>0</v>
      </c>
      <c r="Z121" s="175">
        <v>0</v>
      </c>
      <c r="AA121" s="175">
        <v>0</v>
      </c>
      <c r="AB121" s="175">
        <v>0</v>
      </c>
      <c r="AC121" s="175">
        <v>0</v>
      </c>
      <c r="AD121" s="175">
        <v>0</v>
      </c>
      <c r="AE121" s="175">
        <v>0</v>
      </c>
      <c r="AF121" s="175">
        <v>0</v>
      </c>
      <c r="AG121" s="175">
        <v>0</v>
      </c>
      <c r="AH121" s="175">
        <v>0</v>
      </c>
      <c r="AI121" s="175">
        <v>0</v>
      </c>
      <c r="AJ121" s="175">
        <v>0</v>
      </c>
      <c r="AK121" s="175">
        <v>0</v>
      </c>
    </row>
    <row r="122" spans="1:37" x14ac:dyDescent="0.2">
      <c r="A122" s="176" t="s">
        <v>466</v>
      </c>
      <c r="B122" s="175">
        <v>0</v>
      </c>
      <c r="C122" s="175">
        <v>0</v>
      </c>
      <c r="D122" s="175">
        <v>0</v>
      </c>
      <c r="E122" s="175">
        <v>0</v>
      </c>
      <c r="F122" s="175">
        <v>0</v>
      </c>
      <c r="G122" s="175">
        <v>0</v>
      </c>
      <c r="H122" s="175">
        <v>0</v>
      </c>
      <c r="I122" s="175">
        <v>0</v>
      </c>
      <c r="J122" s="175">
        <v>0</v>
      </c>
      <c r="K122" s="175">
        <v>0</v>
      </c>
      <c r="L122" s="175">
        <v>0</v>
      </c>
      <c r="M122" s="175">
        <v>0</v>
      </c>
      <c r="N122" s="175">
        <v>0</v>
      </c>
      <c r="O122" s="175">
        <v>0</v>
      </c>
      <c r="P122" s="175">
        <v>0</v>
      </c>
      <c r="Q122" s="175">
        <v>0</v>
      </c>
      <c r="R122" s="175">
        <v>0</v>
      </c>
      <c r="S122" s="175">
        <v>0</v>
      </c>
      <c r="T122" s="175">
        <v>0</v>
      </c>
      <c r="U122" s="175">
        <v>0</v>
      </c>
      <c r="V122" s="175">
        <v>0</v>
      </c>
      <c r="W122" s="175">
        <v>0</v>
      </c>
      <c r="X122" s="175">
        <v>0</v>
      </c>
      <c r="Y122" s="175">
        <v>0</v>
      </c>
      <c r="Z122" s="175">
        <v>0</v>
      </c>
      <c r="AA122" s="175">
        <v>0</v>
      </c>
      <c r="AB122" s="175">
        <v>0</v>
      </c>
      <c r="AC122" s="175">
        <v>0</v>
      </c>
      <c r="AD122" s="175">
        <v>0</v>
      </c>
      <c r="AE122" s="175">
        <v>0</v>
      </c>
      <c r="AF122" s="175">
        <v>0</v>
      </c>
      <c r="AG122" s="175">
        <v>0</v>
      </c>
      <c r="AH122" s="175">
        <v>0</v>
      </c>
      <c r="AI122" s="175">
        <v>0</v>
      </c>
      <c r="AJ122" s="175">
        <v>0</v>
      </c>
      <c r="AK122" s="175">
        <v>0</v>
      </c>
    </row>
    <row r="123" spans="1:37" x14ac:dyDescent="0.2">
      <c r="A123" s="176" t="s">
        <v>740</v>
      </c>
      <c r="B123" s="175">
        <v>0</v>
      </c>
      <c r="C123" s="175">
        <v>0</v>
      </c>
      <c r="D123" s="175">
        <v>0</v>
      </c>
      <c r="E123" s="175">
        <v>0</v>
      </c>
      <c r="F123" s="175">
        <v>0</v>
      </c>
      <c r="G123" s="175">
        <v>0</v>
      </c>
      <c r="H123" s="175">
        <v>0</v>
      </c>
      <c r="I123" s="175">
        <v>0</v>
      </c>
      <c r="J123" s="175">
        <v>0</v>
      </c>
      <c r="K123" s="175">
        <v>0</v>
      </c>
      <c r="L123" s="175">
        <v>0</v>
      </c>
      <c r="M123" s="175">
        <v>0</v>
      </c>
      <c r="N123" s="175">
        <v>0</v>
      </c>
      <c r="O123" s="175">
        <v>0</v>
      </c>
      <c r="P123" s="175">
        <v>0</v>
      </c>
      <c r="Q123" s="175">
        <v>0</v>
      </c>
      <c r="R123" s="175">
        <v>0</v>
      </c>
      <c r="S123" s="175">
        <v>0</v>
      </c>
      <c r="T123" s="175">
        <v>0</v>
      </c>
      <c r="U123" s="175">
        <v>0</v>
      </c>
      <c r="V123" s="175">
        <v>0</v>
      </c>
      <c r="W123" s="175">
        <v>0</v>
      </c>
      <c r="X123" s="175">
        <v>0</v>
      </c>
      <c r="Y123" s="175">
        <v>0</v>
      </c>
      <c r="Z123" s="175">
        <v>0</v>
      </c>
      <c r="AA123" s="175">
        <v>0</v>
      </c>
      <c r="AB123" s="175">
        <v>0</v>
      </c>
      <c r="AC123" s="175">
        <v>0</v>
      </c>
      <c r="AD123" s="175">
        <v>0</v>
      </c>
      <c r="AE123" s="175">
        <v>0</v>
      </c>
      <c r="AF123" s="175">
        <v>0</v>
      </c>
      <c r="AG123" s="175">
        <v>0</v>
      </c>
      <c r="AH123" s="175">
        <v>0</v>
      </c>
      <c r="AI123" s="175">
        <v>0</v>
      </c>
      <c r="AJ123" s="175">
        <v>0</v>
      </c>
      <c r="AK123" s="175">
        <v>0</v>
      </c>
    </row>
    <row r="124" spans="1:37" x14ac:dyDescent="0.2">
      <c r="A124" s="176" t="s">
        <v>741</v>
      </c>
      <c r="B124" s="175">
        <v>0</v>
      </c>
      <c r="C124" s="175">
        <v>0</v>
      </c>
      <c r="D124" s="175">
        <v>0</v>
      </c>
      <c r="E124" s="175">
        <v>0</v>
      </c>
      <c r="F124" s="175">
        <v>0</v>
      </c>
      <c r="G124" s="175">
        <v>0</v>
      </c>
      <c r="H124" s="175">
        <v>0</v>
      </c>
      <c r="I124" s="175">
        <v>0</v>
      </c>
      <c r="J124" s="175">
        <v>0</v>
      </c>
      <c r="K124" s="175">
        <v>0</v>
      </c>
      <c r="L124" s="175">
        <v>0</v>
      </c>
      <c r="M124" s="175">
        <v>0</v>
      </c>
      <c r="N124" s="175">
        <v>0</v>
      </c>
      <c r="O124" s="175">
        <v>0</v>
      </c>
      <c r="P124" s="175">
        <v>0</v>
      </c>
      <c r="Q124" s="175">
        <v>0</v>
      </c>
      <c r="R124" s="175">
        <v>0</v>
      </c>
      <c r="S124" s="175">
        <v>0</v>
      </c>
      <c r="T124" s="175">
        <v>0</v>
      </c>
      <c r="U124" s="175">
        <v>0</v>
      </c>
      <c r="V124" s="175">
        <v>0</v>
      </c>
      <c r="W124" s="175">
        <v>0</v>
      </c>
      <c r="X124" s="175">
        <v>0</v>
      </c>
      <c r="Y124" s="175">
        <v>0</v>
      </c>
      <c r="Z124" s="175">
        <v>0</v>
      </c>
      <c r="AA124" s="175">
        <v>0</v>
      </c>
      <c r="AB124" s="175">
        <v>0</v>
      </c>
      <c r="AC124" s="175">
        <v>0</v>
      </c>
      <c r="AD124" s="175">
        <v>0</v>
      </c>
      <c r="AE124" s="175">
        <v>0</v>
      </c>
      <c r="AF124" s="175">
        <v>0</v>
      </c>
      <c r="AG124" s="175">
        <v>0</v>
      </c>
      <c r="AH124" s="175">
        <v>0</v>
      </c>
      <c r="AI124" s="175">
        <v>0</v>
      </c>
      <c r="AJ124" s="175">
        <v>0</v>
      </c>
      <c r="AK124" s="175">
        <v>0</v>
      </c>
    </row>
    <row r="125" spans="1:37" x14ac:dyDescent="0.2">
      <c r="A125" s="176" t="s">
        <v>742</v>
      </c>
      <c r="B125" s="175">
        <v>0</v>
      </c>
      <c r="C125" s="175">
        <v>0</v>
      </c>
      <c r="D125" s="175">
        <v>0</v>
      </c>
      <c r="E125" s="175">
        <v>0</v>
      </c>
      <c r="F125" s="175">
        <v>0</v>
      </c>
      <c r="G125" s="175">
        <v>0</v>
      </c>
      <c r="H125" s="175">
        <v>0</v>
      </c>
      <c r="I125" s="175">
        <v>0</v>
      </c>
      <c r="J125" s="175">
        <v>0</v>
      </c>
      <c r="K125" s="175">
        <v>0</v>
      </c>
      <c r="L125" s="175">
        <v>0</v>
      </c>
      <c r="M125" s="175">
        <v>0</v>
      </c>
      <c r="N125" s="175">
        <v>0</v>
      </c>
      <c r="O125" s="175">
        <v>0</v>
      </c>
      <c r="P125" s="175">
        <v>0</v>
      </c>
      <c r="Q125" s="175">
        <v>0</v>
      </c>
      <c r="R125" s="175">
        <v>0</v>
      </c>
      <c r="S125" s="175">
        <v>0</v>
      </c>
      <c r="T125" s="175">
        <v>0</v>
      </c>
      <c r="U125" s="175">
        <v>0</v>
      </c>
      <c r="V125" s="175">
        <v>0</v>
      </c>
      <c r="W125" s="175">
        <v>0</v>
      </c>
      <c r="X125" s="175">
        <v>0</v>
      </c>
      <c r="Y125" s="175">
        <v>0</v>
      </c>
      <c r="Z125" s="175">
        <v>0</v>
      </c>
      <c r="AA125" s="175">
        <v>0</v>
      </c>
      <c r="AB125" s="175">
        <v>0</v>
      </c>
      <c r="AC125" s="175">
        <v>0</v>
      </c>
      <c r="AD125" s="175">
        <v>0</v>
      </c>
      <c r="AE125" s="175">
        <v>0</v>
      </c>
      <c r="AF125" s="175">
        <v>0</v>
      </c>
      <c r="AG125" s="175">
        <v>0</v>
      </c>
      <c r="AH125" s="175">
        <v>0</v>
      </c>
      <c r="AI125" s="175">
        <v>0</v>
      </c>
      <c r="AJ125" s="175">
        <v>0</v>
      </c>
      <c r="AK125" s="175">
        <v>0</v>
      </c>
    </row>
    <row r="126" spans="1:37" x14ac:dyDescent="0.2">
      <c r="A126" s="176" t="s">
        <v>743</v>
      </c>
      <c r="B126" s="175">
        <v>0</v>
      </c>
      <c r="C126" s="175">
        <v>0</v>
      </c>
      <c r="D126" s="175">
        <v>0</v>
      </c>
      <c r="E126" s="175">
        <v>0</v>
      </c>
      <c r="F126" s="175">
        <v>0</v>
      </c>
      <c r="G126" s="175">
        <v>0</v>
      </c>
      <c r="H126" s="175">
        <v>0</v>
      </c>
      <c r="I126" s="175">
        <v>0</v>
      </c>
      <c r="J126" s="175">
        <v>0</v>
      </c>
      <c r="K126" s="175">
        <v>0</v>
      </c>
      <c r="L126" s="175">
        <v>0</v>
      </c>
      <c r="M126" s="175">
        <v>0</v>
      </c>
      <c r="N126" s="175">
        <v>0</v>
      </c>
      <c r="O126" s="175">
        <v>0</v>
      </c>
      <c r="P126" s="175">
        <v>0</v>
      </c>
      <c r="Q126" s="175">
        <v>0</v>
      </c>
      <c r="R126" s="175">
        <v>0</v>
      </c>
      <c r="S126" s="175">
        <v>0</v>
      </c>
      <c r="T126" s="175">
        <v>0</v>
      </c>
      <c r="U126" s="175">
        <v>0</v>
      </c>
      <c r="V126" s="175">
        <v>0</v>
      </c>
      <c r="W126" s="175">
        <v>0</v>
      </c>
      <c r="X126" s="175">
        <v>0</v>
      </c>
      <c r="Y126" s="175">
        <v>0</v>
      </c>
      <c r="Z126" s="175">
        <v>0</v>
      </c>
      <c r="AA126" s="175">
        <v>0</v>
      </c>
      <c r="AB126" s="175">
        <v>0</v>
      </c>
      <c r="AC126" s="175">
        <v>0</v>
      </c>
      <c r="AD126" s="175">
        <v>0</v>
      </c>
      <c r="AE126" s="175">
        <v>0</v>
      </c>
      <c r="AF126" s="175">
        <v>0</v>
      </c>
      <c r="AG126" s="175">
        <v>0</v>
      </c>
      <c r="AH126" s="175">
        <v>0</v>
      </c>
      <c r="AI126" s="175">
        <v>0</v>
      </c>
      <c r="AJ126" s="175">
        <v>0</v>
      </c>
      <c r="AK126" s="175">
        <v>0</v>
      </c>
    </row>
    <row r="127" spans="1:37" x14ac:dyDescent="0.2">
      <c r="A127" s="176" t="s">
        <v>744</v>
      </c>
      <c r="B127" s="175">
        <v>0</v>
      </c>
      <c r="C127" s="175">
        <v>0</v>
      </c>
      <c r="D127" s="175">
        <v>0</v>
      </c>
      <c r="E127" s="175">
        <v>0</v>
      </c>
      <c r="F127" s="175">
        <v>0</v>
      </c>
      <c r="G127" s="175">
        <v>0</v>
      </c>
      <c r="H127" s="175">
        <v>0</v>
      </c>
      <c r="I127" s="175">
        <v>0</v>
      </c>
      <c r="J127" s="175">
        <v>0</v>
      </c>
      <c r="K127" s="175">
        <v>0</v>
      </c>
      <c r="L127" s="175">
        <v>0</v>
      </c>
      <c r="M127" s="175">
        <v>0</v>
      </c>
      <c r="N127" s="175">
        <v>0</v>
      </c>
      <c r="O127" s="175">
        <v>0</v>
      </c>
      <c r="P127" s="175">
        <v>0</v>
      </c>
      <c r="Q127" s="175">
        <v>0</v>
      </c>
      <c r="R127" s="175">
        <v>0</v>
      </c>
      <c r="S127" s="175">
        <v>0</v>
      </c>
      <c r="T127" s="175">
        <v>0</v>
      </c>
      <c r="U127" s="175">
        <v>0</v>
      </c>
      <c r="V127" s="175">
        <v>0</v>
      </c>
      <c r="W127" s="175">
        <v>0</v>
      </c>
      <c r="X127" s="175">
        <v>0</v>
      </c>
      <c r="Y127" s="175">
        <v>0</v>
      </c>
      <c r="Z127" s="175">
        <v>0</v>
      </c>
      <c r="AA127" s="175">
        <v>0</v>
      </c>
      <c r="AB127" s="175">
        <v>0</v>
      </c>
      <c r="AC127" s="175">
        <v>0</v>
      </c>
      <c r="AD127" s="175">
        <v>0</v>
      </c>
      <c r="AE127" s="175">
        <v>0</v>
      </c>
      <c r="AF127" s="175">
        <v>0</v>
      </c>
      <c r="AG127" s="175">
        <v>0</v>
      </c>
      <c r="AH127" s="175">
        <v>0</v>
      </c>
      <c r="AI127" s="175">
        <v>0</v>
      </c>
      <c r="AJ127" s="175">
        <v>0</v>
      </c>
      <c r="AK127" s="175">
        <v>0</v>
      </c>
    </row>
    <row r="128" spans="1:37" x14ac:dyDescent="0.2">
      <c r="A128" s="176" t="s">
        <v>745</v>
      </c>
      <c r="B128" s="175">
        <v>0</v>
      </c>
      <c r="C128" s="175">
        <v>0</v>
      </c>
      <c r="D128" s="175">
        <v>0</v>
      </c>
      <c r="E128" s="175">
        <v>0</v>
      </c>
      <c r="F128" s="175">
        <v>0</v>
      </c>
      <c r="G128" s="175">
        <v>0</v>
      </c>
      <c r="H128" s="175">
        <v>0</v>
      </c>
      <c r="I128" s="175">
        <v>0</v>
      </c>
      <c r="J128" s="175">
        <v>0</v>
      </c>
      <c r="K128" s="175">
        <v>0</v>
      </c>
      <c r="L128" s="175">
        <v>0</v>
      </c>
      <c r="M128" s="175">
        <v>0</v>
      </c>
      <c r="N128" s="175">
        <v>0</v>
      </c>
      <c r="O128" s="175">
        <v>0</v>
      </c>
      <c r="P128" s="175">
        <v>0</v>
      </c>
      <c r="Q128" s="175">
        <v>0</v>
      </c>
      <c r="R128" s="175">
        <v>0</v>
      </c>
      <c r="S128" s="175">
        <v>0</v>
      </c>
      <c r="T128" s="175">
        <v>0</v>
      </c>
      <c r="U128" s="175">
        <v>0</v>
      </c>
      <c r="V128" s="175">
        <v>0</v>
      </c>
      <c r="W128" s="175">
        <v>0</v>
      </c>
      <c r="X128" s="175">
        <v>0</v>
      </c>
      <c r="Y128" s="175">
        <v>0</v>
      </c>
      <c r="Z128" s="175">
        <v>0</v>
      </c>
      <c r="AA128" s="175">
        <v>0</v>
      </c>
      <c r="AB128" s="175">
        <v>0</v>
      </c>
      <c r="AC128" s="175">
        <v>0</v>
      </c>
      <c r="AD128" s="175">
        <v>0</v>
      </c>
      <c r="AE128" s="175">
        <v>0</v>
      </c>
      <c r="AF128" s="175">
        <v>0</v>
      </c>
      <c r="AG128" s="175">
        <v>0</v>
      </c>
      <c r="AH128" s="175">
        <v>0</v>
      </c>
      <c r="AI128" s="175">
        <v>0</v>
      </c>
      <c r="AJ128" s="175">
        <v>0</v>
      </c>
      <c r="AK128" s="175">
        <v>0</v>
      </c>
    </row>
    <row r="129" spans="1:37" ht="15" x14ac:dyDescent="0.25">
      <c r="A129" s="176" t="s">
        <v>746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x14ac:dyDescent="0.2">
      <c r="A130" s="176" t="s">
        <v>747</v>
      </c>
      <c r="B130" s="175">
        <v>0</v>
      </c>
      <c r="C130" s="175">
        <v>0</v>
      </c>
      <c r="D130" s="175">
        <v>0</v>
      </c>
      <c r="E130" s="175">
        <v>0</v>
      </c>
      <c r="F130" s="175">
        <v>0</v>
      </c>
      <c r="G130" s="175">
        <v>0</v>
      </c>
      <c r="H130" s="175">
        <v>0</v>
      </c>
      <c r="I130" s="175">
        <v>0</v>
      </c>
      <c r="J130" s="175">
        <v>0</v>
      </c>
      <c r="K130" s="175">
        <v>0</v>
      </c>
      <c r="L130" s="175">
        <v>0</v>
      </c>
      <c r="M130" s="175">
        <v>0</v>
      </c>
      <c r="N130" s="175">
        <v>0</v>
      </c>
      <c r="O130" s="175">
        <v>0</v>
      </c>
      <c r="P130" s="175">
        <v>0</v>
      </c>
      <c r="Q130" s="175">
        <v>0</v>
      </c>
      <c r="R130" s="175">
        <v>0</v>
      </c>
      <c r="S130" s="175">
        <v>0</v>
      </c>
      <c r="T130" s="175">
        <v>0</v>
      </c>
      <c r="U130" s="175">
        <v>0</v>
      </c>
      <c r="V130" s="175">
        <v>0</v>
      </c>
      <c r="W130" s="175">
        <v>0</v>
      </c>
      <c r="X130" s="175">
        <v>0</v>
      </c>
      <c r="Y130" s="175">
        <v>0</v>
      </c>
      <c r="Z130" s="175">
        <v>0</v>
      </c>
      <c r="AA130" s="175">
        <v>0</v>
      </c>
      <c r="AB130" s="175">
        <v>0</v>
      </c>
      <c r="AC130" s="175">
        <v>0</v>
      </c>
      <c r="AD130" s="175">
        <v>0</v>
      </c>
      <c r="AE130" s="175">
        <v>0</v>
      </c>
      <c r="AF130" s="175">
        <v>0</v>
      </c>
      <c r="AG130" s="175">
        <v>0</v>
      </c>
      <c r="AH130" s="175">
        <v>0</v>
      </c>
      <c r="AI130" s="175">
        <v>0</v>
      </c>
      <c r="AJ130" s="175">
        <v>0</v>
      </c>
      <c r="AK130" s="175">
        <v>0</v>
      </c>
    </row>
    <row r="131" spans="1:37" x14ac:dyDescent="0.2">
      <c r="A131" s="176" t="s">
        <v>748</v>
      </c>
      <c r="B131" s="175">
        <v>0</v>
      </c>
      <c r="C131" s="175">
        <v>0</v>
      </c>
      <c r="D131" s="175">
        <v>0</v>
      </c>
      <c r="E131" s="175">
        <v>0</v>
      </c>
      <c r="F131" s="175">
        <v>0</v>
      </c>
      <c r="G131" s="175">
        <v>0</v>
      </c>
      <c r="H131" s="175">
        <v>0</v>
      </c>
      <c r="I131" s="175">
        <v>0</v>
      </c>
      <c r="J131" s="175">
        <v>0</v>
      </c>
      <c r="K131" s="175">
        <v>0</v>
      </c>
      <c r="L131" s="175">
        <v>0</v>
      </c>
      <c r="M131" s="175">
        <v>0</v>
      </c>
      <c r="N131" s="175">
        <v>0</v>
      </c>
      <c r="O131" s="175">
        <v>0</v>
      </c>
      <c r="P131" s="175">
        <v>0</v>
      </c>
      <c r="Q131" s="175">
        <v>0</v>
      </c>
      <c r="R131" s="175">
        <v>0</v>
      </c>
      <c r="S131" s="175">
        <v>0</v>
      </c>
      <c r="T131" s="175">
        <v>0</v>
      </c>
      <c r="U131" s="175">
        <v>0</v>
      </c>
      <c r="V131" s="175">
        <v>0</v>
      </c>
      <c r="W131" s="175">
        <v>0</v>
      </c>
      <c r="X131" s="175">
        <v>0</v>
      </c>
      <c r="Y131" s="175">
        <v>0</v>
      </c>
      <c r="Z131" s="175">
        <v>0</v>
      </c>
      <c r="AA131" s="175">
        <v>0</v>
      </c>
      <c r="AB131" s="175">
        <v>0</v>
      </c>
      <c r="AC131" s="175">
        <v>0</v>
      </c>
      <c r="AD131" s="175">
        <v>0</v>
      </c>
      <c r="AE131" s="175">
        <v>0</v>
      </c>
      <c r="AF131" s="175">
        <v>0</v>
      </c>
      <c r="AG131" s="175">
        <v>0</v>
      </c>
      <c r="AH131" s="175">
        <v>0</v>
      </c>
      <c r="AI131" s="175">
        <v>0</v>
      </c>
      <c r="AJ131" s="175">
        <v>0</v>
      </c>
      <c r="AK131" s="175">
        <v>0</v>
      </c>
    </row>
    <row r="132" spans="1:37" s="182" customFormat="1" x14ac:dyDescent="0.2">
      <c r="A132" s="181" t="s">
        <v>749</v>
      </c>
      <c r="B132" s="182">
        <v>0</v>
      </c>
      <c r="C132" s="182">
        <v>0</v>
      </c>
      <c r="D132" s="182">
        <v>0</v>
      </c>
      <c r="E132" s="182">
        <v>0</v>
      </c>
      <c r="F132" s="182">
        <v>0</v>
      </c>
      <c r="G132" s="182">
        <v>0</v>
      </c>
      <c r="H132" s="182">
        <v>0</v>
      </c>
      <c r="I132" s="182">
        <v>0</v>
      </c>
      <c r="J132" s="182">
        <v>0</v>
      </c>
      <c r="K132" s="182">
        <v>0</v>
      </c>
      <c r="L132" s="182">
        <v>0</v>
      </c>
      <c r="M132" s="182">
        <v>0</v>
      </c>
      <c r="N132" s="182">
        <v>0</v>
      </c>
      <c r="O132" s="182">
        <v>0</v>
      </c>
      <c r="P132" s="182">
        <v>0</v>
      </c>
      <c r="Q132" s="182">
        <v>0</v>
      </c>
      <c r="R132" s="182">
        <v>0</v>
      </c>
      <c r="S132" s="182">
        <v>0</v>
      </c>
      <c r="T132" s="182">
        <v>0</v>
      </c>
      <c r="U132" s="182">
        <v>0</v>
      </c>
      <c r="V132" s="182">
        <v>0</v>
      </c>
      <c r="W132" s="182">
        <v>0</v>
      </c>
      <c r="X132" s="182">
        <v>0</v>
      </c>
      <c r="Y132" s="182">
        <v>0</v>
      </c>
      <c r="Z132" s="182">
        <v>0</v>
      </c>
      <c r="AA132" s="182">
        <v>0</v>
      </c>
      <c r="AB132" s="182">
        <v>0</v>
      </c>
      <c r="AC132" s="182">
        <v>0</v>
      </c>
      <c r="AD132" s="182">
        <v>0</v>
      </c>
      <c r="AE132" s="182">
        <v>0</v>
      </c>
      <c r="AF132" s="182">
        <v>0</v>
      </c>
      <c r="AG132" s="182">
        <v>0</v>
      </c>
      <c r="AH132" s="182">
        <v>0</v>
      </c>
      <c r="AI132" s="182">
        <v>0</v>
      </c>
      <c r="AJ132" s="182">
        <v>0</v>
      </c>
      <c r="AK132" s="182">
        <v>0</v>
      </c>
    </row>
    <row r="133" spans="1:37" x14ac:dyDescent="0.2">
      <c r="A133" s="176" t="s">
        <v>750</v>
      </c>
      <c r="B133" s="175">
        <v>0</v>
      </c>
      <c r="C133" s="175">
        <v>0</v>
      </c>
      <c r="D133" s="175">
        <v>0</v>
      </c>
      <c r="E133" s="175">
        <v>0</v>
      </c>
      <c r="F133" s="175">
        <v>0</v>
      </c>
      <c r="G133" s="175">
        <v>0</v>
      </c>
      <c r="H133" s="175">
        <v>0</v>
      </c>
      <c r="I133" s="175">
        <v>0</v>
      </c>
      <c r="J133" s="175">
        <v>0</v>
      </c>
      <c r="K133" s="175">
        <v>0</v>
      </c>
      <c r="L133" s="175">
        <v>0</v>
      </c>
      <c r="M133" s="175">
        <v>0</v>
      </c>
      <c r="N133" s="175">
        <v>0</v>
      </c>
      <c r="O133" s="175">
        <v>0</v>
      </c>
      <c r="P133" s="175">
        <v>0</v>
      </c>
      <c r="Q133" s="175">
        <v>0</v>
      </c>
      <c r="R133" s="175">
        <v>0</v>
      </c>
      <c r="S133" s="175">
        <v>0</v>
      </c>
      <c r="T133" s="175">
        <v>0</v>
      </c>
      <c r="U133" s="175">
        <v>0</v>
      </c>
      <c r="V133" s="175">
        <v>0</v>
      </c>
      <c r="W133" s="175">
        <v>0</v>
      </c>
      <c r="X133" s="175">
        <v>0</v>
      </c>
      <c r="Y133" s="175">
        <v>0</v>
      </c>
      <c r="Z133" s="175">
        <v>0</v>
      </c>
      <c r="AA133" s="175">
        <v>0</v>
      </c>
      <c r="AB133" s="175">
        <v>0</v>
      </c>
      <c r="AC133" s="175">
        <v>0</v>
      </c>
      <c r="AD133" s="175">
        <v>0</v>
      </c>
      <c r="AE133" s="175">
        <v>0</v>
      </c>
      <c r="AF133" s="175">
        <v>0</v>
      </c>
      <c r="AG133" s="175">
        <v>0</v>
      </c>
      <c r="AH133" s="175">
        <v>0</v>
      </c>
      <c r="AI133" s="175">
        <v>0</v>
      </c>
      <c r="AJ133" s="175">
        <v>0</v>
      </c>
      <c r="AK133" s="175">
        <v>0</v>
      </c>
    </row>
    <row r="134" spans="1:37" x14ac:dyDescent="0.2">
      <c r="A134" s="176" t="s">
        <v>751</v>
      </c>
      <c r="B134" s="175">
        <v>0</v>
      </c>
      <c r="C134" s="175">
        <v>0</v>
      </c>
      <c r="D134" s="175">
        <v>0</v>
      </c>
      <c r="E134" s="175">
        <v>0</v>
      </c>
      <c r="F134" s="175">
        <v>0</v>
      </c>
      <c r="G134" s="175">
        <v>0</v>
      </c>
      <c r="H134" s="175">
        <v>0</v>
      </c>
      <c r="I134" s="175">
        <v>0</v>
      </c>
      <c r="J134" s="175">
        <v>0</v>
      </c>
      <c r="K134" s="175">
        <v>0</v>
      </c>
      <c r="L134" s="175">
        <v>0</v>
      </c>
      <c r="M134" s="175">
        <v>0</v>
      </c>
      <c r="N134" s="175">
        <v>0</v>
      </c>
      <c r="O134" s="175">
        <v>0</v>
      </c>
      <c r="P134" s="175">
        <v>0</v>
      </c>
      <c r="Q134" s="175">
        <v>0</v>
      </c>
      <c r="R134" s="175">
        <v>0</v>
      </c>
      <c r="S134" s="175">
        <v>0</v>
      </c>
      <c r="T134" s="175">
        <v>0</v>
      </c>
      <c r="U134" s="175">
        <v>0</v>
      </c>
      <c r="V134" s="175">
        <v>0</v>
      </c>
      <c r="W134" s="175">
        <v>0</v>
      </c>
      <c r="X134" s="175">
        <v>0</v>
      </c>
      <c r="Y134" s="175">
        <v>0</v>
      </c>
      <c r="Z134" s="175">
        <v>0</v>
      </c>
      <c r="AA134" s="175">
        <v>0</v>
      </c>
      <c r="AB134" s="175">
        <v>0</v>
      </c>
      <c r="AC134" s="175">
        <v>0</v>
      </c>
      <c r="AD134" s="175">
        <v>0</v>
      </c>
      <c r="AE134" s="175">
        <v>0</v>
      </c>
      <c r="AF134" s="175">
        <v>0</v>
      </c>
      <c r="AG134" s="175">
        <v>0</v>
      </c>
      <c r="AH134" s="175">
        <v>0</v>
      </c>
      <c r="AI134" s="175">
        <v>0</v>
      </c>
      <c r="AJ134" s="175">
        <v>0</v>
      </c>
      <c r="AK134" s="175">
        <v>0</v>
      </c>
    </row>
    <row r="135" spans="1:37" s="182" customFormat="1" x14ac:dyDescent="0.2">
      <c r="A135" s="181" t="s">
        <v>752</v>
      </c>
      <c r="B135" s="182">
        <v>0</v>
      </c>
      <c r="C135" s="182">
        <v>0</v>
      </c>
      <c r="D135" s="182">
        <v>0</v>
      </c>
      <c r="E135" s="182">
        <v>0</v>
      </c>
      <c r="F135" s="182">
        <v>0</v>
      </c>
      <c r="G135" s="182">
        <v>0</v>
      </c>
      <c r="H135" s="182">
        <v>0</v>
      </c>
      <c r="I135" s="182">
        <v>0</v>
      </c>
      <c r="J135" s="182">
        <v>0</v>
      </c>
      <c r="K135" s="182">
        <v>0</v>
      </c>
      <c r="L135" s="182">
        <v>0</v>
      </c>
      <c r="M135" s="182">
        <v>0</v>
      </c>
      <c r="N135" s="182">
        <v>0</v>
      </c>
      <c r="O135" s="182">
        <v>0</v>
      </c>
      <c r="P135" s="182">
        <v>0</v>
      </c>
      <c r="Q135" s="182">
        <v>0</v>
      </c>
      <c r="R135" s="182">
        <v>0</v>
      </c>
      <c r="S135" s="182">
        <v>0</v>
      </c>
      <c r="T135" s="182">
        <v>0</v>
      </c>
      <c r="U135" s="182">
        <v>0</v>
      </c>
      <c r="V135" s="182">
        <v>0</v>
      </c>
      <c r="W135" s="182">
        <v>0</v>
      </c>
      <c r="X135" s="182">
        <v>0</v>
      </c>
      <c r="Y135" s="182">
        <v>0</v>
      </c>
      <c r="Z135" s="182">
        <v>0</v>
      </c>
      <c r="AA135" s="182">
        <v>0</v>
      </c>
      <c r="AB135" s="182">
        <v>0</v>
      </c>
      <c r="AC135" s="182">
        <v>0</v>
      </c>
      <c r="AD135" s="182">
        <v>0</v>
      </c>
      <c r="AE135" s="182">
        <v>0</v>
      </c>
      <c r="AF135" s="182">
        <v>0</v>
      </c>
      <c r="AG135" s="182">
        <v>0</v>
      </c>
      <c r="AH135" s="182">
        <v>0</v>
      </c>
      <c r="AI135" s="182">
        <v>0</v>
      </c>
      <c r="AJ135" s="182">
        <v>0</v>
      </c>
      <c r="AK135" s="182">
        <v>0</v>
      </c>
    </row>
    <row r="136" spans="1:37" x14ac:dyDescent="0.2">
      <c r="A136" s="176" t="s">
        <v>753</v>
      </c>
      <c r="B136" s="175">
        <v>0</v>
      </c>
      <c r="C136" s="175">
        <v>0</v>
      </c>
      <c r="D136" s="175">
        <v>0</v>
      </c>
      <c r="E136" s="175">
        <v>0</v>
      </c>
      <c r="F136" s="175">
        <v>0</v>
      </c>
      <c r="G136" s="175">
        <v>0</v>
      </c>
      <c r="H136" s="175">
        <v>0</v>
      </c>
      <c r="I136" s="175">
        <v>0</v>
      </c>
      <c r="J136" s="175">
        <v>0</v>
      </c>
      <c r="K136" s="175">
        <v>0</v>
      </c>
      <c r="L136" s="175">
        <v>0</v>
      </c>
      <c r="M136" s="175">
        <v>0</v>
      </c>
      <c r="N136" s="175">
        <v>0</v>
      </c>
      <c r="O136" s="175">
        <v>0</v>
      </c>
      <c r="P136" s="175">
        <v>0</v>
      </c>
      <c r="Q136" s="175">
        <v>0</v>
      </c>
      <c r="R136" s="175">
        <v>0</v>
      </c>
      <c r="S136" s="175">
        <v>0</v>
      </c>
      <c r="T136" s="175">
        <v>0</v>
      </c>
      <c r="U136" s="175">
        <v>0</v>
      </c>
      <c r="V136" s="175">
        <v>0</v>
      </c>
      <c r="W136" s="175">
        <v>0</v>
      </c>
      <c r="X136" s="175">
        <v>0</v>
      </c>
      <c r="Y136" s="175">
        <v>0</v>
      </c>
      <c r="Z136" s="175">
        <v>0</v>
      </c>
      <c r="AA136" s="175">
        <v>0</v>
      </c>
      <c r="AB136" s="175">
        <v>0</v>
      </c>
      <c r="AC136" s="175">
        <v>0</v>
      </c>
      <c r="AD136" s="175">
        <v>0</v>
      </c>
      <c r="AE136" s="175">
        <v>0</v>
      </c>
      <c r="AF136" s="175">
        <v>0</v>
      </c>
      <c r="AG136" s="175">
        <v>0</v>
      </c>
      <c r="AH136" s="175">
        <v>0</v>
      </c>
      <c r="AI136" s="175">
        <v>0</v>
      </c>
      <c r="AJ136" s="175">
        <v>0</v>
      </c>
      <c r="AK136" s="175">
        <v>0</v>
      </c>
    </row>
    <row r="137" spans="1:37" x14ac:dyDescent="0.2">
      <c r="A137" s="176" t="s">
        <v>754</v>
      </c>
      <c r="B137" s="175">
        <v>0</v>
      </c>
      <c r="C137" s="175">
        <v>0</v>
      </c>
      <c r="D137" s="175">
        <v>0</v>
      </c>
      <c r="E137" s="175">
        <v>0</v>
      </c>
      <c r="F137" s="175">
        <v>0</v>
      </c>
      <c r="G137" s="175">
        <v>0</v>
      </c>
      <c r="H137" s="175">
        <v>0</v>
      </c>
      <c r="I137" s="175">
        <v>0</v>
      </c>
      <c r="J137" s="175">
        <v>0</v>
      </c>
      <c r="K137" s="175">
        <v>0</v>
      </c>
      <c r="L137" s="175">
        <v>0</v>
      </c>
      <c r="M137" s="175">
        <v>0</v>
      </c>
      <c r="N137" s="175">
        <v>0</v>
      </c>
      <c r="O137" s="175">
        <v>0</v>
      </c>
      <c r="P137" s="175">
        <v>0</v>
      </c>
      <c r="Q137" s="175">
        <v>0</v>
      </c>
      <c r="R137" s="175">
        <v>0</v>
      </c>
      <c r="S137" s="175">
        <v>0</v>
      </c>
      <c r="T137" s="175">
        <v>0</v>
      </c>
      <c r="U137" s="175">
        <v>0</v>
      </c>
      <c r="V137" s="175">
        <v>0</v>
      </c>
      <c r="W137" s="175">
        <v>0</v>
      </c>
      <c r="X137" s="175">
        <v>0</v>
      </c>
      <c r="Y137" s="175">
        <v>0</v>
      </c>
      <c r="Z137" s="175">
        <v>0</v>
      </c>
      <c r="AA137" s="175">
        <v>0</v>
      </c>
      <c r="AB137" s="175">
        <v>0</v>
      </c>
      <c r="AC137" s="175">
        <v>0</v>
      </c>
      <c r="AD137" s="175">
        <v>0</v>
      </c>
      <c r="AE137" s="175">
        <v>0</v>
      </c>
      <c r="AF137" s="175">
        <v>0</v>
      </c>
      <c r="AG137" s="175">
        <v>0</v>
      </c>
      <c r="AH137" s="175">
        <v>0</v>
      </c>
      <c r="AI137" s="175">
        <v>0</v>
      </c>
      <c r="AJ137" s="175">
        <v>0</v>
      </c>
      <c r="AK137" s="175">
        <v>0</v>
      </c>
    </row>
    <row r="138" spans="1:37" x14ac:dyDescent="0.2">
      <c r="A138" s="176" t="s">
        <v>467</v>
      </c>
      <c r="B138" s="175">
        <v>0</v>
      </c>
      <c r="C138" s="175">
        <v>0</v>
      </c>
      <c r="D138" s="175">
        <v>0</v>
      </c>
      <c r="E138" s="175">
        <v>0</v>
      </c>
      <c r="F138" s="175">
        <v>0</v>
      </c>
      <c r="G138" s="175">
        <v>0</v>
      </c>
      <c r="H138" s="175">
        <v>0</v>
      </c>
      <c r="I138" s="175">
        <v>0</v>
      </c>
      <c r="J138" s="175">
        <v>0</v>
      </c>
      <c r="K138" s="175">
        <v>0</v>
      </c>
      <c r="L138" s="175">
        <v>0</v>
      </c>
      <c r="M138" s="175">
        <v>0</v>
      </c>
      <c r="N138" s="175">
        <v>0</v>
      </c>
      <c r="O138" s="175">
        <v>0</v>
      </c>
      <c r="P138" s="175">
        <v>0</v>
      </c>
      <c r="Q138" s="175">
        <v>0</v>
      </c>
      <c r="R138" s="175">
        <v>0</v>
      </c>
      <c r="S138" s="175">
        <v>0</v>
      </c>
      <c r="T138" s="175">
        <v>0</v>
      </c>
      <c r="U138" s="175">
        <v>0</v>
      </c>
      <c r="V138" s="175">
        <v>0</v>
      </c>
      <c r="W138" s="175">
        <v>0</v>
      </c>
      <c r="X138" s="175">
        <v>0</v>
      </c>
      <c r="Y138" s="175">
        <v>0</v>
      </c>
      <c r="Z138" s="175">
        <v>0</v>
      </c>
      <c r="AA138" s="175">
        <v>0</v>
      </c>
      <c r="AB138" s="175">
        <v>0</v>
      </c>
      <c r="AC138" s="175">
        <v>0</v>
      </c>
      <c r="AD138" s="175">
        <v>0</v>
      </c>
      <c r="AE138" s="175">
        <v>0</v>
      </c>
      <c r="AF138" s="175">
        <v>0</v>
      </c>
      <c r="AG138" s="175">
        <v>0</v>
      </c>
      <c r="AH138" s="175">
        <v>0</v>
      </c>
      <c r="AI138" s="175">
        <v>0</v>
      </c>
      <c r="AJ138" s="175">
        <v>0</v>
      </c>
      <c r="AK138" s="175">
        <v>0</v>
      </c>
    </row>
    <row r="139" spans="1:37" x14ac:dyDescent="0.2">
      <c r="A139" s="176" t="s">
        <v>755</v>
      </c>
      <c r="B139" s="175">
        <v>0</v>
      </c>
      <c r="C139" s="175">
        <v>0</v>
      </c>
      <c r="D139" s="175">
        <v>0</v>
      </c>
      <c r="E139" s="175">
        <v>0</v>
      </c>
      <c r="F139" s="175">
        <v>0</v>
      </c>
      <c r="G139" s="175">
        <v>0</v>
      </c>
      <c r="H139" s="175">
        <v>0</v>
      </c>
      <c r="I139" s="175">
        <v>0</v>
      </c>
      <c r="J139" s="175">
        <v>0</v>
      </c>
      <c r="K139" s="175">
        <v>0</v>
      </c>
      <c r="L139" s="175">
        <v>0</v>
      </c>
      <c r="M139" s="175">
        <v>0</v>
      </c>
      <c r="N139" s="175">
        <v>0</v>
      </c>
      <c r="O139" s="175">
        <v>0</v>
      </c>
      <c r="P139" s="175">
        <v>0</v>
      </c>
      <c r="Q139" s="175">
        <v>0</v>
      </c>
      <c r="R139" s="175">
        <v>0</v>
      </c>
      <c r="S139" s="175">
        <v>0</v>
      </c>
      <c r="T139" s="175">
        <v>0</v>
      </c>
      <c r="U139" s="175">
        <v>0</v>
      </c>
      <c r="V139" s="175">
        <v>0</v>
      </c>
      <c r="W139" s="175">
        <v>0</v>
      </c>
      <c r="X139" s="175">
        <v>0</v>
      </c>
      <c r="Y139" s="175">
        <v>0</v>
      </c>
      <c r="Z139" s="175">
        <v>0</v>
      </c>
      <c r="AA139" s="175">
        <v>0</v>
      </c>
      <c r="AB139" s="175">
        <v>0</v>
      </c>
      <c r="AC139" s="175">
        <v>0</v>
      </c>
      <c r="AD139" s="175">
        <v>0</v>
      </c>
      <c r="AE139" s="175">
        <v>0</v>
      </c>
      <c r="AF139" s="175">
        <v>0</v>
      </c>
      <c r="AG139" s="175">
        <v>0</v>
      </c>
      <c r="AH139" s="175">
        <v>0</v>
      </c>
      <c r="AI139" s="175">
        <v>0</v>
      </c>
      <c r="AJ139" s="175">
        <v>0</v>
      </c>
      <c r="AK139" s="175">
        <v>0</v>
      </c>
    </row>
    <row r="140" spans="1:37" x14ac:dyDescent="0.2">
      <c r="A140" s="176" t="s">
        <v>756</v>
      </c>
      <c r="B140" s="175">
        <v>0</v>
      </c>
      <c r="C140" s="175">
        <v>0</v>
      </c>
      <c r="D140" s="175">
        <v>0</v>
      </c>
      <c r="E140" s="175">
        <v>0</v>
      </c>
      <c r="F140" s="175">
        <v>0</v>
      </c>
      <c r="G140" s="175">
        <v>0</v>
      </c>
      <c r="H140" s="175">
        <v>0</v>
      </c>
      <c r="I140" s="175">
        <v>0</v>
      </c>
      <c r="J140" s="175">
        <v>0</v>
      </c>
      <c r="K140" s="175">
        <v>0</v>
      </c>
      <c r="L140" s="175">
        <v>0</v>
      </c>
      <c r="M140" s="175">
        <v>0</v>
      </c>
      <c r="N140" s="175">
        <v>0</v>
      </c>
      <c r="O140" s="175">
        <v>0</v>
      </c>
      <c r="P140" s="175">
        <v>0</v>
      </c>
      <c r="Q140" s="175">
        <v>0</v>
      </c>
      <c r="R140" s="175">
        <v>0</v>
      </c>
      <c r="S140" s="175">
        <v>0</v>
      </c>
      <c r="T140" s="175">
        <v>0</v>
      </c>
      <c r="U140" s="175">
        <v>0</v>
      </c>
      <c r="V140" s="175">
        <v>0</v>
      </c>
      <c r="W140" s="175">
        <v>0</v>
      </c>
      <c r="X140" s="175">
        <v>0</v>
      </c>
      <c r="Y140" s="175">
        <v>0</v>
      </c>
      <c r="Z140" s="175">
        <v>0</v>
      </c>
      <c r="AA140" s="175">
        <v>0</v>
      </c>
      <c r="AB140" s="175">
        <v>0</v>
      </c>
      <c r="AC140" s="175">
        <v>0</v>
      </c>
      <c r="AD140" s="175">
        <v>0</v>
      </c>
      <c r="AE140" s="175">
        <v>0</v>
      </c>
      <c r="AF140" s="175">
        <v>0</v>
      </c>
      <c r="AG140" s="175">
        <v>0</v>
      </c>
      <c r="AH140" s="175">
        <v>0</v>
      </c>
      <c r="AI140" s="175">
        <v>0</v>
      </c>
      <c r="AJ140" s="175">
        <v>0</v>
      </c>
      <c r="AK140" s="175">
        <v>0</v>
      </c>
    </row>
    <row r="141" spans="1:37" x14ac:dyDescent="0.2">
      <c r="A141" s="176" t="s">
        <v>757</v>
      </c>
      <c r="B141" s="175">
        <v>0</v>
      </c>
      <c r="C141" s="175">
        <v>0</v>
      </c>
      <c r="D141" s="175">
        <v>0</v>
      </c>
      <c r="E141" s="175">
        <v>0</v>
      </c>
      <c r="F141" s="175">
        <v>0</v>
      </c>
      <c r="G141" s="175">
        <v>0</v>
      </c>
      <c r="H141" s="175">
        <v>0</v>
      </c>
      <c r="I141" s="175">
        <v>0</v>
      </c>
      <c r="J141" s="175">
        <v>0</v>
      </c>
      <c r="K141" s="175">
        <v>0</v>
      </c>
      <c r="L141" s="175">
        <v>0</v>
      </c>
      <c r="M141" s="175">
        <v>0</v>
      </c>
      <c r="N141" s="175">
        <v>0</v>
      </c>
      <c r="O141" s="175">
        <v>0</v>
      </c>
      <c r="P141" s="175">
        <v>0</v>
      </c>
      <c r="Q141" s="175">
        <v>0</v>
      </c>
      <c r="R141" s="175">
        <v>0</v>
      </c>
      <c r="S141" s="175">
        <v>0</v>
      </c>
      <c r="T141" s="175">
        <v>0</v>
      </c>
      <c r="U141" s="175">
        <v>0</v>
      </c>
      <c r="V141" s="175">
        <v>0</v>
      </c>
      <c r="W141" s="175">
        <v>0</v>
      </c>
      <c r="X141" s="175">
        <v>0</v>
      </c>
      <c r="Y141" s="175">
        <v>0</v>
      </c>
      <c r="Z141" s="175">
        <v>0</v>
      </c>
      <c r="AA141" s="175">
        <v>0</v>
      </c>
      <c r="AB141" s="175">
        <v>0</v>
      </c>
      <c r="AC141" s="175">
        <v>0</v>
      </c>
      <c r="AD141" s="175">
        <v>0</v>
      </c>
      <c r="AE141" s="175">
        <v>0</v>
      </c>
      <c r="AF141" s="175">
        <v>0</v>
      </c>
      <c r="AG141" s="175">
        <v>0</v>
      </c>
      <c r="AH141" s="175">
        <v>0</v>
      </c>
      <c r="AI141" s="175">
        <v>0</v>
      </c>
      <c r="AJ141" s="175">
        <v>0</v>
      </c>
      <c r="AK141" s="175">
        <v>0</v>
      </c>
    </row>
    <row r="142" spans="1:37" x14ac:dyDescent="0.2">
      <c r="A142" s="176" t="s">
        <v>758</v>
      </c>
      <c r="B142" s="175">
        <v>0</v>
      </c>
      <c r="C142" s="175">
        <v>0</v>
      </c>
      <c r="D142" s="175">
        <v>0</v>
      </c>
      <c r="E142" s="175">
        <v>0</v>
      </c>
      <c r="F142" s="175">
        <v>0</v>
      </c>
      <c r="G142" s="175">
        <v>0</v>
      </c>
      <c r="H142" s="175">
        <v>0</v>
      </c>
      <c r="I142" s="175">
        <v>0</v>
      </c>
      <c r="J142" s="175">
        <v>0</v>
      </c>
      <c r="K142" s="175">
        <v>0</v>
      </c>
      <c r="L142" s="175">
        <v>0</v>
      </c>
      <c r="M142" s="175">
        <v>0</v>
      </c>
      <c r="N142" s="175">
        <v>0</v>
      </c>
      <c r="O142" s="175">
        <v>0</v>
      </c>
      <c r="P142" s="175">
        <v>0</v>
      </c>
      <c r="Q142" s="175">
        <v>0</v>
      </c>
      <c r="R142" s="175">
        <v>0</v>
      </c>
      <c r="S142" s="175">
        <v>0</v>
      </c>
      <c r="T142" s="175">
        <v>0</v>
      </c>
      <c r="U142" s="175">
        <v>0</v>
      </c>
      <c r="V142" s="175">
        <v>0</v>
      </c>
      <c r="W142" s="175">
        <v>0</v>
      </c>
      <c r="X142" s="175">
        <v>0</v>
      </c>
      <c r="Y142" s="175">
        <v>0</v>
      </c>
      <c r="Z142" s="175">
        <v>0</v>
      </c>
      <c r="AA142" s="175">
        <v>0</v>
      </c>
      <c r="AB142" s="175">
        <v>0</v>
      </c>
      <c r="AC142" s="175">
        <v>0</v>
      </c>
      <c r="AD142" s="175">
        <v>0</v>
      </c>
      <c r="AE142" s="175">
        <v>0</v>
      </c>
      <c r="AF142" s="175">
        <v>0</v>
      </c>
      <c r="AG142" s="175">
        <v>0</v>
      </c>
      <c r="AH142" s="175">
        <v>0</v>
      </c>
      <c r="AI142" s="175">
        <v>0</v>
      </c>
      <c r="AJ142" s="175">
        <v>0</v>
      </c>
      <c r="AK142" s="175">
        <v>0</v>
      </c>
    </row>
    <row r="143" spans="1:37" x14ac:dyDescent="0.2">
      <c r="A143" s="176" t="s">
        <v>759</v>
      </c>
      <c r="B143" s="175">
        <v>0</v>
      </c>
      <c r="C143" s="175">
        <v>0</v>
      </c>
      <c r="D143" s="175">
        <v>0</v>
      </c>
      <c r="E143" s="175">
        <v>0</v>
      </c>
      <c r="F143" s="175">
        <v>0</v>
      </c>
      <c r="G143" s="175">
        <v>0</v>
      </c>
      <c r="H143" s="175">
        <v>0</v>
      </c>
      <c r="I143" s="175">
        <v>0</v>
      </c>
      <c r="J143" s="175">
        <v>0</v>
      </c>
      <c r="K143" s="175">
        <v>0</v>
      </c>
      <c r="L143" s="175">
        <v>0</v>
      </c>
      <c r="M143" s="175">
        <v>0</v>
      </c>
      <c r="N143" s="175">
        <v>0</v>
      </c>
      <c r="O143" s="175">
        <v>0</v>
      </c>
      <c r="P143" s="175">
        <v>0</v>
      </c>
      <c r="Q143" s="175">
        <v>0</v>
      </c>
      <c r="R143" s="175">
        <v>0</v>
      </c>
      <c r="S143" s="175">
        <v>0</v>
      </c>
      <c r="T143" s="175">
        <v>0</v>
      </c>
      <c r="U143" s="175">
        <v>0</v>
      </c>
      <c r="V143" s="175">
        <v>0</v>
      </c>
      <c r="W143" s="175">
        <v>0</v>
      </c>
      <c r="X143" s="175">
        <v>0</v>
      </c>
      <c r="Y143" s="175">
        <v>0</v>
      </c>
      <c r="Z143" s="175">
        <v>0</v>
      </c>
      <c r="AA143" s="175">
        <v>0</v>
      </c>
      <c r="AB143" s="175">
        <v>0</v>
      </c>
      <c r="AC143" s="175">
        <v>0</v>
      </c>
      <c r="AD143" s="175">
        <v>0</v>
      </c>
      <c r="AE143" s="175">
        <v>0</v>
      </c>
      <c r="AF143" s="175">
        <v>0</v>
      </c>
      <c r="AG143" s="175">
        <v>0</v>
      </c>
      <c r="AH143" s="175">
        <v>0</v>
      </c>
      <c r="AI143" s="175">
        <v>0</v>
      </c>
      <c r="AJ143" s="175">
        <v>0</v>
      </c>
      <c r="AK143" s="175">
        <v>0</v>
      </c>
    </row>
    <row r="144" spans="1:37" x14ac:dyDescent="0.2">
      <c r="A144" s="176" t="s">
        <v>760</v>
      </c>
      <c r="B144" s="175">
        <v>0</v>
      </c>
      <c r="C144" s="175">
        <v>0</v>
      </c>
      <c r="D144" s="175">
        <v>0</v>
      </c>
      <c r="E144" s="175">
        <v>0</v>
      </c>
      <c r="F144" s="175">
        <v>0</v>
      </c>
      <c r="G144" s="175">
        <v>0</v>
      </c>
      <c r="H144" s="175">
        <v>0</v>
      </c>
      <c r="I144" s="175">
        <v>0</v>
      </c>
      <c r="J144" s="175">
        <v>0</v>
      </c>
      <c r="K144" s="175">
        <v>0</v>
      </c>
      <c r="L144" s="175">
        <v>0</v>
      </c>
      <c r="M144" s="175">
        <v>0</v>
      </c>
      <c r="N144" s="175">
        <v>0</v>
      </c>
      <c r="O144" s="175">
        <v>0</v>
      </c>
      <c r="P144" s="175">
        <v>0</v>
      </c>
      <c r="Q144" s="175">
        <v>0</v>
      </c>
      <c r="R144" s="175">
        <v>0</v>
      </c>
      <c r="S144" s="175">
        <v>0</v>
      </c>
      <c r="T144" s="175">
        <v>0</v>
      </c>
      <c r="U144" s="175">
        <v>0</v>
      </c>
      <c r="V144" s="175">
        <v>0</v>
      </c>
      <c r="W144" s="175">
        <v>0</v>
      </c>
      <c r="X144" s="175">
        <v>0</v>
      </c>
      <c r="Y144" s="175">
        <v>0</v>
      </c>
      <c r="Z144" s="175">
        <v>0</v>
      </c>
      <c r="AA144" s="175">
        <v>0</v>
      </c>
      <c r="AB144" s="175">
        <v>0</v>
      </c>
      <c r="AC144" s="175">
        <v>0</v>
      </c>
      <c r="AD144" s="175">
        <v>0</v>
      </c>
      <c r="AE144" s="175">
        <v>0</v>
      </c>
      <c r="AF144" s="175">
        <v>0</v>
      </c>
      <c r="AG144" s="175">
        <v>0</v>
      </c>
      <c r="AH144" s="175">
        <v>0</v>
      </c>
      <c r="AI144" s="175">
        <v>0</v>
      </c>
      <c r="AJ144" s="175">
        <v>0</v>
      </c>
      <c r="AK144" s="175">
        <v>0</v>
      </c>
    </row>
    <row r="145" spans="1:37" x14ac:dyDescent="0.2">
      <c r="A145" s="176" t="s">
        <v>761</v>
      </c>
      <c r="B145" s="175">
        <v>0</v>
      </c>
      <c r="C145" s="175">
        <v>0</v>
      </c>
      <c r="D145" s="175">
        <v>0</v>
      </c>
      <c r="E145" s="175">
        <v>0</v>
      </c>
      <c r="F145" s="175">
        <v>0</v>
      </c>
      <c r="G145" s="175">
        <v>0</v>
      </c>
      <c r="H145" s="175">
        <v>0</v>
      </c>
      <c r="I145" s="175">
        <v>0</v>
      </c>
      <c r="J145" s="175">
        <v>0</v>
      </c>
      <c r="K145" s="175">
        <v>0</v>
      </c>
      <c r="L145" s="175">
        <v>0</v>
      </c>
      <c r="M145" s="175">
        <v>0</v>
      </c>
      <c r="N145" s="175">
        <v>0</v>
      </c>
      <c r="O145" s="175">
        <v>0</v>
      </c>
      <c r="P145" s="175">
        <v>0</v>
      </c>
      <c r="Q145" s="175">
        <v>0</v>
      </c>
      <c r="R145" s="175">
        <v>0</v>
      </c>
      <c r="S145" s="175">
        <v>0</v>
      </c>
      <c r="T145" s="175">
        <v>0</v>
      </c>
      <c r="U145" s="175">
        <v>0</v>
      </c>
      <c r="V145" s="175">
        <v>0</v>
      </c>
      <c r="W145" s="175">
        <v>0</v>
      </c>
      <c r="X145" s="175">
        <v>0</v>
      </c>
      <c r="Y145" s="175">
        <v>0</v>
      </c>
      <c r="Z145" s="175">
        <v>0</v>
      </c>
      <c r="AA145" s="175">
        <v>0</v>
      </c>
      <c r="AB145" s="175">
        <v>0</v>
      </c>
      <c r="AC145" s="175">
        <v>0</v>
      </c>
      <c r="AD145" s="175">
        <v>0</v>
      </c>
      <c r="AE145" s="175">
        <v>0</v>
      </c>
      <c r="AF145" s="175">
        <v>0</v>
      </c>
      <c r="AG145" s="175">
        <v>0</v>
      </c>
      <c r="AH145" s="175">
        <v>0</v>
      </c>
      <c r="AI145" s="175">
        <v>0</v>
      </c>
      <c r="AJ145" s="175">
        <v>0</v>
      </c>
      <c r="AK145" s="175">
        <v>0</v>
      </c>
    </row>
    <row r="146" spans="1:37" x14ac:dyDescent="0.2">
      <c r="A146" s="176" t="s">
        <v>762</v>
      </c>
      <c r="B146" s="175">
        <v>0</v>
      </c>
      <c r="C146" s="175">
        <v>0</v>
      </c>
      <c r="D146" s="175">
        <v>0</v>
      </c>
      <c r="E146" s="175">
        <v>0</v>
      </c>
      <c r="F146" s="175">
        <v>0</v>
      </c>
      <c r="G146" s="175">
        <v>0</v>
      </c>
      <c r="H146" s="175">
        <v>0</v>
      </c>
      <c r="I146" s="175">
        <v>0</v>
      </c>
      <c r="J146" s="175">
        <v>0</v>
      </c>
      <c r="K146" s="175">
        <v>0</v>
      </c>
      <c r="L146" s="175">
        <v>0</v>
      </c>
      <c r="M146" s="175">
        <v>0</v>
      </c>
      <c r="N146" s="175">
        <v>0</v>
      </c>
      <c r="O146" s="175">
        <v>0</v>
      </c>
      <c r="P146" s="175">
        <v>0</v>
      </c>
      <c r="Q146" s="175">
        <v>0</v>
      </c>
      <c r="R146" s="175">
        <v>0</v>
      </c>
      <c r="S146" s="175">
        <v>0</v>
      </c>
      <c r="T146" s="175">
        <v>0</v>
      </c>
      <c r="U146" s="175">
        <v>0</v>
      </c>
      <c r="V146" s="175">
        <v>0</v>
      </c>
      <c r="W146" s="175">
        <v>0</v>
      </c>
      <c r="X146" s="175">
        <v>0</v>
      </c>
      <c r="Y146" s="175">
        <v>0</v>
      </c>
      <c r="Z146" s="175">
        <v>0</v>
      </c>
      <c r="AA146" s="175">
        <v>0</v>
      </c>
      <c r="AB146" s="175">
        <v>0</v>
      </c>
      <c r="AC146" s="175">
        <v>0</v>
      </c>
      <c r="AD146" s="175">
        <v>0</v>
      </c>
      <c r="AE146" s="175">
        <v>0</v>
      </c>
      <c r="AF146" s="175">
        <v>0</v>
      </c>
      <c r="AG146" s="175">
        <v>0</v>
      </c>
      <c r="AH146" s="175">
        <v>0</v>
      </c>
      <c r="AI146" s="175">
        <v>0</v>
      </c>
      <c r="AJ146" s="175">
        <v>0</v>
      </c>
      <c r="AK146" s="175">
        <v>0</v>
      </c>
    </row>
    <row r="147" spans="1:37" x14ac:dyDescent="0.2">
      <c r="A147" s="176" t="s">
        <v>763</v>
      </c>
      <c r="B147" s="175">
        <v>0</v>
      </c>
      <c r="C147" s="175">
        <v>0</v>
      </c>
      <c r="D147" s="175">
        <v>0</v>
      </c>
      <c r="E147" s="175">
        <v>0</v>
      </c>
      <c r="F147" s="175">
        <v>0</v>
      </c>
      <c r="G147" s="175">
        <v>0</v>
      </c>
      <c r="H147" s="175">
        <v>0</v>
      </c>
      <c r="I147" s="175">
        <v>0</v>
      </c>
      <c r="J147" s="175">
        <v>0</v>
      </c>
      <c r="K147" s="175">
        <v>0</v>
      </c>
      <c r="L147" s="175">
        <v>0</v>
      </c>
      <c r="M147" s="175">
        <v>0</v>
      </c>
      <c r="N147" s="175">
        <v>0</v>
      </c>
      <c r="O147" s="175">
        <v>0</v>
      </c>
      <c r="P147" s="175">
        <v>0</v>
      </c>
      <c r="Q147" s="175">
        <v>0</v>
      </c>
      <c r="R147" s="175">
        <v>0</v>
      </c>
      <c r="S147" s="175">
        <v>0</v>
      </c>
      <c r="T147" s="175">
        <v>0</v>
      </c>
      <c r="U147" s="175">
        <v>0</v>
      </c>
      <c r="V147" s="175">
        <v>0</v>
      </c>
      <c r="W147" s="175">
        <v>0</v>
      </c>
      <c r="X147" s="175">
        <v>0</v>
      </c>
      <c r="Y147" s="175">
        <v>0</v>
      </c>
      <c r="Z147" s="175">
        <v>0</v>
      </c>
      <c r="AA147" s="175">
        <v>0</v>
      </c>
      <c r="AB147" s="175">
        <v>0</v>
      </c>
      <c r="AC147" s="175">
        <v>0</v>
      </c>
      <c r="AD147" s="175">
        <v>0</v>
      </c>
      <c r="AE147" s="175">
        <v>0</v>
      </c>
      <c r="AF147" s="175">
        <v>0</v>
      </c>
      <c r="AG147" s="175">
        <v>0</v>
      </c>
      <c r="AH147" s="175">
        <v>0</v>
      </c>
      <c r="AI147" s="175">
        <v>0</v>
      </c>
      <c r="AJ147" s="175">
        <v>0</v>
      </c>
      <c r="AK147" s="175">
        <v>0</v>
      </c>
    </row>
    <row r="148" spans="1:37" ht="15" x14ac:dyDescent="0.25">
      <c r="A148" s="176" t="s">
        <v>764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1:37" x14ac:dyDescent="0.2">
      <c r="A149" s="176" t="s">
        <v>765</v>
      </c>
      <c r="B149" s="175">
        <v>0</v>
      </c>
      <c r="C149" s="175">
        <v>0</v>
      </c>
      <c r="D149" s="175">
        <v>0</v>
      </c>
      <c r="E149" s="175">
        <v>0</v>
      </c>
      <c r="F149" s="175">
        <v>0</v>
      </c>
      <c r="G149" s="175">
        <v>0</v>
      </c>
      <c r="H149" s="175">
        <v>0</v>
      </c>
      <c r="I149" s="175">
        <v>0</v>
      </c>
      <c r="J149" s="175">
        <v>0</v>
      </c>
      <c r="K149" s="175">
        <v>0</v>
      </c>
      <c r="L149" s="175">
        <v>0</v>
      </c>
      <c r="M149" s="175">
        <v>0</v>
      </c>
      <c r="N149" s="175">
        <v>0</v>
      </c>
      <c r="O149" s="175">
        <v>0</v>
      </c>
      <c r="P149" s="175">
        <v>0</v>
      </c>
      <c r="Q149" s="175">
        <v>0</v>
      </c>
      <c r="R149" s="175">
        <v>0</v>
      </c>
      <c r="S149" s="175">
        <v>0</v>
      </c>
      <c r="T149" s="175">
        <v>0</v>
      </c>
      <c r="U149" s="175">
        <v>0</v>
      </c>
      <c r="V149" s="175">
        <v>0</v>
      </c>
      <c r="W149" s="175">
        <v>0</v>
      </c>
      <c r="X149" s="175">
        <v>0</v>
      </c>
      <c r="Y149" s="175">
        <v>0</v>
      </c>
      <c r="Z149" s="175">
        <v>0</v>
      </c>
      <c r="AA149" s="175">
        <v>0</v>
      </c>
      <c r="AB149" s="175">
        <v>0</v>
      </c>
      <c r="AC149" s="175">
        <v>0</v>
      </c>
      <c r="AD149" s="175">
        <v>0</v>
      </c>
      <c r="AE149" s="175">
        <v>0</v>
      </c>
      <c r="AF149" s="175">
        <v>0</v>
      </c>
      <c r="AG149" s="175">
        <v>0</v>
      </c>
      <c r="AH149" s="175">
        <v>0</v>
      </c>
      <c r="AI149" s="175">
        <v>0</v>
      </c>
      <c r="AJ149" s="175">
        <v>0</v>
      </c>
      <c r="AK149" s="175">
        <v>0</v>
      </c>
    </row>
    <row r="150" spans="1:37" x14ac:dyDescent="0.2">
      <c r="A150" s="176" t="s">
        <v>766</v>
      </c>
      <c r="B150" s="175">
        <v>0</v>
      </c>
      <c r="C150" s="175">
        <v>0</v>
      </c>
      <c r="D150" s="175">
        <v>0</v>
      </c>
      <c r="E150" s="175">
        <v>0</v>
      </c>
      <c r="F150" s="175">
        <v>0</v>
      </c>
      <c r="G150" s="175">
        <v>0</v>
      </c>
      <c r="H150" s="175">
        <v>0</v>
      </c>
      <c r="I150" s="175">
        <v>0</v>
      </c>
      <c r="J150" s="175">
        <v>0</v>
      </c>
      <c r="K150" s="175">
        <v>0</v>
      </c>
      <c r="L150" s="175">
        <v>0</v>
      </c>
      <c r="M150" s="175">
        <v>0</v>
      </c>
      <c r="N150" s="175">
        <v>0</v>
      </c>
      <c r="O150" s="175">
        <v>0</v>
      </c>
      <c r="P150" s="175">
        <v>0</v>
      </c>
      <c r="Q150" s="175">
        <v>0</v>
      </c>
      <c r="R150" s="175">
        <v>0</v>
      </c>
      <c r="S150" s="175">
        <v>0</v>
      </c>
      <c r="T150" s="175">
        <v>0</v>
      </c>
      <c r="U150" s="175">
        <v>0</v>
      </c>
      <c r="V150" s="175">
        <v>0</v>
      </c>
      <c r="W150" s="175">
        <v>0</v>
      </c>
      <c r="X150" s="175">
        <v>0</v>
      </c>
      <c r="Y150" s="175">
        <v>0</v>
      </c>
      <c r="Z150" s="175">
        <v>0</v>
      </c>
      <c r="AA150" s="175">
        <v>0</v>
      </c>
      <c r="AB150" s="175">
        <v>0</v>
      </c>
      <c r="AC150" s="175">
        <v>0</v>
      </c>
      <c r="AD150" s="175">
        <v>0</v>
      </c>
      <c r="AE150" s="175">
        <v>0</v>
      </c>
      <c r="AF150" s="175">
        <v>0</v>
      </c>
      <c r="AG150" s="175">
        <v>0</v>
      </c>
      <c r="AH150" s="175">
        <v>0</v>
      </c>
      <c r="AI150" s="175">
        <v>0</v>
      </c>
      <c r="AJ150" s="175">
        <v>0</v>
      </c>
      <c r="AK150" s="175">
        <v>0</v>
      </c>
    </row>
    <row r="151" spans="1:37" x14ac:dyDescent="0.2">
      <c r="A151" s="176" t="s">
        <v>767</v>
      </c>
      <c r="B151" s="175">
        <v>0</v>
      </c>
      <c r="C151" s="175">
        <v>0</v>
      </c>
      <c r="D151" s="175">
        <v>0</v>
      </c>
      <c r="E151" s="175">
        <v>0</v>
      </c>
      <c r="F151" s="175">
        <v>0</v>
      </c>
      <c r="G151" s="175">
        <v>0</v>
      </c>
      <c r="H151" s="175">
        <v>0</v>
      </c>
      <c r="I151" s="175">
        <v>0</v>
      </c>
      <c r="J151" s="175">
        <v>0</v>
      </c>
      <c r="K151" s="175">
        <v>0</v>
      </c>
      <c r="L151" s="175">
        <v>0</v>
      </c>
      <c r="M151" s="175">
        <v>0</v>
      </c>
      <c r="N151" s="175">
        <v>0</v>
      </c>
      <c r="O151" s="175">
        <v>0</v>
      </c>
      <c r="P151" s="175">
        <v>0</v>
      </c>
      <c r="Q151" s="175">
        <v>0</v>
      </c>
      <c r="R151" s="175">
        <v>0</v>
      </c>
      <c r="S151" s="175">
        <v>0</v>
      </c>
      <c r="T151" s="175">
        <v>0</v>
      </c>
      <c r="U151" s="175">
        <v>0</v>
      </c>
      <c r="V151" s="175">
        <v>0</v>
      </c>
      <c r="W151" s="175">
        <v>0</v>
      </c>
      <c r="X151" s="175">
        <v>0</v>
      </c>
      <c r="Y151" s="175">
        <v>0</v>
      </c>
      <c r="Z151" s="175">
        <v>0</v>
      </c>
      <c r="AA151" s="175">
        <v>0</v>
      </c>
      <c r="AB151" s="175">
        <v>0</v>
      </c>
      <c r="AC151" s="175">
        <v>0</v>
      </c>
      <c r="AD151" s="175">
        <v>0</v>
      </c>
      <c r="AE151" s="175">
        <v>0</v>
      </c>
      <c r="AF151" s="175">
        <v>0</v>
      </c>
      <c r="AG151" s="175">
        <v>0</v>
      </c>
      <c r="AH151" s="175">
        <v>0</v>
      </c>
      <c r="AI151" s="175">
        <v>0</v>
      </c>
      <c r="AJ151" s="175">
        <v>0</v>
      </c>
      <c r="AK151" s="175">
        <v>0</v>
      </c>
    </row>
    <row r="152" spans="1:37" x14ac:dyDescent="0.2">
      <c r="A152" s="176" t="s">
        <v>768</v>
      </c>
      <c r="B152" s="175">
        <v>0</v>
      </c>
      <c r="C152" s="175">
        <v>0</v>
      </c>
      <c r="D152" s="175">
        <v>0</v>
      </c>
      <c r="E152" s="175">
        <v>0</v>
      </c>
      <c r="F152" s="175">
        <v>0</v>
      </c>
      <c r="G152" s="175">
        <v>0</v>
      </c>
      <c r="H152" s="175">
        <v>0</v>
      </c>
      <c r="I152" s="175">
        <v>0</v>
      </c>
      <c r="J152" s="175">
        <v>0</v>
      </c>
      <c r="K152" s="175">
        <v>0</v>
      </c>
      <c r="L152" s="175">
        <v>0</v>
      </c>
      <c r="M152" s="175">
        <v>0</v>
      </c>
      <c r="N152" s="175">
        <v>0</v>
      </c>
      <c r="O152" s="175">
        <v>0</v>
      </c>
      <c r="P152" s="175">
        <v>0</v>
      </c>
      <c r="Q152" s="175">
        <v>0</v>
      </c>
      <c r="R152" s="175">
        <v>0</v>
      </c>
      <c r="S152" s="175">
        <v>0</v>
      </c>
      <c r="T152" s="175">
        <v>0</v>
      </c>
      <c r="U152" s="175">
        <v>0</v>
      </c>
      <c r="V152" s="175">
        <v>0</v>
      </c>
      <c r="W152" s="175">
        <v>0</v>
      </c>
      <c r="X152" s="175">
        <v>0</v>
      </c>
      <c r="Y152" s="175">
        <v>0</v>
      </c>
      <c r="Z152" s="175">
        <v>0</v>
      </c>
      <c r="AA152" s="175">
        <v>0</v>
      </c>
      <c r="AB152" s="175">
        <v>0</v>
      </c>
      <c r="AC152" s="175">
        <v>0</v>
      </c>
      <c r="AD152" s="175">
        <v>0</v>
      </c>
      <c r="AE152" s="175">
        <v>0</v>
      </c>
      <c r="AF152" s="175">
        <v>0</v>
      </c>
      <c r="AG152" s="175">
        <v>0</v>
      </c>
      <c r="AH152" s="175">
        <v>0</v>
      </c>
      <c r="AI152" s="175">
        <v>0</v>
      </c>
      <c r="AJ152" s="175">
        <v>0</v>
      </c>
      <c r="AK152" s="175">
        <v>0</v>
      </c>
    </row>
    <row r="153" spans="1:37" x14ac:dyDescent="0.2">
      <c r="A153" s="176" t="s">
        <v>769</v>
      </c>
      <c r="B153" s="175">
        <v>0</v>
      </c>
      <c r="C153" s="175">
        <v>0</v>
      </c>
      <c r="D153" s="175">
        <v>0</v>
      </c>
      <c r="E153" s="175">
        <v>0</v>
      </c>
      <c r="F153" s="175">
        <v>0</v>
      </c>
      <c r="G153" s="175">
        <v>0</v>
      </c>
      <c r="H153" s="175">
        <v>0</v>
      </c>
      <c r="I153" s="175">
        <v>0</v>
      </c>
      <c r="J153" s="175">
        <v>0</v>
      </c>
      <c r="K153" s="175">
        <v>0</v>
      </c>
      <c r="L153" s="175">
        <v>0</v>
      </c>
      <c r="M153" s="175">
        <v>0</v>
      </c>
      <c r="N153" s="175">
        <v>0</v>
      </c>
      <c r="O153" s="175">
        <v>0</v>
      </c>
      <c r="P153" s="175">
        <v>0</v>
      </c>
      <c r="Q153" s="175">
        <v>0</v>
      </c>
      <c r="R153" s="175">
        <v>0</v>
      </c>
      <c r="S153" s="175">
        <v>0</v>
      </c>
      <c r="T153" s="175">
        <v>0</v>
      </c>
      <c r="U153" s="175">
        <v>0</v>
      </c>
      <c r="V153" s="175">
        <v>0</v>
      </c>
      <c r="W153" s="175">
        <v>0</v>
      </c>
      <c r="X153" s="175">
        <v>0</v>
      </c>
      <c r="Y153" s="175">
        <v>0</v>
      </c>
      <c r="Z153" s="175">
        <v>0</v>
      </c>
      <c r="AA153" s="175">
        <v>0</v>
      </c>
      <c r="AB153" s="175">
        <v>0</v>
      </c>
      <c r="AC153" s="175">
        <v>0</v>
      </c>
      <c r="AD153" s="175">
        <v>0</v>
      </c>
      <c r="AE153" s="175">
        <v>0</v>
      </c>
      <c r="AF153" s="175">
        <v>0</v>
      </c>
      <c r="AG153" s="175">
        <v>0</v>
      </c>
      <c r="AH153" s="175">
        <v>0</v>
      </c>
      <c r="AI153" s="175">
        <v>0</v>
      </c>
      <c r="AJ153" s="175">
        <v>0</v>
      </c>
      <c r="AK153" s="175">
        <v>0</v>
      </c>
    </row>
    <row r="154" spans="1:37" x14ac:dyDescent="0.2">
      <c r="A154" s="176" t="s">
        <v>770</v>
      </c>
      <c r="B154" s="175">
        <v>0</v>
      </c>
      <c r="C154" s="175">
        <v>0</v>
      </c>
      <c r="D154" s="175">
        <v>0</v>
      </c>
      <c r="E154" s="175">
        <v>0</v>
      </c>
      <c r="F154" s="175">
        <v>0</v>
      </c>
      <c r="G154" s="175">
        <v>0</v>
      </c>
      <c r="H154" s="175">
        <v>0</v>
      </c>
      <c r="I154" s="175">
        <v>0</v>
      </c>
      <c r="J154" s="175">
        <v>0</v>
      </c>
      <c r="K154" s="175">
        <v>0</v>
      </c>
      <c r="L154" s="175">
        <v>0</v>
      </c>
      <c r="M154" s="175">
        <v>0</v>
      </c>
      <c r="N154" s="175">
        <v>0</v>
      </c>
      <c r="O154" s="175">
        <v>0</v>
      </c>
      <c r="P154" s="175">
        <v>0</v>
      </c>
      <c r="Q154" s="175">
        <v>0</v>
      </c>
      <c r="R154" s="175">
        <v>0</v>
      </c>
      <c r="S154" s="175">
        <v>0</v>
      </c>
      <c r="T154" s="175">
        <v>0</v>
      </c>
      <c r="U154" s="175">
        <v>0</v>
      </c>
      <c r="V154" s="175">
        <v>0</v>
      </c>
      <c r="W154" s="175">
        <v>0</v>
      </c>
      <c r="X154" s="175">
        <v>0</v>
      </c>
      <c r="Y154" s="175">
        <v>0</v>
      </c>
      <c r="Z154" s="175">
        <v>0</v>
      </c>
      <c r="AA154" s="175">
        <v>0</v>
      </c>
      <c r="AB154" s="175">
        <v>0</v>
      </c>
      <c r="AC154" s="175">
        <v>0</v>
      </c>
      <c r="AD154" s="175">
        <v>0</v>
      </c>
      <c r="AE154" s="175">
        <v>0</v>
      </c>
      <c r="AF154" s="175">
        <v>0</v>
      </c>
      <c r="AG154" s="175">
        <v>0</v>
      </c>
      <c r="AH154" s="175">
        <v>0</v>
      </c>
      <c r="AI154" s="175">
        <v>0</v>
      </c>
      <c r="AJ154" s="175">
        <v>0</v>
      </c>
      <c r="AK154" s="175">
        <v>0</v>
      </c>
    </row>
    <row r="155" spans="1:37" x14ac:dyDescent="0.2">
      <c r="A155" s="176" t="s">
        <v>771</v>
      </c>
      <c r="B155" s="175">
        <v>0</v>
      </c>
      <c r="C155" s="175">
        <v>0</v>
      </c>
      <c r="D155" s="175">
        <v>0</v>
      </c>
      <c r="E155" s="175">
        <v>0</v>
      </c>
      <c r="F155" s="175">
        <v>0</v>
      </c>
      <c r="G155" s="175">
        <v>0</v>
      </c>
      <c r="H155" s="175">
        <v>0</v>
      </c>
      <c r="I155" s="175">
        <v>0</v>
      </c>
      <c r="J155" s="175">
        <v>0</v>
      </c>
      <c r="K155" s="175">
        <v>0</v>
      </c>
      <c r="L155" s="175">
        <v>0</v>
      </c>
      <c r="M155" s="175">
        <v>0</v>
      </c>
      <c r="N155" s="175">
        <v>0</v>
      </c>
      <c r="O155" s="175">
        <v>0</v>
      </c>
      <c r="P155" s="175">
        <v>0</v>
      </c>
      <c r="Q155" s="175">
        <v>0</v>
      </c>
      <c r="R155" s="175">
        <v>0</v>
      </c>
      <c r="S155" s="175">
        <v>0</v>
      </c>
      <c r="T155" s="175">
        <v>0</v>
      </c>
      <c r="U155" s="175">
        <v>0</v>
      </c>
      <c r="V155" s="175">
        <v>0</v>
      </c>
      <c r="W155" s="175">
        <v>0</v>
      </c>
      <c r="X155" s="175">
        <v>0</v>
      </c>
      <c r="Y155" s="175">
        <v>0</v>
      </c>
      <c r="Z155" s="175">
        <v>0</v>
      </c>
      <c r="AA155" s="175">
        <v>0</v>
      </c>
      <c r="AB155" s="175">
        <v>0</v>
      </c>
      <c r="AC155" s="175">
        <v>0</v>
      </c>
      <c r="AD155" s="175">
        <v>0</v>
      </c>
      <c r="AE155" s="175">
        <v>0</v>
      </c>
      <c r="AF155" s="175">
        <v>0</v>
      </c>
      <c r="AG155" s="175">
        <v>0</v>
      </c>
      <c r="AH155" s="175">
        <v>0</v>
      </c>
      <c r="AI155" s="175">
        <v>0</v>
      </c>
      <c r="AJ155" s="175">
        <v>0</v>
      </c>
      <c r="AK155" s="175">
        <v>0</v>
      </c>
    </row>
    <row r="156" spans="1:37" x14ac:dyDescent="0.2">
      <c r="A156" s="176" t="s">
        <v>772</v>
      </c>
      <c r="B156" s="175">
        <v>0</v>
      </c>
      <c r="C156" s="175">
        <v>0</v>
      </c>
      <c r="D156" s="175">
        <v>0</v>
      </c>
      <c r="E156" s="175">
        <v>0</v>
      </c>
      <c r="F156" s="175">
        <v>0</v>
      </c>
      <c r="G156" s="175">
        <v>0</v>
      </c>
      <c r="H156" s="175">
        <v>0</v>
      </c>
      <c r="I156" s="175">
        <v>0</v>
      </c>
      <c r="J156" s="175">
        <v>0</v>
      </c>
      <c r="K156" s="175">
        <v>0</v>
      </c>
      <c r="L156" s="175">
        <v>0</v>
      </c>
      <c r="M156" s="175">
        <v>0</v>
      </c>
      <c r="N156" s="175">
        <v>0</v>
      </c>
      <c r="O156" s="175">
        <v>0</v>
      </c>
      <c r="P156" s="175">
        <v>0</v>
      </c>
      <c r="Q156" s="175">
        <v>0</v>
      </c>
      <c r="R156" s="175">
        <v>0</v>
      </c>
      <c r="S156" s="175">
        <v>0</v>
      </c>
      <c r="T156" s="175">
        <v>0</v>
      </c>
      <c r="U156" s="175">
        <v>0</v>
      </c>
      <c r="V156" s="175">
        <v>0</v>
      </c>
      <c r="W156" s="175">
        <v>0</v>
      </c>
      <c r="X156" s="175">
        <v>0</v>
      </c>
      <c r="Y156" s="175">
        <v>0</v>
      </c>
      <c r="Z156" s="175">
        <v>0</v>
      </c>
      <c r="AA156" s="175">
        <v>0</v>
      </c>
      <c r="AB156" s="175">
        <v>0</v>
      </c>
      <c r="AC156" s="175">
        <v>0</v>
      </c>
      <c r="AD156" s="175">
        <v>0</v>
      </c>
      <c r="AE156" s="175">
        <v>0</v>
      </c>
      <c r="AF156" s="175">
        <v>0</v>
      </c>
      <c r="AG156" s="175">
        <v>0</v>
      </c>
      <c r="AH156" s="175">
        <v>0</v>
      </c>
      <c r="AI156" s="175">
        <v>0</v>
      </c>
      <c r="AJ156" s="175">
        <v>0</v>
      </c>
      <c r="AK156" s="175">
        <v>0</v>
      </c>
    </row>
    <row r="157" spans="1:37" x14ac:dyDescent="0.2">
      <c r="A157" s="176" t="s">
        <v>773</v>
      </c>
      <c r="B157" s="175">
        <v>0</v>
      </c>
      <c r="C157" s="175">
        <v>0</v>
      </c>
      <c r="D157" s="175">
        <v>0</v>
      </c>
      <c r="E157" s="175">
        <v>0</v>
      </c>
      <c r="F157" s="175">
        <v>0</v>
      </c>
      <c r="G157" s="175">
        <v>0</v>
      </c>
      <c r="H157" s="175">
        <v>0</v>
      </c>
      <c r="I157" s="175">
        <v>0</v>
      </c>
      <c r="J157" s="175">
        <v>0</v>
      </c>
      <c r="K157" s="175">
        <v>0</v>
      </c>
      <c r="L157" s="175">
        <v>0</v>
      </c>
      <c r="M157" s="175">
        <v>0</v>
      </c>
      <c r="N157" s="175">
        <v>0</v>
      </c>
      <c r="O157" s="175">
        <v>0</v>
      </c>
      <c r="P157" s="175">
        <v>0</v>
      </c>
      <c r="Q157" s="175">
        <v>0</v>
      </c>
      <c r="R157" s="175">
        <v>0</v>
      </c>
      <c r="S157" s="175">
        <v>0</v>
      </c>
      <c r="T157" s="175">
        <v>0</v>
      </c>
      <c r="U157" s="175">
        <v>0</v>
      </c>
      <c r="V157" s="175">
        <v>0</v>
      </c>
      <c r="W157" s="175">
        <v>0</v>
      </c>
      <c r="X157" s="175">
        <v>0</v>
      </c>
      <c r="Y157" s="175">
        <v>0</v>
      </c>
      <c r="Z157" s="175">
        <v>0</v>
      </c>
      <c r="AA157" s="175">
        <v>0</v>
      </c>
      <c r="AB157" s="175">
        <v>0</v>
      </c>
      <c r="AC157" s="175">
        <v>0</v>
      </c>
      <c r="AD157" s="175">
        <v>0</v>
      </c>
      <c r="AE157" s="175">
        <v>0</v>
      </c>
      <c r="AF157" s="175">
        <v>0</v>
      </c>
      <c r="AG157" s="175">
        <v>0</v>
      </c>
      <c r="AH157" s="175">
        <v>0</v>
      </c>
      <c r="AI157" s="175">
        <v>0</v>
      </c>
      <c r="AJ157" s="175">
        <v>0</v>
      </c>
      <c r="AK157" s="175">
        <v>0</v>
      </c>
    </row>
    <row r="158" spans="1:37" x14ac:dyDescent="0.2">
      <c r="A158" s="176" t="s">
        <v>774</v>
      </c>
      <c r="B158" s="175">
        <v>0</v>
      </c>
      <c r="C158" s="175">
        <v>0</v>
      </c>
      <c r="D158" s="175">
        <v>0</v>
      </c>
      <c r="E158" s="175">
        <v>0</v>
      </c>
      <c r="F158" s="175">
        <v>0</v>
      </c>
      <c r="G158" s="175">
        <v>0</v>
      </c>
      <c r="H158" s="175">
        <v>0</v>
      </c>
      <c r="I158" s="175">
        <v>0</v>
      </c>
      <c r="J158" s="175">
        <v>0</v>
      </c>
      <c r="K158" s="175">
        <v>0</v>
      </c>
      <c r="L158" s="175">
        <v>0</v>
      </c>
      <c r="M158" s="175">
        <v>0</v>
      </c>
      <c r="N158" s="175">
        <v>0</v>
      </c>
      <c r="O158" s="175">
        <v>0</v>
      </c>
      <c r="P158" s="175">
        <v>0</v>
      </c>
      <c r="Q158" s="175">
        <v>0</v>
      </c>
      <c r="R158" s="175">
        <v>0</v>
      </c>
      <c r="S158" s="175">
        <v>0</v>
      </c>
      <c r="T158" s="175">
        <v>0</v>
      </c>
      <c r="U158" s="175">
        <v>0</v>
      </c>
      <c r="V158" s="175">
        <v>0</v>
      </c>
      <c r="W158" s="175">
        <v>0</v>
      </c>
      <c r="X158" s="175">
        <v>0</v>
      </c>
      <c r="Y158" s="175">
        <v>0</v>
      </c>
      <c r="Z158" s="175">
        <v>0</v>
      </c>
      <c r="AA158" s="175">
        <v>0</v>
      </c>
      <c r="AB158" s="175">
        <v>0</v>
      </c>
      <c r="AC158" s="175">
        <v>0</v>
      </c>
      <c r="AD158" s="175">
        <v>0</v>
      </c>
      <c r="AE158" s="175">
        <v>0</v>
      </c>
      <c r="AF158" s="175">
        <v>0</v>
      </c>
      <c r="AG158" s="175">
        <v>0</v>
      </c>
      <c r="AH158" s="175">
        <v>0</v>
      </c>
      <c r="AI158" s="175">
        <v>0</v>
      </c>
      <c r="AJ158" s="175">
        <v>0</v>
      </c>
      <c r="AK158" s="175">
        <v>0</v>
      </c>
    </row>
    <row r="159" spans="1:37" x14ac:dyDescent="0.2">
      <c r="A159" s="176" t="s">
        <v>775</v>
      </c>
      <c r="B159" s="175">
        <v>0</v>
      </c>
      <c r="C159" s="175">
        <v>0</v>
      </c>
      <c r="D159" s="175">
        <v>0</v>
      </c>
      <c r="E159" s="175">
        <v>0</v>
      </c>
      <c r="F159" s="175">
        <v>0</v>
      </c>
      <c r="G159" s="175">
        <v>0</v>
      </c>
      <c r="H159" s="175">
        <v>0</v>
      </c>
      <c r="I159" s="175">
        <v>0</v>
      </c>
      <c r="J159" s="175">
        <v>0</v>
      </c>
      <c r="K159" s="175">
        <v>0</v>
      </c>
      <c r="L159" s="175">
        <v>0</v>
      </c>
      <c r="M159" s="175">
        <v>0</v>
      </c>
      <c r="N159" s="175">
        <v>0</v>
      </c>
      <c r="O159" s="175">
        <v>0</v>
      </c>
      <c r="P159" s="175">
        <v>0</v>
      </c>
      <c r="Q159" s="175">
        <v>0</v>
      </c>
      <c r="R159" s="175">
        <v>0</v>
      </c>
      <c r="S159" s="175">
        <v>0</v>
      </c>
      <c r="T159" s="175">
        <v>0</v>
      </c>
      <c r="U159" s="175">
        <v>0</v>
      </c>
      <c r="V159" s="175">
        <v>0</v>
      </c>
      <c r="W159" s="175">
        <v>0</v>
      </c>
      <c r="X159" s="175">
        <v>0</v>
      </c>
      <c r="Y159" s="175">
        <v>0</v>
      </c>
      <c r="Z159" s="175">
        <v>0</v>
      </c>
      <c r="AA159" s="175">
        <v>0</v>
      </c>
      <c r="AB159" s="175">
        <v>0</v>
      </c>
      <c r="AC159" s="175">
        <v>0</v>
      </c>
      <c r="AD159" s="175">
        <v>0</v>
      </c>
      <c r="AE159" s="175">
        <v>0</v>
      </c>
      <c r="AF159" s="175">
        <v>0</v>
      </c>
      <c r="AG159" s="175">
        <v>0</v>
      </c>
      <c r="AH159" s="175">
        <v>0</v>
      </c>
      <c r="AI159" s="175">
        <v>0</v>
      </c>
      <c r="AJ159" s="175">
        <v>0</v>
      </c>
      <c r="AK159" s="175">
        <v>0</v>
      </c>
    </row>
    <row r="160" spans="1:37" x14ac:dyDescent="0.2">
      <c r="A160" s="176" t="s">
        <v>776</v>
      </c>
      <c r="B160" s="175">
        <v>0</v>
      </c>
      <c r="C160" s="175">
        <v>0</v>
      </c>
      <c r="D160" s="175">
        <v>0</v>
      </c>
      <c r="E160" s="175">
        <v>0</v>
      </c>
      <c r="F160" s="175">
        <v>0</v>
      </c>
      <c r="G160" s="175">
        <v>0</v>
      </c>
      <c r="H160" s="175">
        <v>0</v>
      </c>
      <c r="I160" s="175">
        <v>0</v>
      </c>
      <c r="J160" s="175">
        <v>0</v>
      </c>
      <c r="K160" s="175">
        <v>0</v>
      </c>
      <c r="L160" s="175">
        <v>0</v>
      </c>
      <c r="M160" s="175">
        <v>0</v>
      </c>
      <c r="N160" s="175">
        <v>0</v>
      </c>
      <c r="O160" s="175">
        <v>0</v>
      </c>
      <c r="P160" s="175">
        <v>0</v>
      </c>
      <c r="Q160" s="175">
        <v>0</v>
      </c>
      <c r="R160" s="175">
        <v>0</v>
      </c>
      <c r="S160" s="175">
        <v>0</v>
      </c>
      <c r="T160" s="175">
        <v>0</v>
      </c>
      <c r="U160" s="175">
        <v>0</v>
      </c>
      <c r="V160" s="175">
        <v>0</v>
      </c>
      <c r="W160" s="175">
        <v>0</v>
      </c>
      <c r="X160" s="175">
        <v>0</v>
      </c>
      <c r="Y160" s="175">
        <v>0</v>
      </c>
      <c r="Z160" s="175">
        <v>0</v>
      </c>
      <c r="AA160" s="175">
        <v>0</v>
      </c>
      <c r="AB160" s="175">
        <v>0</v>
      </c>
      <c r="AC160" s="175">
        <v>0</v>
      </c>
      <c r="AD160" s="175">
        <v>0</v>
      </c>
      <c r="AE160" s="175">
        <v>0</v>
      </c>
      <c r="AF160" s="175">
        <v>0</v>
      </c>
      <c r="AG160" s="175">
        <v>0</v>
      </c>
      <c r="AH160" s="175">
        <v>0</v>
      </c>
      <c r="AI160" s="175">
        <v>0</v>
      </c>
      <c r="AJ160" s="175">
        <v>0</v>
      </c>
      <c r="AK160" s="175">
        <v>0</v>
      </c>
    </row>
    <row r="161" spans="1:37" x14ac:dyDescent="0.2">
      <c r="A161" s="176" t="s">
        <v>777</v>
      </c>
      <c r="B161" s="175">
        <v>0</v>
      </c>
      <c r="C161" s="175">
        <v>0</v>
      </c>
      <c r="D161" s="175">
        <v>0</v>
      </c>
      <c r="E161" s="175">
        <v>0</v>
      </c>
      <c r="F161" s="175">
        <v>0</v>
      </c>
      <c r="G161" s="175">
        <v>0</v>
      </c>
      <c r="H161" s="175">
        <v>0</v>
      </c>
      <c r="I161" s="175">
        <v>0</v>
      </c>
      <c r="J161" s="175">
        <v>0</v>
      </c>
      <c r="K161" s="175">
        <v>0</v>
      </c>
      <c r="L161" s="175">
        <v>0</v>
      </c>
      <c r="M161" s="175">
        <v>0</v>
      </c>
      <c r="N161" s="175">
        <v>0</v>
      </c>
      <c r="O161" s="175">
        <v>0</v>
      </c>
      <c r="P161" s="175">
        <v>0</v>
      </c>
      <c r="Q161" s="175">
        <v>0</v>
      </c>
      <c r="R161" s="175">
        <v>0</v>
      </c>
      <c r="S161" s="175">
        <v>0</v>
      </c>
      <c r="T161" s="175">
        <v>0</v>
      </c>
      <c r="U161" s="175">
        <v>0</v>
      </c>
      <c r="V161" s="175">
        <v>0</v>
      </c>
      <c r="W161" s="175">
        <v>0</v>
      </c>
      <c r="X161" s="175">
        <v>0</v>
      </c>
      <c r="Y161" s="175">
        <v>0</v>
      </c>
      <c r="Z161" s="175">
        <v>0</v>
      </c>
      <c r="AA161" s="175">
        <v>0</v>
      </c>
      <c r="AB161" s="175">
        <v>0</v>
      </c>
      <c r="AC161" s="175">
        <v>0</v>
      </c>
      <c r="AD161" s="175">
        <v>0</v>
      </c>
      <c r="AE161" s="175">
        <v>0</v>
      </c>
      <c r="AF161" s="175">
        <v>0</v>
      </c>
      <c r="AG161" s="175">
        <v>0</v>
      </c>
      <c r="AH161" s="175">
        <v>0</v>
      </c>
      <c r="AI161" s="175">
        <v>0</v>
      </c>
      <c r="AJ161" s="175">
        <v>0</v>
      </c>
      <c r="AK161" s="175">
        <v>0</v>
      </c>
    </row>
    <row r="162" spans="1:37" ht="15" x14ac:dyDescent="0.25">
      <c r="A162" s="176" t="s">
        <v>778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</row>
    <row r="163" spans="1:37" ht="15" x14ac:dyDescent="0.25">
      <c r="A163" s="176" t="s">
        <v>779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</row>
    <row r="164" spans="1:37" ht="15" x14ac:dyDescent="0.25">
      <c r="A164" s="176" t="s">
        <v>780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</row>
    <row r="165" spans="1:37" ht="15" x14ac:dyDescent="0.25">
      <c r="A165" s="176" t="s">
        <v>781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</row>
    <row r="166" spans="1:37" ht="15" x14ac:dyDescent="0.25">
      <c r="A166" s="176" t="s">
        <v>782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</row>
    <row r="167" spans="1:37" ht="15" x14ac:dyDescent="0.25">
      <c r="A167" s="176" t="s">
        <v>783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</row>
    <row r="168" spans="1:37" ht="15" x14ac:dyDescent="0.25">
      <c r="A168" s="176" t="s">
        <v>784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</row>
    <row r="169" spans="1:37" ht="15" x14ac:dyDescent="0.25">
      <c r="A169" s="176" t="s">
        <v>785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</row>
    <row r="170" spans="1:37" ht="15" x14ac:dyDescent="0.25">
      <c r="A170" s="176" t="s">
        <v>786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</row>
    <row r="171" spans="1:37" ht="15" x14ac:dyDescent="0.25">
      <c r="A171" s="176" t="s">
        <v>787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</row>
    <row r="172" spans="1:37" ht="15" x14ac:dyDescent="0.25">
      <c r="A172" s="176" t="s">
        <v>788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</row>
    <row r="173" spans="1:37" ht="15" x14ac:dyDescent="0.25">
      <c r="A173" s="179" t="s">
        <v>789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</row>
    <row r="174" spans="1:37" x14ac:dyDescent="0.2">
      <c r="A174" s="176" t="s">
        <v>790</v>
      </c>
      <c r="B174" s="175">
        <v>0</v>
      </c>
      <c r="C174" s="175">
        <v>0</v>
      </c>
      <c r="D174" s="175">
        <v>0</v>
      </c>
      <c r="E174" s="175">
        <v>0</v>
      </c>
      <c r="F174" s="175">
        <v>0</v>
      </c>
      <c r="G174" s="175">
        <v>0</v>
      </c>
      <c r="H174" s="175">
        <v>0</v>
      </c>
      <c r="I174" s="175">
        <v>0</v>
      </c>
      <c r="J174" s="175">
        <v>0</v>
      </c>
      <c r="K174" s="175">
        <v>0</v>
      </c>
      <c r="L174" s="175">
        <v>0</v>
      </c>
      <c r="M174" s="175">
        <v>0</v>
      </c>
      <c r="N174" s="175">
        <v>0</v>
      </c>
      <c r="O174" s="175">
        <v>0</v>
      </c>
      <c r="P174" s="175">
        <v>0</v>
      </c>
      <c r="Q174" s="175">
        <v>0</v>
      </c>
      <c r="R174" s="175">
        <v>0</v>
      </c>
      <c r="S174" s="175">
        <v>0</v>
      </c>
      <c r="T174" s="175">
        <v>0</v>
      </c>
      <c r="U174" s="175">
        <v>0</v>
      </c>
      <c r="V174" s="175">
        <v>0</v>
      </c>
      <c r="W174" s="175">
        <v>0</v>
      </c>
      <c r="X174" s="175">
        <v>0</v>
      </c>
      <c r="Y174" s="175">
        <v>0</v>
      </c>
      <c r="Z174" s="175">
        <v>0</v>
      </c>
      <c r="AA174" s="175">
        <v>0</v>
      </c>
      <c r="AB174" s="175">
        <v>0</v>
      </c>
      <c r="AC174" s="175">
        <v>0</v>
      </c>
      <c r="AD174" s="175">
        <v>0</v>
      </c>
      <c r="AE174" s="175">
        <v>0</v>
      </c>
      <c r="AF174" s="175">
        <v>0</v>
      </c>
      <c r="AG174" s="175">
        <v>0</v>
      </c>
      <c r="AH174" s="175">
        <v>0</v>
      </c>
      <c r="AI174" s="175">
        <v>0</v>
      </c>
      <c r="AJ174" s="175">
        <v>0</v>
      </c>
      <c r="AK174" s="175">
        <v>0</v>
      </c>
    </row>
    <row r="175" spans="1:37" x14ac:dyDescent="0.2">
      <c r="A175" s="176" t="s">
        <v>791</v>
      </c>
      <c r="B175" s="175">
        <v>7576.1855702399898</v>
      </c>
      <c r="C175" s="175">
        <v>6599.6991566099896</v>
      </c>
      <c r="D175" s="175">
        <v>2080.5875973463799</v>
      </c>
      <c r="E175" s="175">
        <v>1991.57459298</v>
      </c>
      <c r="F175" s="175">
        <v>4310.1919379399897</v>
      </c>
      <c r="G175" s="175">
        <v>3990.9688443969399</v>
      </c>
      <c r="H175" s="175">
        <v>7509.2273313749902</v>
      </c>
      <c r="I175" s="175">
        <v>4623.1889119288599</v>
      </c>
      <c r="J175" s="175">
        <v>2174.7020717358</v>
      </c>
      <c r="K175" s="175">
        <v>2179.1498215142001</v>
      </c>
      <c r="L175" s="175">
        <v>3703.4771378496198</v>
      </c>
      <c r="M175" s="175">
        <v>3239.7675354468101</v>
      </c>
      <c r="N175" s="175">
        <v>7605.81963769701</v>
      </c>
      <c r="O175" s="175">
        <v>5505.4562226275402</v>
      </c>
      <c r="P175" s="175">
        <v>2645.3187053697602</v>
      </c>
      <c r="Q175" s="175">
        <v>1134.3063330546499</v>
      </c>
      <c r="R175" s="175">
        <v>3097.8539997429298</v>
      </c>
      <c r="S175" s="175">
        <v>2151.6552068241299</v>
      </c>
      <c r="T175" s="175">
        <v>1332.64246351663</v>
      </c>
      <c r="U175" s="175">
        <v>1500.3828160041501</v>
      </c>
      <c r="V175" s="175">
        <v>-1970.0980498896599</v>
      </c>
      <c r="W175" s="175">
        <v>-2250.20360933026</v>
      </c>
      <c r="X175" s="175">
        <v>5.4809557584155604</v>
      </c>
      <c r="Y175" s="175">
        <v>306.71032940412903</v>
      </c>
      <c r="Z175" s="175">
        <v>3414.05435404543</v>
      </c>
      <c r="AA175" s="175">
        <v>1548.79488927442</v>
      </c>
      <c r="AB175" s="175">
        <v>-270.48728555406899</v>
      </c>
      <c r="AC175" s="175">
        <v>-1828.2845021356</v>
      </c>
      <c r="AD175" s="175">
        <v>-1150.5395243251101</v>
      </c>
      <c r="AE175" s="175">
        <v>469.989525538424</v>
      </c>
      <c r="AF175" s="175">
        <v>1882.66241064165</v>
      </c>
      <c r="AG175" s="175">
        <v>1511.34645999648</v>
      </c>
      <c r="AH175" s="175">
        <v>402.791128950131</v>
      </c>
      <c r="AI175" s="175">
        <v>-1837.21625924624</v>
      </c>
      <c r="AJ175" s="175">
        <v>17.728283919616501</v>
      </c>
      <c r="AK175" s="175">
        <v>2956.5021933445901</v>
      </c>
    </row>
    <row r="176" spans="1:37" ht="15" x14ac:dyDescent="0.25">
      <c r="A176" s="176" t="s">
        <v>792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</row>
    <row r="177" spans="1:37" x14ac:dyDescent="0.2">
      <c r="A177" s="176" t="s">
        <v>793</v>
      </c>
      <c r="B177" s="175">
        <v>0</v>
      </c>
      <c r="C177" s="175">
        <v>0</v>
      </c>
      <c r="D177" s="175">
        <v>0</v>
      </c>
      <c r="E177" s="175">
        <v>0</v>
      </c>
      <c r="F177" s="175">
        <v>0</v>
      </c>
      <c r="G177" s="175">
        <v>0</v>
      </c>
      <c r="H177" s="175">
        <v>0</v>
      </c>
      <c r="I177" s="175">
        <v>0</v>
      </c>
      <c r="J177" s="175">
        <v>0</v>
      </c>
      <c r="K177" s="175">
        <v>0</v>
      </c>
      <c r="L177" s="175">
        <v>0</v>
      </c>
      <c r="M177" s="175">
        <v>0</v>
      </c>
      <c r="N177" s="175">
        <v>0</v>
      </c>
      <c r="O177" s="175">
        <v>0</v>
      </c>
      <c r="P177" s="175">
        <v>0</v>
      </c>
      <c r="Q177" s="175">
        <v>0</v>
      </c>
      <c r="R177" s="175">
        <v>0</v>
      </c>
      <c r="S177" s="175">
        <v>0</v>
      </c>
      <c r="T177" s="175">
        <v>0</v>
      </c>
      <c r="U177" s="175">
        <v>0</v>
      </c>
      <c r="V177" s="175">
        <v>0</v>
      </c>
      <c r="W177" s="175">
        <v>0</v>
      </c>
      <c r="X177" s="175">
        <v>0</v>
      </c>
      <c r="Y177" s="175">
        <v>0</v>
      </c>
      <c r="Z177" s="175">
        <v>0</v>
      </c>
      <c r="AA177" s="175">
        <v>0</v>
      </c>
      <c r="AB177" s="175">
        <v>0</v>
      </c>
      <c r="AC177" s="175">
        <v>0</v>
      </c>
      <c r="AD177" s="175">
        <v>0</v>
      </c>
      <c r="AE177" s="175">
        <v>0</v>
      </c>
      <c r="AF177" s="175">
        <v>0</v>
      </c>
      <c r="AG177" s="175">
        <v>0</v>
      </c>
      <c r="AH177" s="175">
        <v>0</v>
      </c>
      <c r="AI177" s="175">
        <v>0</v>
      </c>
      <c r="AJ177" s="175">
        <v>0</v>
      </c>
      <c r="AK177" s="175">
        <v>0</v>
      </c>
    </row>
    <row r="178" spans="1:37" ht="15" x14ac:dyDescent="0.25">
      <c r="A178" s="176" t="s">
        <v>794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</row>
    <row r="179" spans="1:37" x14ac:dyDescent="0.2">
      <c r="A179" s="176" t="s">
        <v>795</v>
      </c>
      <c r="B179" s="175">
        <v>7576.1855702399898</v>
      </c>
      <c r="C179" s="175">
        <v>6599.6991566099896</v>
      </c>
      <c r="D179" s="175">
        <v>2080.5875973463799</v>
      </c>
      <c r="E179" s="175">
        <v>1991.57459298</v>
      </c>
      <c r="F179" s="175">
        <v>4310.1919379399897</v>
      </c>
      <c r="G179" s="175">
        <v>3990.9688443969399</v>
      </c>
      <c r="H179" s="175">
        <v>7509.2273313749902</v>
      </c>
      <c r="I179" s="175">
        <v>4623.1889119288599</v>
      </c>
      <c r="J179" s="175">
        <v>2174.7020717358</v>
      </c>
      <c r="K179" s="175">
        <v>2179.1498215142001</v>
      </c>
      <c r="L179" s="175">
        <v>3703.4771378496198</v>
      </c>
      <c r="M179" s="175">
        <v>3239.7675354468101</v>
      </c>
      <c r="N179" s="175">
        <v>7605.81963769701</v>
      </c>
      <c r="O179" s="175">
        <v>5505.4562226275402</v>
      </c>
      <c r="P179" s="175">
        <v>2645.3187053697602</v>
      </c>
      <c r="Q179" s="175">
        <v>1134.3063330546499</v>
      </c>
      <c r="R179" s="175">
        <v>3097.8539997429298</v>
      </c>
      <c r="S179" s="175">
        <v>2151.6552068241299</v>
      </c>
      <c r="T179" s="175">
        <v>1332.64246351663</v>
      </c>
      <c r="U179" s="175">
        <v>1500.3828160041501</v>
      </c>
      <c r="V179" s="175">
        <v>-1970.0980498896599</v>
      </c>
      <c r="W179" s="175">
        <v>-2250.20360933026</v>
      </c>
      <c r="X179" s="175">
        <v>5.4809557584155604</v>
      </c>
      <c r="Y179" s="175">
        <v>306.71032940412903</v>
      </c>
      <c r="Z179" s="175">
        <v>3414.05435404543</v>
      </c>
      <c r="AA179" s="175">
        <v>1548.79488927442</v>
      </c>
      <c r="AB179" s="175">
        <v>-270.48728555406899</v>
      </c>
      <c r="AC179" s="175">
        <v>-1828.2845021356</v>
      </c>
      <c r="AD179" s="175">
        <v>-1150.5395243251101</v>
      </c>
      <c r="AE179" s="175">
        <v>469.989525538424</v>
      </c>
      <c r="AF179" s="175">
        <v>1882.66241064165</v>
      </c>
      <c r="AG179" s="175">
        <v>1511.34645999648</v>
      </c>
      <c r="AH179" s="175">
        <v>402.791128950131</v>
      </c>
      <c r="AI179" s="175">
        <v>-1837.21625924624</v>
      </c>
      <c r="AJ179" s="175">
        <v>17.728283919616501</v>
      </c>
      <c r="AK179" s="175">
        <v>2956.5021933445901</v>
      </c>
    </row>
    <row r="180" spans="1:37" x14ac:dyDescent="0.2">
      <c r="A180" s="176" t="s">
        <v>796</v>
      </c>
      <c r="B180" s="175">
        <v>7576.1855702399898</v>
      </c>
      <c r="C180" s="175">
        <v>14175.884726849899</v>
      </c>
      <c r="D180" s="175">
        <v>16256.4723241963</v>
      </c>
      <c r="E180" s="175">
        <v>18248.0469171763</v>
      </c>
      <c r="F180" s="175">
        <v>22558.238855116299</v>
      </c>
      <c r="G180" s="175">
        <v>26549.207699513299</v>
      </c>
      <c r="H180" s="175">
        <v>34058.4350308883</v>
      </c>
      <c r="I180" s="175">
        <v>38681.623942817103</v>
      </c>
      <c r="J180" s="175">
        <v>40856.326014552898</v>
      </c>
      <c r="K180" s="175">
        <v>43035.475836067199</v>
      </c>
      <c r="L180" s="175">
        <v>46738.952973916799</v>
      </c>
      <c r="M180" s="175">
        <v>49978.7205093636</v>
      </c>
      <c r="N180" s="175">
        <v>7605.81963769701</v>
      </c>
      <c r="O180" s="175">
        <v>13111.2758603245</v>
      </c>
      <c r="P180" s="175">
        <v>15756.5945656943</v>
      </c>
      <c r="Q180" s="175">
        <v>16890.9008987489</v>
      </c>
      <c r="R180" s="175">
        <v>19988.754898491901</v>
      </c>
      <c r="S180" s="175">
        <v>22140.410105316001</v>
      </c>
      <c r="T180" s="175">
        <v>23473.052568832602</v>
      </c>
      <c r="U180" s="175">
        <v>24973.435384836801</v>
      </c>
      <c r="V180" s="175">
        <v>23003.3373349471</v>
      </c>
      <c r="W180" s="175">
        <v>20753.133725616899</v>
      </c>
      <c r="X180" s="175">
        <v>20758.6146813753</v>
      </c>
      <c r="Y180" s="175">
        <v>21065.325010779401</v>
      </c>
      <c r="Z180" s="175">
        <v>3414.05435404543</v>
      </c>
      <c r="AA180" s="175">
        <v>4962.8492433198599</v>
      </c>
      <c r="AB180" s="175">
        <v>4692.3619577657901</v>
      </c>
      <c r="AC180" s="175">
        <v>2864.0774556301799</v>
      </c>
      <c r="AD180" s="175">
        <v>1713.5379313050701</v>
      </c>
      <c r="AE180" s="175">
        <v>2183.5274568434902</v>
      </c>
      <c r="AF180" s="175">
        <v>4066.18986748515</v>
      </c>
      <c r="AG180" s="175">
        <v>5577.53632748163</v>
      </c>
      <c r="AH180" s="175">
        <v>5980.3274564317599</v>
      </c>
      <c r="AI180" s="175">
        <v>4143.1111971855098</v>
      </c>
      <c r="AJ180" s="175">
        <v>4160.8394811051303</v>
      </c>
      <c r="AK180" s="175">
        <v>7117.3416744497299</v>
      </c>
    </row>
    <row r="181" spans="1:37" ht="15" x14ac:dyDescent="0.25">
      <c r="A181" s="176" t="s">
        <v>797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</row>
    <row r="182" spans="1:37" x14ac:dyDescent="0.2">
      <c r="A182" s="176" t="s">
        <v>798</v>
      </c>
      <c r="B182" s="175">
        <v>0</v>
      </c>
      <c r="C182" s="175">
        <v>0</v>
      </c>
      <c r="D182" s="175">
        <v>0</v>
      </c>
      <c r="E182" s="175">
        <v>12</v>
      </c>
      <c r="F182" s="175">
        <v>0</v>
      </c>
      <c r="G182" s="175">
        <v>12</v>
      </c>
      <c r="H182" s="175">
        <v>0</v>
      </c>
      <c r="I182" s="175">
        <v>0</v>
      </c>
      <c r="J182" s="175">
        <v>12</v>
      </c>
      <c r="K182" s="175">
        <v>0</v>
      </c>
      <c r="L182" s="175">
        <v>0</v>
      </c>
      <c r="M182" s="175">
        <v>12</v>
      </c>
      <c r="N182" s="175">
        <v>0</v>
      </c>
      <c r="O182" s="175">
        <v>0</v>
      </c>
      <c r="P182" s="175">
        <v>0</v>
      </c>
      <c r="Q182" s="175">
        <v>12</v>
      </c>
      <c r="R182" s="175">
        <v>0</v>
      </c>
      <c r="S182" s="175">
        <v>12</v>
      </c>
      <c r="T182" s="175">
        <v>0</v>
      </c>
      <c r="U182" s="175">
        <v>0</v>
      </c>
      <c r="V182" s="175">
        <v>12</v>
      </c>
      <c r="W182" s="175">
        <v>0</v>
      </c>
      <c r="X182" s="175">
        <v>0</v>
      </c>
      <c r="Y182" s="175">
        <v>12</v>
      </c>
      <c r="Z182" s="175">
        <v>0</v>
      </c>
      <c r="AA182" s="175">
        <v>0</v>
      </c>
      <c r="AB182" s="175">
        <v>0</v>
      </c>
      <c r="AC182" s="175">
        <v>12</v>
      </c>
      <c r="AD182" s="175">
        <v>0</v>
      </c>
      <c r="AE182" s="175">
        <v>12</v>
      </c>
      <c r="AF182" s="175">
        <v>0</v>
      </c>
      <c r="AG182" s="175">
        <v>0</v>
      </c>
      <c r="AH182" s="175">
        <v>12</v>
      </c>
      <c r="AI182" s="175">
        <v>0</v>
      </c>
      <c r="AJ182" s="175">
        <v>0</v>
      </c>
      <c r="AK182" s="175">
        <v>12</v>
      </c>
    </row>
    <row r="183" spans="1:37" x14ac:dyDescent="0.2">
      <c r="A183" s="176" t="s">
        <v>799</v>
      </c>
      <c r="B183" s="175">
        <v>37766.203089999901</v>
      </c>
      <c r="C183" s="175">
        <v>70753.199389999907</v>
      </c>
      <c r="D183" s="175">
        <v>91687.626729999902</v>
      </c>
      <c r="E183" s="175">
        <v>101606.69461999901</v>
      </c>
      <c r="F183" s="175">
        <v>123134.25983999899</v>
      </c>
      <c r="G183" s="175">
        <v>150245.695819999</v>
      </c>
      <c r="H183" s="175">
        <v>187790.18733999901</v>
      </c>
      <c r="I183" s="175">
        <v>217969.487189999</v>
      </c>
      <c r="J183" s="175">
        <v>235583.14410951699</v>
      </c>
      <c r="K183" s="175">
        <v>246408.07685896201</v>
      </c>
      <c r="L183" s="175">
        <v>264887.523036153</v>
      </c>
      <c r="M183" s="175">
        <v>291606.56512788503</v>
      </c>
      <c r="N183" s="175">
        <v>37993.127211513798</v>
      </c>
      <c r="O183" s="175">
        <v>65495.091004133101</v>
      </c>
      <c r="P183" s="175">
        <v>86867.802336500506</v>
      </c>
      <c r="Q183" s="175">
        <v>92459.590366849705</v>
      </c>
      <c r="R183" s="175">
        <v>107894.784591125</v>
      </c>
      <c r="S183" s="175">
        <v>126794.408171384</v>
      </c>
      <c r="T183" s="175">
        <v>133385.70598306699</v>
      </c>
      <c r="U183" s="175">
        <v>140825.04894617401</v>
      </c>
      <c r="V183" s="175">
        <v>139081.037115018</v>
      </c>
      <c r="W183" s="175">
        <v>127724.03582605399</v>
      </c>
      <c r="X183" s="175">
        <v>127684.319985533</v>
      </c>
      <c r="Y183" s="175">
        <v>137344.07535331199</v>
      </c>
      <c r="Z183" s="175">
        <v>17016.343226053399</v>
      </c>
      <c r="AA183" s="175">
        <v>24726.8477314667</v>
      </c>
      <c r="AB183" s="175">
        <v>19539.882812030301</v>
      </c>
      <c r="AC183" s="175">
        <v>10339.0200714447</v>
      </c>
      <c r="AD183" s="175">
        <v>4542.2998125767699</v>
      </c>
      <c r="AE183" s="175">
        <v>3093.2715558507002</v>
      </c>
      <c r="AF183" s="175">
        <v>12515.6992052809</v>
      </c>
      <c r="AG183" s="175">
        <v>20081.918241489901</v>
      </c>
      <c r="AH183" s="175">
        <v>18321.3343934892</v>
      </c>
      <c r="AI183" s="175">
        <v>9128.6104240379991</v>
      </c>
      <c r="AJ183" s="175">
        <v>9255.0510138439204</v>
      </c>
      <c r="AK183" s="175">
        <v>20324.015752888699</v>
      </c>
    </row>
    <row r="184" spans="1:37" x14ac:dyDescent="0.2">
      <c r="A184" s="176" t="s">
        <v>800</v>
      </c>
      <c r="B184" s="175">
        <v>0</v>
      </c>
      <c r="C184" s="175">
        <v>0</v>
      </c>
      <c r="D184" s="175">
        <v>0</v>
      </c>
      <c r="E184" s="175">
        <v>291606.56512788503</v>
      </c>
      <c r="F184" s="175">
        <v>0</v>
      </c>
      <c r="G184" s="175">
        <v>291606.56512788503</v>
      </c>
      <c r="H184" s="175">
        <v>0</v>
      </c>
      <c r="I184" s="175">
        <v>0</v>
      </c>
      <c r="J184" s="175">
        <v>291606.56512788503</v>
      </c>
      <c r="K184" s="175">
        <v>0</v>
      </c>
      <c r="L184" s="175">
        <v>0</v>
      </c>
      <c r="M184" s="175">
        <v>291606.56512788503</v>
      </c>
      <c r="N184" s="175">
        <v>0</v>
      </c>
      <c r="O184" s="175">
        <v>0</v>
      </c>
      <c r="P184" s="175">
        <v>0</v>
      </c>
      <c r="Q184" s="175">
        <v>137344.07535331199</v>
      </c>
      <c r="R184" s="175">
        <v>0</v>
      </c>
      <c r="S184" s="175">
        <v>137344.07535331199</v>
      </c>
      <c r="T184" s="175">
        <v>0</v>
      </c>
      <c r="U184" s="175">
        <v>0</v>
      </c>
      <c r="V184" s="175">
        <v>137344.07535331199</v>
      </c>
      <c r="W184" s="175">
        <v>0</v>
      </c>
      <c r="X184" s="175">
        <v>0</v>
      </c>
      <c r="Y184" s="175">
        <v>137344.07535331199</v>
      </c>
      <c r="Z184" s="175">
        <v>0</v>
      </c>
      <c r="AA184" s="175">
        <v>0</v>
      </c>
      <c r="AB184" s="175">
        <v>0</v>
      </c>
      <c r="AC184" s="175">
        <v>20324.015752888699</v>
      </c>
      <c r="AD184" s="175">
        <v>0</v>
      </c>
      <c r="AE184" s="175">
        <v>20324.015752888699</v>
      </c>
      <c r="AF184" s="175">
        <v>0</v>
      </c>
      <c r="AG184" s="175">
        <v>0</v>
      </c>
      <c r="AH184" s="175">
        <v>20324.015752888699</v>
      </c>
      <c r="AI184" s="175">
        <v>0</v>
      </c>
      <c r="AJ184" s="175">
        <v>0</v>
      </c>
      <c r="AK184" s="175">
        <v>20324.015752888699</v>
      </c>
    </row>
    <row r="185" spans="1:37" x14ac:dyDescent="0.2">
      <c r="A185" s="176" t="s">
        <v>801</v>
      </c>
      <c r="B185" s="175">
        <v>7576.1855702399898</v>
      </c>
      <c r="C185" s="175">
        <v>14175.884726849899</v>
      </c>
      <c r="D185" s="175">
        <v>16256.4723241963</v>
      </c>
      <c r="E185" s="175">
        <v>18248.0469171763</v>
      </c>
      <c r="F185" s="175">
        <v>22558.238855116299</v>
      </c>
      <c r="G185" s="175">
        <v>26549.207699513299</v>
      </c>
      <c r="H185" s="175">
        <v>34058.4350308883</v>
      </c>
      <c r="I185" s="175">
        <v>38681.623942817103</v>
      </c>
      <c r="J185" s="175">
        <v>40856.326014552898</v>
      </c>
      <c r="K185" s="175">
        <v>43035.475836067199</v>
      </c>
      <c r="L185" s="175">
        <v>46738.952973916799</v>
      </c>
      <c r="M185" s="175">
        <v>49978.7205093636</v>
      </c>
      <c r="N185" s="175">
        <v>7605.81963769701</v>
      </c>
      <c r="O185" s="175">
        <v>13111.2758603245</v>
      </c>
      <c r="P185" s="175">
        <v>15756.5945656943</v>
      </c>
      <c r="Q185" s="175">
        <v>16890.9008987489</v>
      </c>
      <c r="R185" s="175">
        <v>19988.754898491901</v>
      </c>
      <c r="S185" s="175">
        <v>22140.410105316001</v>
      </c>
      <c r="T185" s="175">
        <v>23473.052568832602</v>
      </c>
      <c r="U185" s="175">
        <v>24973.435384836801</v>
      </c>
      <c r="V185" s="175">
        <v>23003.3373349471</v>
      </c>
      <c r="W185" s="175">
        <v>20753.133725616899</v>
      </c>
      <c r="X185" s="175">
        <v>20758.6146813753</v>
      </c>
      <c r="Y185" s="175">
        <v>21065.325010779401</v>
      </c>
      <c r="Z185" s="175">
        <v>3414.05435404543</v>
      </c>
      <c r="AA185" s="175">
        <v>4962.8492433198599</v>
      </c>
      <c r="AB185" s="175">
        <v>4692.3619577657901</v>
      </c>
      <c r="AC185" s="175">
        <v>2864.0774556301799</v>
      </c>
      <c r="AD185" s="175">
        <v>1713.5379313050701</v>
      </c>
      <c r="AE185" s="175">
        <v>2183.5274568434902</v>
      </c>
      <c r="AF185" s="175">
        <v>4066.18986748515</v>
      </c>
      <c r="AG185" s="175">
        <v>5577.53632748163</v>
      </c>
      <c r="AH185" s="175">
        <v>5980.3274564317599</v>
      </c>
      <c r="AI185" s="175">
        <v>4143.1111971855098</v>
      </c>
      <c r="AJ185" s="175">
        <v>4160.8394811051303</v>
      </c>
      <c r="AK185" s="175">
        <v>7117.3416744497299</v>
      </c>
    </row>
    <row r="186" spans="1:37" x14ac:dyDescent="0.2">
      <c r="A186" s="176" t="s">
        <v>802</v>
      </c>
      <c r="B186" s="175">
        <v>0</v>
      </c>
      <c r="C186" s="175">
        <v>0</v>
      </c>
      <c r="D186" s="175">
        <v>0</v>
      </c>
      <c r="E186" s="175">
        <v>49978.7205093636</v>
      </c>
      <c r="F186" s="175">
        <v>0</v>
      </c>
      <c r="G186" s="175">
        <v>49978.7205093636</v>
      </c>
      <c r="H186" s="175">
        <v>0</v>
      </c>
      <c r="I186" s="175">
        <v>0</v>
      </c>
      <c r="J186" s="175">
        <v>49978.7205093636</v>
      </c>
      <c r="K186" s="175">
        <v>0</v>
      </c>
      <c r="L186" s="175">
        <v>0</v>
      </c>
      <c r="M186" s="175">
        <v>49978.7205093636</v>
      </c>
      <c r="N186" s="175">
        <v>0</v>
      </c>
      <c r="O186" s="175">
        <v>0</v>
      </c>
      <c r="P186" s="175">
        <v>0</v>
      </c>
      <c r="Q186" s="175">
        <v>21065.325010779499</v>
      </c>
      <c r="R186" s="175">
        <v>0</v>
      </c>
      <c r="S186" s="175">
        <v>21065.325010779499</v>
      </c>
      <c r="T186" s="175">
        <v>0</v>
      </c>
      <c r="U186" s="175">
        <v>0</v>
      </c>
      <c r="V186" s="175">
        <v>21065.325010779499</v>
      </c>
      <c r="W186" s="175">
        <v>0</v>
      </c>
      <c r="X186" s="175">
        <v>0</v>
      </c>
      <c r="Y186" s="175">
        <v>21065.325010779401</v>
      </c>
      <c r="Z186" s="175">
        <v>0</v>
      </c>
      <c r="AA186" s="175">
        <v>0</v>
      </c>
      <c r="AB186" s="175">
        <v>0</v>
      </c>
      <c r="AC186" s="175">
        <v>7117.3416744497299</v>
      </c>
      <c r="AD186" s="175">
        <v>0</v>
      </c>
      <c r="AE186" s="175">
        <v>7117.3416744497299</v>
      </c>
      <c r="AF186" s="175">
        <v>0</v>
      </c>
      <c r="AG186" s="175">
        <v>0</v>
      </c>
      <c r="AH186" s="175">
        <v>7117.3416744497299</v>
      </c>
      <c r="AI186" s="175">
        <v>0</v>
      </c>
      <c r="AJ186" s="175">
        <v>0</v>
      </c>
      <c r="AK186" s="175">
        <v>7117.3416744497299</v>
      </c>
    </row>
    <row r="187" spans="1:37" x14ac:dyDescent="0.2">
      <c r="A187" s="176" t="s">
        <v>803</v>
      </c>
      <c r="B187" s="175">
        <v>0</v>
      </c>
      <c r="C187" s="175">
        <v>0</v>
      </c>
      <c r="D187" s="175">
        <v>0</v>
      </c>
      <c r="E187" s="175">
        <v>70753.199389999907</v>
      </c>
      <c r="F187" s="175">
        <v>0</v>
      </c>
      <c r="G187" s="175">
        <v>0</v>
      </c>
      <c r="H187" s="175">
        <v>0</v>
      </c>
      <c r="I187" s="175">
        <v>0</v>
      </c>
      <c r="J187" s="175">
        <v>0</v>
      </c>
      <c r="K187" s="175">
        <v>0</v>
      </c>
      <c r="L187" s="175">
        <v>0</v>
      </c>
      <c r="M187" s="175">
        <v>0</v>
      </c>
      <c r="N187" s="175">
        <v>0</v>
      </c>
      <c r="O187" s="175">
        <v>0</v>
      </c>
      <c r="P187" s="175">
        <v>0</v>
      </c>
      <c r="Q187" s="175">
        <v>65495.091004133101</v>
      </c>
      <c r="R187" s="175">
        <v>0</v>
      </c>
      <c r="S187" s="175">
        <v>0</v>
      </c>
      <c r="T187" s="175">
        <v>0</v>
      </c>
      <c r="U187" s="175">
        <v>0</v>
      </c>
      <c r="V187" s="175">
        <v>0</v>
      </c>
      <c r="W187" s="175">
        <v>0</v>
      </c>
      <c r="X187" s="175">
        <v>0</v>
      </c>
      <c r="Y187" s="175">
        <v>0</v>
      </c>
      <c r="Z187" s="175">
        <v>0</v>
      </c>
      <c r="AA187" s="175">
        <v>0</v>
      </c>
      <c r="AB187" s="175">
        <v>0</v>
      </c>
      <c r="AC187" s="175">
        <v>24726.8477314667</v>
      </c>
      <c r="AD187" s="175">
        <v>0</v>
      </c>
      <c r="AE187" s="175">
        <v>0</v>
      </c>
      <c r="AF187" s="175">
        <v>0</v>
      </c>
      <c r="AG187" s="175">
        <v>0</v>
      </c>
      <c r="AH187" s="175">
        <v>0</v>
      </c>
      <c r="AI187" s="175">
        <v>0</v>
      </c>
      <c r="AJ187" s="175">
        <v>0</v>
      </c>
      <c r="AK187" s="175">
        <v>0</v>
      </c>
    </row>
    <row r="188" spans="1:37" x14ac:dyDescent="0.2">
      <c r="A188" s="176" t="s">
        <v>804</v>
      </c>
      <c r="B188" s="175">
        <v>0</v>
      </c>
      <c r="C188" s="175">
        <v>0</v>
      </c>
      <c r="D188" s="175">
        <v>0</v>
      </c>
      <c r="E188" s="175">
        <v>424519.19633999898</v>
      </c>
      <c r="F188" s="175">
        <v>0</v>
      </c>
      <c r="G188" s="175">
        <v>0</v>
      </c>
      <c r="H188" s="175">
        <v>0</v>
      </c>
      <c r="I188" s="175">
        <v>0</v>
      </c>
      <c r="J188" s="175">
        <v>0</v>
      </c>
      <c r="K188" s="175">
        <v>0</v>
      </c>
      <c r="L188" s="175">
        <v>0</v>
      </c>
      <c r="M188" s="175">
        <v>0</v>
      </c>
      <c r="N188" s="175">
        <v>0</v>
      </c>
      <c r="O188" s="175">
        <v>0</v>
      </c>
      <c r="P188" s="175">
        <v>0</v>
      </c>
      <c r="Q188" s="175">
        <v>392970.54602479801</v>
      </c>
      <c r="R188" s="175">
        <v>0</v>
      </c>
      <c r="S188" s="175">
        <v>0</v>
      </c>
      <c r="T188" s="175">
        <v>0</v>
      </c>
      <c r="U188" s="175">
        <v>0</v>
      </c>
      <c r="V188" s="175">
        <v>0</v>
      </c>
      <c r="W188" s="175">
        <v>0</v>
      </c>
      <c r="X188" s="175">
        <v>0</v>
      </c>
      <c r="Y188" s="175">
        <v>0</v>
      </c>
      <c r="Z188" s="175">
        <v>0</v>
      </c>
      <c r="AA188" s="175">
        <v>0</v>
      </c>
      <c r="AB188" s="175">
        <v>0</v>
      </c>
      <c r="AC188" s="175">
        <v>148361.0863888</v>
      </c>
      <c r="AD188" s="175">
        <v>0</v>
      </c>
      <c r="AE188" s="175">
        <v>0</v>
      </c>
      <c r="AF188" s="175">
        <v>0</v>
      </c>
      <c r="AG188" s="175">
        <v>0</v>
      </c>
      <c r="AH188" s="175">
        <v>0</v>
      </c>
      <c r="AI188" s="175">
        <v>0</v>
      </c>
      <c r="AJ188" s="175">
        <v>0</v>
      </c>
      <c r="AK188" s="175">
        <v>0</v>
      </c>
    </row>
    <row r="189" spans="1:37" x14ac:dyDescent="0.2">
      <c r="A189" s="176" t="s">
        <v>805</v>
      </c>
      <c r="B189" s="175">
        <v>0</v>
      </c>
      <c r="C189" s="175">
        <v>0</v>
      </c>
      <c r="D189" s="175">
        <v>0</v>
      </c>
      <c r="E189" s="175">
        <v>77890.373063907697</v>
      </c>
      <c r="F189" s="175">
        <v>0</v>
      </c>
      <c r="G189" s="175">
        <v>0</v>
      </c>
      <c r="H189" s="175">
        <v>0</v>
      </c>
      <c r="I189" s="175">
        <v>0</v>
      </c>
      <c r="J189" s="175">
        <v>0</v>
      </c>
      <c r="K189" s="175">
        <v>0</v>
      </c>
      <c r="L189" s="175">
        <v>0</v>
      </c>
      <c r="M189" s="175">
        <v>0</v>
      </c>
      <c r="N189" s="175">
        <v>0</v>
      </c>
      <c r="O189" s="175">
        <v>0</v>
      </c>
      <c r="P189" s="175">
        <v>0</v>
      </c>
      <c r="Q189" s="175">
        <v>74746.883851791499</v>
      </c>
      <c r="R189" s="175">
        <v>0</v>
      </c>
      <c r="S189" s="175">
        <v>0</v>
      </c>
      <c r="T189" s="175">
        <v>0</v>
      </c>
      <c r="U189" s="175">
        <v>0</v>
      </c>
      <c r="V189" s="175">
        <v>0</v>
      </c>
      <c r="W189" s="175">
        <v>0</v>
      </c>
      <c r="X189" s="175">
        <v>0</v>
      </c>
      <c r="Y189" s="175">
        <v>0</v>
      </c>
      <c r="Z189" s="175">
        <v>0</v>
      </c>
      <c r="AA189" s="175">
        <v>0</v>
      </c>
      <c r="AB189" s="175">
        <v>0</v>
      </c>
      <c r="AC189" s="175">
        <v>34005.126507991103</v>
      </c>
      <c r="AD189" s="175">
        <v>0</v>
      </c>
      <c r="AE189" s="175">
        <v>0</v>
      </c>
      <c r="AF189" s="175">
        <v>0</v>
      </c>
      <c r="AG189" s="175">
        <v>0</v>
      </c>
      <c r="AH189" s="175">
        <v>0</v>
      </c>
      <c r="AI189" s="175">
        <v>0</v>
      </c>
      <c r="AJ189" s="175">
        <v>0</v>
      </c>
      <c r="AK189" s="175">
        <v>0</v>
      </c>
    </row>
    <row r="190" spans="1:37" x14ac:dyDescent="0.2">
      <c r="A190" s="176" t="s">
        <v>806</v>
      </c>
      <c r="B190" s="175">
        <v>0</v>
      </c>
      <c r="C190" s="175">
        <v>0</v>
      </c>
      <c r="D190" s="175">
        <v>0</v>
      </c>
      <c r="E190" s="175">
        <v>0</v>
      </c>
      <c r="F190" s="175">
        <v>0</v>
      </c>
      <c r="G190" s="175">
        <v>101606.69461999901</v>
      </c>
      <c r="H190" s="175">
        <v>0</v>
      </c>
      <c r="I190" s="175">
        <v>0</v>
      </c>
      <c r="J190" s="175">
        <v>0</v>
      </c>
      <c r="K190" s="175">
        <v>0</v>
      </c>
      <c r="L190" s="175">
        <v>0</v>
      </c>
      <c r="M190" s="175">
        <v>0</v>
      </c>
      <c r="N190" s="175">
        <v>0</v>
      </c>
      <c r="O190" s="175">
        <v>0</v>
      </c>
      <c r="P190" s="175">
        <v>0</v>
      </c>
      <c r="Q190" s="175">
        <v>0</v>
      </c>
      <c r="R190" s="175">
        <v>0</v>
      </c>
      <c r="S190" s="175">
        <v>92459.590366849705</v>
      </c>
      <c r="T190" s="175">
        <v>0</v>
      </c>
      <c r="U190" s="175">
        <v>0</v>
      </c>
      <c r="V190" s="175">
        <v>0</v>
      </c>
      <c r="W190" s="175">
        <v>0</v>
      </c>
      <c r="X190" s="175">
        <v>0</v>
      </c>
      <c r="Y190" s="175">
        <v>0</v>
      </c>
      <c r="Z190" s="175">
        <v>0</v>
      </c>
      <c r="AA190" s="175">
        <v>0</v>
      </c>
      <c r="AB190" s="175">
        <v>0</v>
      </c>
      <c r="AC190" s="175">
        <v>0</v>
      </c>
      <c r="AD190" s="175">
        <v>0</v>
      </c>
      <c r="AE190" s="175">
        <v>10339.0200714447</v>
      </c>
      <c r="AF190" s="175">
        <v>0</v>
      </c>
      <c r="AG190" s="175">
        <v>0</v>
      </c>
      <c r="AH190" s="175">
        <v>0</v>
      </c>
      <c r="AI190" s="175">
        <v>0</v>
      </c>
      <c r="AJ190" s="175">
        <v>0</v>
      </c>
      <c r="AK190" s="175">
        <v>0</v>
      </c>
    </row>
    <row r="191" spans="1:37" x14ac:dyDescent="0.2">
      <c r="A191" s="176" t="s">
        <v>807</v>
      </c>
      <c r="B191" s="175">
        <v>0</v>
      </c>
      <c r="C191" s="175">
        <v>0</v>
      </c>
      <c r="D191" s="175">
        <v>0</v>
      </c>
      <c r="E191" s="175">
        <v>0</v>
      </c>
      <c r="F191" s="175">
        <v>0</v>
      </c>
      <c r="G191" s="175">
        <v>304820.08385999902</v>
      </c>
      <c r="H191" s="175">
        <v>0</v>
      </c>
      <c r="I191" s="175">
        <v>0</v>
      </c>
      <c r="J191" s="175">
        <v>0</v>
      </c>
      <c r="K191" s="175">
        <v>0</v>
      </c>
      <c r="L191" s="175">
        <v>0</v>
      </c>
      <c r="M191" s="175">
        <v>0</v>
      </c>
      <c r="N191" s="175">
        <v>0</v>
      </c>
      <c r="O191" s="175">
        <v>0</v>
      </c>
      <c r="P191" s="175">
        <v>0</v>
      </c>
      <c r="Q191" s="175">
        <v>0</v>
      </c>
      <c r="R191" s="175">
        <v>0</v>
      </c>
      <c r="S191" s="175">
        <v>277378.77110054903</v>
      </c>
      <c r="T191" s="175">
        <v>0</v>
      </c>
      <c r="U191" s="175">
        <v>0</v>
      </c>
      <c r="V191" s="175">
        <v>0</v>
      </c>
      <c r="W191" s="175">
        <v>0</v>
      </c>
      <c r="X191" s="175">
        <v>0</v>
      </c>
      <c r="Y191" s="175">
        <v>0</v>
      </c>
      <c r="Z191" s="175">
        <v>0</v>
      </c>
      <c r="AA191" s="175">
        <v>0</v>
      </c>
      <c r="AB191" s="175">
        <v>0</v>
      </c>
      <c r="AC191" s="175">
        <v>0</v>
      </c>
      <c r="AD191" s="175">
        <v>0</v>
      </c>
      <c r="AE191" s="175">
        <v>31017.0602143342</v>
      </c>
      <c r="AF191" s="175">
        <v>0</v>
      </c>
      <c r="AG191" s="175">
        <v>0</v>
      </c>
      <c r="AH191" s="175">
        <v>0</v>
      </c>
      <c r="AI191" s="175">
        <v>0</v>
      </c>
      <c r="AJ191" s="175">
        <v>0</v>
      </c>
      <c r="AK191" s="175">
        <v>0</v>
      </c>
    </row>
    <row r="192" spans="1:37" x14ac:dyDescent="0.2">
      <c r="A192" s="176" t="s">
        <v>808</v>
      </c>
      <c r="B192" s="175">
        <v>0</v>
      </c>
      <c r="C192" s="175">
        <v>0</v>
      </c>
      <c r="D192" s="175">
        <v>0</v>
      </c>
      <c r="E192" s="175">
        <v>0</v>
      </c>
      <c r="F192" s="175">
        <v>0</v>
      </c>
      <c r="G192" s="175">
        <v>52753.559443107697</v>
      </c>
      <c r="H192" s="175">
        <v>0</v>
      </c>
      <c r="I192" s="175">
        <v>0</v>
      </c>
      <c r="J192" s="175">
        <v>0</v>
      </c>
      <c r="K192" s="175">
        <v>0</v>
      </c>
      <c r="L192" s="175">
        <v>0</v>
      </c>
      <c r="M192" s="175">
        <v>0</v>
      </c>
      <c r="N192" s="175">
        <v>0</v>
      </c>
      <c r="O192" s="175">
        <v>0</v>
      </c>
      <c r="P192" s="175">
        <v>0</v>
      </c>
      <c r="Q192" s="175">
        <v>0</v>
      </c>
      <c r="R192" s="175">
        <v>0</v>
      </c>
      <c r="S192" s="175">
        <v>50472.611117699103</v>
      </c>
      <c r="T192" s="175">
        <v>0</v>
      </c>
      <c r="U192" s="175">
        <v>0</v>
      </c>
      <c r="V192" s="175">
        <v>0</v>
      </c>
      <c r="W192" s="175">
        <v>0</v>
      </c>
      <c r="X192" s="175">
        <v>0</v>
      </c>
      <c r="Y192" s="175">
        <v>0</v>
      </c>
      <c r="Z192" s="175">
        <v>0</v>
      </c>
      <c r="AA192" s="175">
        <v>0</v>
      </c>
      <c r="AB192" s="175">
        <v>0</v>
      </c>
      <c r="AC192" s="175">
        <v>0</v>
      </c>
      <c r="AD192" s="175">
        <v>0</v>
      </c>
      <c r="AE192" s="175">
        <v>9362.8810113532709</v>
      </c>
      <c r="AF192" s="175">
        <v>0</v>
      </c>
      <c r="AG192" s="175">
        <v>0</v>
      </c>
      <c r="AH192" s="175">
        <v>0</v>
      </c>
      <c r="AI192" s="175">
        <v>0</v>
      </c>
      <c r="AJ192" s="175">
        <v>0</v>
      </c>
      <c r="AK192" s="175">
        <v>0</v>
      </c>
    </row>
    <row r="193" spans="1:37" x14ac:dyDescent="0.2">
      <c r="A193" s="176" t="s">
        <v>809</v>
      </c>
      <c r="B193" s="175">
        <v>0</v>
      </c>
      <c r="C193" s="175">
        <v>0</v>
      </c>
      <c r="D193" s="175">
        <v>0</v>
      </c>
      <c r="E193" s="175">
        <v>0</v>
      </c>
      <c r="F193" s="175">
        <v>0</v>
      </c>
      <c r="G193" s="175">
        <v>0</v>
      </c>
      <c r="H193" s="175">
        <v>0</v>
      </c>
      <c r="I193" s="175">
        <v>0</v>
      </c>
      <c r="J193" s="175">
        <v>1</v>
      </c>
      <c r="K193" s="175">
        <v>0</v>
      </c>
      <c r="L193" s="175">
        <v>0</v>
      </c>
      <c r="M193" s="175">
        <v>0</v>
      </c>
      <c r="N193" s="175">
        <v>0</v>
      </c>
      <c r="O193" s="175">
        <v>0</v>
      </c>
      <c r="P193" s="175">
        <v>0</v>
      </c>
      <c r="Q193" s="175">
        <v>0</v>
      </c>
      <c r="R193" s="175">
        <v>0</v>
      </c>
      <c r="S193" s="175">
        <v>0</v>
      </c>
      <c r="T193" s="175">
        <v>0</v>
      </c>
      <c r="U193" s="175">
        <v>0</v>
      </c>
      <c r="V193" s="175">
        <v>1</v>
      </c>
      <c r="W193" s="175">
        <v>0</v>
      </c>
      <c r="X193" s="175">
        <v>0</v>
      </c>
      <c r="Y193" s="175">
        <v>0</v>
      </c>
      <c r="Z193" s="175">
        <v>0</v>
      </c>
      <c r="AA193" s="175">
        <v>0</v>
      </c>
      <c r="AB193" s="175">
        <v>0</v>
      </c>
      <c r="AC193" s="175">
        <v>0</v>
      </c>
      <c r="AD193" s="175">
        <v>0</v>
      </c>
      <c r="AE193" s="175">
        <v>0</v>
      </c>
      <c r="AF193" s="175">
        <v>0</v>
      </c>
      <c r="AG193" s="175">
        <v>0</v>
      </c>
      <c r="AH193" s="175">
        <v>1</v>
      </c>
      <c r="AI193" s="175">
        <v>0</v>
      </c>
      <c r="AJ193" s="175">
        <v>0</v>
      </c>
      <c r="AK193" s="175">
        <v>0</v>
      </c>
    </row>
    <row r="194" spans="1:37" x14ac:dyDescent="0.2">
      <c r="A194" s="176" t="s">
        <v>810</v>
      </c>
      <c r="B194" s="175">
        <v>0</v>
      </c>
      <c r="C194" s="175">
        <v>0</v>
      </c>
      <c r="D194" s="175">
        <v>0</v>
      </c>
      <c r="E194" s="175">
        <v>0</v>
      </c>
      <c r="F194" s="175">
        <v>0</v>
      </c>
      <c r="G194" s="175">
        <v>0</v>
      </c>
      <c r="H194" s="175">
        <v>0</v>
      </c>
      <c r="I194" s="175">
        <v>0</v>
      </c>
      <c r="J194" s="175">
        <v>187790.18733999901</v>
      </c>
      <c r="K194" s="175">
        <v>0</v>
      </c>
      <c r="L194" s="175">
        <v>0</v>
      </c>
      <c r="M194" s="175">
        <v>0</v>
      </c>
      <c r="N194" s="175">
        <v>0</v>
      </c>
      <c r="O194" s="175">
        <v>0</v>
      </c>
      <c r="P194" s="175">
        <v>0</v>
      </c>
      <c r="Q194" s="175">
        <v>0</v>
      </c>
      <c r="R194" s="175">
        <v>0</v>
      </c>
      <c r="S194" s="175">
        <v>0</v>
      </c>
      <c r="T194" s="175">
        <v>0</v>
      </c>
      <c r="U194" s="175">
        <v>0</v>
      </c>
      <c r="V194" s="175">
        <v>133385.70598306699</v>
      </c>
      <c r="W194" s="175">
        <v>0</v>
      </c>
      <c r="X194" s="175">
        <v>0</v>
      </c>
      <c r="Y194" s="175">
        <v>0</v>
      </c>
      <c r="Z194" s="175">
        <v>0</v>
      </c>
      <c r="AA194" s="175">
        <v>0</v>
      </c>
      <c r="AB194" s="175">
        <v>0</v>
      </c>
      <c r="AC194" s="175">
        <v>0</v>
      </c>
      <c r="AD194" s="175">
        <v>0</v>
      </c>
      <c r="AE194" s="175">
        <v>0</v>
      </c>
      <c r="AF194" s="175">
        <v>0</v>
      </c>
      <c r="AG194" s="175">
        <v>0</v>
      </c>
      <c r="AH194" s="175">
        <v>12515.6992052809</v>
      </c>
      <c r="AI194" s="175">
        <v>0</v>
      </c>
      <c r="AJ194" s="175">
        <v>0</v>
      </c>
      <c r="AK194" s="175">
        <v>0</v>
      </c>
    </row>
    <row r="195" spans="1:37" x14ac:dyDescent="0.2">
      <c r="A195" s="176" t="s">
        <v>811</v>
      </c>
      <c r="B195" s="175">
        <v>0</v>
      </c>
      <c r="C195" s="175">
        <v>0</v>
      </c>
      <c r="D195" s="175">
        <v>0</v>
      </c>
      <c r="E195" s="175">
        <v>0</v>
      </c>
      <c r="F195" s="175">
        <v>0</v>
      </c>
      <c r="G195" s="175">
        <v>0</v>
      </c>
      <c r="H195" s="175">
        <v>0</v>
      </c>
      <c r="I195" s="175">
        <v>0</v>
      </c>
      <c r="J195" s="175">
        <v>321926.03543999902</v>
      </c>
      <c r="K195" s="175">
        <v>0</v>
      </c>
      <c r="L195" s="175">
        <v>0</v>
      </c>
      <c r="M195" s="175">
        <v>0</v>
      </c>
      <c r="N195" s="175">
        <v>0</v>
      </c>
      <c r="O195" s="175">
        <v>0</v>
      </c>
      <c r="P195" s="175">
        <v>0</v>
      </c>
      <c r="Q195" s="175">
        <v>0</v>
      </c>
      <c r="R195" s="175">
        <v>0</v>
      </c>
      <c r="S195" s="175">
        <v>0</v>
      </c>
      <c r="T195" s="175">
        <v>0</v>
      </c>
      <c r="U195" s="175">
        <v>0</v>
      </c>
      <c r="V195" s="175">
        <v>228661.210256686</v>
      </c>
      <c r="W195" s="175">
        <v>0</v>
      </c>
      <c r="X195" s="175">
        <v>0</v>
      </c>
      <c r="Y195" s="175">
        <v>0</v>
      </c>
      <c r="Z195" s="175">
        <v>0</v>
      </c>
      <c r="AA195" s="175">
        <v>0</v>
      </c>
      <c r="AB195" s="175">
        <v>0</v>
      </c>
      <c r="AC195" s="175">
        <v>0</v>
      </c>
      <c r="AD195" s="175">
        <v>0</v>
      </c>
      <c r="AE195" s="175">
        <v>0</v>
      </c>
      <c r="AF195" s="175">
        <v>0</v>
      </c>
      <c r="AG195" s="175">
        <v>0</v>
      </c>
      <c r="AH195" s="175">
        <v>21455.484351910101</v>
      </c>
      <c r="AI195" s="175">
        <v>0</v>
      </c>
      <c r="AJ195" s="175">
        <v>0</v>
      </c>
      <c r="AK195" s="175">
        <v>0</v>
      </c>
    </row>
    <row r="196" spans="1:37" x14ac:dyDescent="0.2">
      <c r="A196" s="176" t="s">
        <v>812</v>
      </c>
      <c r="B196" s="175">
        <v>0</v>
      </c>
      <c r="C196" s="175">
        <v>0</v>
      </c>
      <c r="D196" s="175">
        <v>0</v>
      </c>
      <c r="E196" s="175">
        <v>0</v>
      </c>
      <c r="F196" s="175">
        <v>0</v>
      </c>
      <c r="G196" s="175">
        <v>0</v>
      </c>
      <c r="H196" s="175">
        <v>0</v>
      </c>
      <c r="I196" s="175">
        <v>0</v>
      </c>
      <c r="J196" s="175">
        <v>56345.809274907697</v>
      </c>
      <c r="K196" s="175">
        <v>0</v>
      </c>
      <c r="L196" s="175">
        <v>0</v>
      </c>
      <c r="M196" s="175">
        <v>0</v>
      </c>
      <c r="N196" s="175">
        <v>0</v>
      </c>
      <c r="O196" s="175">
        <v>0</v>
      </c>
      <c r="P196" s="175">
        <v>0</v>
      </c>
      <c r="Q196" s="175">
        <v>0</v>
      </c>
      <c r="R196" s="175">
        <v>0</v>
      </c>
      <c r="S196" s="175">
        <v>0</v>
      </c>
      <c r="T196" s="175">
        <v>0</v>
      </c>
      <c r="U196" s="175">
        <v>0</v>
      </c>
      <c r="V196" s="175">
        <v>40241.923340488102</v>
      </c>
      <c r="W196" s="175">
        <v>0</v>
      </c>
      <c r="X196" s="175">
        <v>0</v>
      </c>
      <c r="Y196" s="175">
        <v>0</v>
      </c>
      <c r="Z196" s="175">
        <v>0</v>
      </c>
      <c r="AA196" s="175">
        <v>0</v>
      </c>
      <c r="AB196" s="175">
        <v>0</v>
      </c>
      <c r="AC196" s="175">
        <v>0</v>
      </c>
      <c r="AD196" s="175">
        <v>0</v>
      </c>
      <c r="AE196" s="175">
        <v>0</v>
      </c>
      <c r="AF196" s="175">
        <v>0</v>
      </c>
      <c r="AG196" s="175">
        <v>0</v>
      </c>
      <c r="AH196" s="175">
        <v>7354.9500802442199</v>
      </c>
      <c r="AI196" s="175">
        <v>0</v>
      </c>
      <c r="AJ196" s="175">
        <v>0</v>
      </c>
      <c r="AK196" s="175">
        <v>0</v>
      </c>
    </row>
    <row r="197" spans="1:37" x14ac:dyDescent="0.2">
      <c r="A197" s="176" t="s">
        <v>813</v>
      </c>
      <c r="B197" s="175">
        <v>0</v>
      </c>
      <c r="C197" s="175">
        <v>0</v>
      </c>
      <c r="D197" s="175">
        <v>0</v>
      </c>
      <c r="E197" s="175">
        <v>0</v>
      </c>
      <c r="F197" s="175">
        <v>0</v>
      </c>
      <c r="G197" s="175">
        <v>0</v>
      </c>
      <c r="H197" s="175">
        <v>0</v>
      </c>
      <c r="I197" s="175">
        <v>0</v>
      </c>
      <c r="J197" s="175">
        <v>0</v>
      </c>
      <c r="K197" s="175">
        <v>0</v>
      </c>
      <c r="L197" s="175">
        <v>0</v>
      </c>
      <c r="M197" s="175">
        <v>1</v>
      </c>
      <c r="N197" s="175">
        <v>0</v>
      </c>
      <c r="O197" s="175">
        <v>0</v>
      </c>
      <c r="P197" s="175">
        <v>0</v>
      </c>
      <c r="Q197" s="175">
        <v>0</v>
      </c>
      <c r="R197" s="175">
        <v>0</v>
      </c>
      <c r="S197" s="175">
        <v>0</v>
      </c>
      <c r="T197" s="175">
        <v>0</v>
      </c>
      <c r="U197" s="175">
        <v>0</v>
      </c>
      <c r="V197" s="175">
        <v>0</v>
      </c>
      <c r="W197" s="175">
        <v>0</v>
      </c>
      <c r="X197" s="175">
        <v>0</v>
      </c>
      <c r="Y197" s="175">
        <v>1</v>
      </c>
      <c r="Z197" s="175">
        <v>0</v>
      </c>
      <c r="AA197" s="175">
        <v>0</v>
      </c>
      <c r="AB197" s="175">
        <v>0</v>
      </c>
      <c r="AC197" s="175">
        <v>0</v>
      </c>
      <c r="AD197" s="175">
        <v>0</v>
      </c>
      <c r="AE197" s="175">
        <v>0</v>
      </c>
      <c r="AF197" s="175">
        <v>0</v>
      </c>
      <c r="AG197" s="175">
        <v>0</v>
      </c>
      <c r="AH197" s="175">
        <v>0</v>
      </c>
      <c r="AI197" s="175">
        <v>0</v>
      </c>
      <c r="AJ197" s="175">
        <v>0</v>
      </c>
      <c r="AK197" s="175">
        <v>1</v>
      </c>
    </row>
    <row r="198" spans="1:37" x14ac:dyDescent="0.2">
      <c r="A198" s="176" t="s">
        <v>814</v>
      </c>
      <c r="B198" s="175">
        <v>0</v>
      </c>
      <c r="C198" s="175">
        <v>0</v>
      </c>
      <c r="D198" s="175">
        <v>0</v>
      </c>
      <c r="E198" s="175">
        <v>0</v>
      </c>
      <c r="F198" s="175">
        <v>0</v>
      </c>
      <c r="G198" s="175">
        <v>0</v>
      </c>
      <c r="H198" s="175">
        <v>0</v>
      </c>
      <c r="I198" s="175">
        <v>0</v>
      </c>
      <c r="J198" s="175">
        <v>0</v>
      </c>
      <c r="K198" s="175">
        <v>0</v>
      </c>
      <c r="L198" s="175">
        <v>0</v>
      </c>
      <c r="M198" s="175">
        <v>49978.7205093636</v>
      </c>
      <c r="N198" s="175">
        <v>0</v>
      </c>
      <c r="O198" s="175">
        <v>0</v>
      </c>
      <c r="P198" s="175">
        <v>0</v>
      </c>
      <c r="Q198" s="175">
        <v>0</v>
      </c>
      <c r="R198" s="175">
        <v>0</v>
      </c>
      <c r="S198" s="175">
        <v>0</v>
      </c>
      <c r="T198" s="175">
        <v>0</v>
      </c>
      <c r="U198" s="175">
        <v>0</v>
      </c>
      <c r="V198" s="175">
        <v>0</v>
      </c>
      <c r="W198" s="175">
        <v>0</v>
      </c>
      <c r="X198" s="175">
        <v>0</v>
      </c>
      <c r="Y198" s="175">
        <v>21065.325010779401</v>
      </c>
      <c r="Z198" s="175">
        <v>0</v>
      </c>
      <c r="AA198" s="175">
        <v>0</v>
      </c>
      <c r="AB198" s="175">
        <v>0</v>
      </c>
      <c r="AC198" s="175">
        <v>0</v>
      </c>
      <c r="AD198" s="175">
        <v>0</v>
      </c>
      <c r="AE198" s="175">
        <v>0</v>
      </c>
      <c r="AF198" s="175">
        <v>0</v>
      </c>
      <c r="AG198" s="175">
        <v>0</v>
      </c>
      <c r="AH198" s="175">
        <v>0</v>
      </c>
      <c r="AI198" s="175">
        <v>0</v>
      </c>
      <c r="AJ198" s="175">
        <v>0</v>
      </c>
      <c r="AK198" s="175">
        <v>7117.3416744497299</v>
      </c>
    </row>
    <row r="199" spans="1:37" x14ac:dyDescent="0.2">
      <c r="A199" s="176" t="s">
        <v>815</v>
      </c>
      <c r="B199" s="175">
        <v>0</v>
      </c>
      <c r="C199" s="175">
        <v>0</v>
      </c>
      <c r="D199" s="175">
        <v>0</v>
      </c>
      <c r="E199" s="175">
        <v>0</v>
      </c>
      <c r="F199" s="175">
        <v>0</v>
      </c>
      <c r="G199" s="175">
        <v>0</v>
      </c>
      <c r="H199" s="175">
        <v>0</v>
      </c>
      <c r="I199" s="175">
        <v>0</v>
      </c>
      <c r="J199" s="175">
        <v>0</v>
      </c>
      <c r="K199" s="175">
        <v>0</v>
      </c>
      <c r="L199" s="175">
        <v>0</v>
      </c>
      <c r="M199" s="175">
        <v>49978.7205093636</v>
      </c>
      <c r="N199" s="175">
        <v>0</v>
      </c>
      <c r="O199" s="175">
        <v>0</v>
      </c>
      <c r="P199" s="175">
        <v>0</v>
      </c>
      <c r="Q199" s="175">
        <v>0</v>
      </c>
      <c r="R199" s="175">
        <v>0</v>
      </c>
      <c r="S199" s="175">
        <v>0</v>
      </c>
      <c r="T199" s="175">
        <v>0</v>
      </c>
      <c r="U199" s="175">
        <v>0</v>
      </c>
      <c r="V199" s="175">
        <v>0</v>
      </c>
      <c r="W199" s="175">
        <v>0</v>
      </c>
      <c r="X199" s="175">
        <v>0</v>
      </c>
      <c r="Y199" s="175">
        <v>21065.325010779401</v>
      </c>
      <c r="Z199" s="175">
        <v>0</v>
      </c>
      <c r="AA199" s="175">
        <v>0</v>
      </c>
      <c r="AB199" s="175">
        <v>0</v>
      </c>
      <c r="AC199" s="175">
        <v>0</v>
      </c>
      <c r="AD199" s="175">
        <v>0</v>
      </c>
      <c r="AE199" s="175">
        <v>0</v>
      </c>
      <c r="AF199" s="175">
        <v>0</v>
      </c>
      <c r="AG199" s="175">
        <v>0</v>
      </c>
      <c r="AH199" s="175">
        <v>0</v>
      </c>
      <c r="AI199" s="175">
        <v>0</v>
      </c>
      <c r="AJ199" s="175">
        <v>0</v>
      </c>
      <c r="AK199" s="175">
        <v>7117.3416744497299</v>
      </c>
    </row>
    <row r="200" spans="1:37" x14ac:dyDescent="0.2">
      <c r="A200" s="176" t="s">
        <v>816</v>
      </c>
      <c r="B200" s="175">
        <v>0</v>
      </c>
      <c r="C200" s="175">
        <v>0</v>
      </c>
      <c r="D200" s="175">
        <v>0</v>
      </c>
      <c r="E200" s="175">
        <v>0</v>
      </c>
      <c r="F200" s="175">
        <v>0</v>
      </c>
      <c r="G200" s="175">
        <v>0</v>
      </c>
      <c r="H200" s="175">
        <v>0</v>
      </c>
      <c r="I200" s="175">
        <v>0</v>
      </c>
      <c r="J200" s="175">
        <v>0</v>
      </c>
      <c r="K200" s="175">
        <v>0</v>
      </c>
      <c r="L200" s="175">
        <v>0</v>
      </c>
      <c r="M200" s="175">
        <v>0</v>
      </c>
      <c r="N200" s="175">
        <v>0</v>
      </c>
      <c r="O200" s="175">
        <v>0</v>
      </c>
      <c r="P200" s="175">
        <v>0</v>
      </c>
      <c r="Q200" s="175">
        <v>0</v>
      </c>
      <c r="R200" s="175">
        <v>0</v>
      </c>
      <c r="S200" s="175">
        <v>0</v>
      </c>
      <c r="T200" s="175">
        <v>0</v>
      </c>
      <c r="U200" s="175">
        <v>0</v>
      </c>
      <c r="V200" s="175">
        <v>0</v>
      </c>
      <c r="W200" s="175">
        <v>0</v>
      </c>
      <c r="X200" s="175">
        <v>0</v>
      </c>
      <c r="Y200" s="175">
        <v>0</v>
      </c>
      <c r="Z200" s="175">
        <v>0</v>
      </c>
      <c r="AA200" s="175">
        <v>0</v>
      </c>
      <c r="AB200" s="175">
        <v>0</v>
      </c>
      <c r="AC200" s="175">
        <v>0</v>
      </c>
      <c r="AD200" s="175">
        <v>0</v>
      </c>
      <c r="AE200" s="175">
        <v>0</v>
      </c>
      <c r="AF200" s="175">
        <v>0</v>
      </c>
      <c r="AG200" s="175">
        <v>0</v>
      </c>
      <c r="AH200" s="175">
        <v>0</v>
      </c>
      <c r="AI200" s="175">
        <v>0</v>
      </c>
      <c r="AJ200" s="175">
        <v>0</v>
      </c>
      <c r="AK200" s="175">
        <v>0</v>
      </c>
    </row>
    <row r="201" spans="1:37" x14ac:dyDescent="0.2">
      <c r="A201" s="176" t="s">
        <v>817</v>
      </c>
      <c r="B201" s="175">
        <v>0</v>
      </c>
      <c r="C201" s="175">
        <v>0</v>
      </c>
      <c r="D201" s="175">
        <v>0</v>
      </c>
      <c r="E201" s="175">
        <v>77890.373063907697</v>
      </c>
      <c r="F201" s="175">
        <v>0</v>
      </c>
      <c r="G201" s="175">
        <v>52753.559443107697</v>
      </c>
      <c r="H201" s="175">
        <v>0</v>
      </c>
      <c r="I201" s="175">
        <v>0</v>
      </c>
      <c r="J201" s="175">
        <v>56345.809274907697</v>
      </c>
      <c r="K201" s="175">
        <v>0</v>
      </c>
      <c r="L201" s="175">
        <v>0</v>
      </c>
      <c r="M201" s="175">
        <v>49978.7205093636</v>
      </c>
      <c r="N201" s="175">
        <v>0</v>
      </c>
      <c r="O201" s="175">
        <v>0</v>
      </c>
      <c r="P201" s="175">
        <v>0</v>
      </c>
      <c r="Q201" s="175">
        <v>74746.883851791499</v>
      </c>
      <c r="R201" s="175">
        <v>0</v>
      </c>
      <c r="S201" s="175">
        <v>50472.611117699103</v>
      </c>
      <c r="T201" s="175">
        <v>0</v>
      </c>
      <c r="U201" s="175">
        <v>0</v>
      </c>
      <c r="V201" s="175">
        <v>40241.923340488102</v>
      </c>
      <c r="W201" s="175">
        <v>0</v>
      </c>
      <c r="X201" s="175">
        <v>0</v>
      </c>
      <c r="Y201" s="175">
        <v>21065.325010779401</v>
      </c>
      <c r="Z201" s="175">
        <v>0</v>
      </c>
      <c r="AA201" s="175">
        <v>0</v>
      </c>
      <c r="AB201" s="175">
        <v>0</v>
      </c>
      <c r="AC201" s="175">
        <v>34005.126507991103</v>
      </c>
      <c r="AD201" s="175">
        <v>0</v>
      </c>
      <c r="AE201" s="175">
        <v>9362.8810113532709</v>
      </c>
      <c r="AF201" s="175">
        <v>0</v>
      </c>
      <c r="AG201" s="175">
        <v>0</v>
      </c>
      <c r="AH201" s="175">
        <v>7354.9500802442199</v>
      </c>
      <c r="AI201" s="175">
        <v>0</v>
      </c>
      <c r="AJ201" s="175">
        <v>0</v>
      </c>
      <c r="AK201" s="175">
        <v>7117.3416744497299</v>
      </c>
    </row>
    <row r="202" spans="1:37" x14ac:dyDescent="0.2">
      <c r="A202" s="176" t="s">
        <v>818</v>
      </c>
      <c r="B202" s="175">
        <v>0</v>
      </c>
      <c r="C202" s="175">
        <v>0</v>
      </c>
      <c r="D202" s="175">
        <v>0</v>
      </c>
      <c r="E202" s="175">
        <v>1</v>
      </c>
      <c r="F202" s="175">
        <v>0</v>
      </c>
      <c r="G202" s="175">
        <v>0</v>
      </c>
      <c r="H202" s="175">
        <v>0</v>
      </c>
      <c r="I202" s="175">
        <v>0</v>
      </c>
      <c r="J202" s="175">
        <v>0</v>
      </c>
      <c r="K202" s="175">
        <v>0</v>
      </c>
      <c r="L202" s="175">
        <v>0</v>
      </c>
      <c r="M202" s="175">
        <v>0</v>
      </c>
      <c r="N202" s="175">
        <v>0</v>
      </c>
      <c r="O202" s="175">
        <v>0</v>
      </c>
      <c r="P202" s="175">
        <v>0</v>
      </c>
      <c r="Q202" s="175">
        <v>0</v>
      </c>
      <c r="R202" s="175">
        <v>0</v>
      </c>
      <c r="S202" s="175">
        <v>0</v>
      </c>
      <c r="T202" s="175">
        <v>0</v>
      </c>
      <c r="U202" s="175">
        <v>0</v>
      </c>
      <c r="V202" s="175">
        <v>0</v>
      </c>
      <c r="W202" s="175">
        <v>0</v>
      </c>
      <c r="X202" s="175">
        <v>0</v>
      </c>
      <c r="Y202" s="175">
        <v>0</v>
      </c>
      <c r="Z202" s="175">
        <v>0</v>
      </c>
      <c r="AA202" s="175">
        <v>0</v>
      </c>
      <c r="AB202" s="175">
        <v>0</v>
      </c>
      <c r="AC202" s="175">
        <v>0</v>
      </c>
      <c r="AD202" s="175">
        <v>0</v>
      </c>
      <c r="AE202" s="175">
        <v>0</v>
      </c>
      <c r="AF202" s="175">
        <v>0</v>
      </c>
      <c r="AG202" s="175">
        <v>0</v>
      </c>
      <c r="AH202" s="175">
        <v>0</v>
      </c>
      <c r="AI202" s="175">
        <v>0</v>
      </c>
      <c r="AJ202" s="175">
        <v>0</v>
      </c>
      <c r="AK202" s="175">
        <v>0</v>
      </c>
    </row>
    <row r="203" spans="1:37" x14ac:dyDescent="0.2">
      <c r="A203" s="176" t="s">
        <v>819</v>
      </c>
      <c r="B203" s="175">
        <v>0</v>
      </c>
      <c r="C203" s="175">
        <v>0</v>
      </c>
      <c r="D203" s="175">
        <v>0</v>
      </c>
      <c r="E203" s="175">
        <v>0</v>
      </c>
      <c r="F203" s="175">
        <v>0</v>
      </c>
      <c r="G203" s="175">
        <v>0</v>
      </c>
      <c r="H203" s="175">
        <v>0</v>
      </c>
      <c r="I203" s="175">
        <v>0</v>
      </c>
      <c r="J203" s="175">
        <v>0</v>
      </c>
      <c r="K203" s="175">
        <v>0</v>
      </c>
      <c r="L203" s="175">
        <v>0</v>
      </c>
      <c r="M203" s="175">
        <v>0</v>
      </c>
      <c r="N203" s="175">
        <v>0</v>
      </c>
      <c r="O203" s="175">
        <v>0</v>
      </c>
      <c r="P203" s="175">
        <v>0</v>
      </c>
      <c r="Q203" s="175">
        <v>0</v>
      </c>
      <c r="R203" s="175">
        <v>0</v>
      </c>
      <c r="S203" s="175">
        <v>0</v>
      </c>
      <c r="T203" s="175">
        <v>0</v>
      </c>
      <c r="U203" s="175">
        <v>0</v>
      </c>
      <c r="V203" s="175">
        <v>0</v>
      </c>
      <c r="W203" s="175">
        <v>0</v>
      </c>
      <c r="X203" s="175">
        <v>0</v>
      </c>
      <c r="Y203" s="175">
        <v>0</v>
      </c>
      <c r="Z203" s="175">
        <v>0</v>
      </c>
      <c r="AA203" s="175">
        <v>0</v>
      </c>
      <c r="AB203" s="175">
        <v>0</v>
      </c>
      <c r="AC203" s="175">
        <v>0</v>
      </c>
      <c r="AD203" s="175">
        <v>0</v>
      </c>
      <c r="AE203" s="175">
        <v>0</v>
      </c>
      <c r="AF203" s="175">
        <v>0</v>
      </c>
      <c r="AG203" s="175">
        <v>0</v>
      </c>
      <c r="AH203" s="175">
        <v>0</v>
      </c>
      <c r="AI203" s="175">
        <v>0</v>
      </c>
      <c r="AJ203" s="175">
        <v>0</v>
      </c>
      <c r="AK203" s="175">
        <v>0</v>
      </c>
    </row>
    <row r="204" spans="1:37" x14ac:dyDescent="0.2">
      <c r="A204" s="176" t="s">
        <v>820</v>
      </c>
      <c r="B204" s="175">
        <v>0</v>
      </c>
      <c r="C204" s="175">
        <v>0</v>
      </c>
      <c r="D204" s="175">
        <v>0</v>
      </c>
      <c r="E204" s="175">
        <v>0</v>
      </c>
      <c r="F204" s="175">
        <v>0</v>
      </c>
      <c r="G204" s="175">
        <v>1</v>
      </c>
      <c r="H204" s="175">
        <v>0</v>
      </c>
      <c r="I204" s="175">
        <v>0</v>
      </c>
      <c r="J204" s="175">
        <v>1</v>
      </c>
      <c r="K204" s="175">
        <v>0</v>
      </c>
      <c r="L204" s="175">
        <v>0</v>
      </c>
      <c r="M204" s="175">
        <v>1</v>
      </c>
      <c r="N204" s="175">
        <v>0</v>
      </c>
      <c r="O204" s="175">
        <v>0</v>
      </c>
      <c r="P204" s="175">
        <v>0</v>
      </c>
      <c r="Q204" s="175">
        <v>1</v>
      </c>
      <c r="R204" s="175">
        <v>0</v>
      </c>
      <c r="S204" s="175">
        <v>1</v>
      </c>
      <c r="T204" s="175">
        <v>0</v>
      </c>
      <c r="U204" s="175">
        <v>0</v>
      </c>
      <c r="V204" s="175">
        <v>1</v>
      </c>
      <c r="W204" s="175">
        <v>0</v>
      </c>
      <c r="X204" s="175">
        <v>0</v>
      </c>
      <c r="Y204" s="175">
        <v>1</v>
      </c>
      <c r="Z204" s="175">
        <v>0</v>
      </c>
      <c r="AA204" s="175">
        <v>0</v>
      </c>
      <c r="AB204" s="175">
        <v>0</v>
      </c>
      <c r="AC204" s="175">
        <v>1</v>
      </c>
      <c r="AD204" s="175">
        <v>0</v>
      </c>
      <c r="AE204" s="175">
        <v>1</v>
      </c>
      <c r="AF204" s="175">
        <v>0</v>
      </c>
      <c r="AG204" s="175">
        <v>0</v>
      </c>
      <c r="AH204" s="175">
        <v>1</v>
      </c>
      <c r="AI204" s="175">
        <v>0</v>
      </c>
      <c r="AJ204" s="175">
        <v>0</v>
      </c>
      <c r="AK204" s="175">
        <v>1</v>
      </c>
    </row>
    <row r="205" spans="1:37" s="178" customFormat="1" x14ac:dyDescent="0.2">
      <c r="A205" s="177" t="s">
        <v>821</v>
      </c>
      <c r="B205" s="178">
        <v>0</v>
      </c>
      <c r="C205" s="178">
        <v>0</v>
      </c>
      <c r="D205" s="178">
        <v>0</v>
      </c>
      <c r="E205" s="178">
        <v>0</v>
      </c>
      <c r="F205" s="178">
        <v>0</v>
      </c>
      <c r="G205" s="178">
        <v>0.5</v>
      </c>
      <c r="H205" s="178">
        <v>0</v>
      </c>
      <c r="I205" s="178">
        <v>0</v>
      </c>
      <c r="J205" s="178">
        <v>0.75</v>
      </c>
      <c r="K205" s="178">
        <v>0</v>
      </c>
      <c r="L205" s="178">
        <v>0</v>
      </c>
      <c r="M205" s="178">
        <v>1</v>
      </c>
      <c r="N205" s="178">
        <v>0</v>
      </c>
      <c r="O205" s="178">
        <v>0</v>
      </c>
      <c r="P205" s="178">
        <v>0</v>
      </c>
      <c r="Q205" s="178">
        <v>0.25</v>
      </c>
      <c r="R205" s="178">
        <v>0</v>
      </c>
      <c r="S205" s="178">
        <v>0.5</v>
      </c>
      <c r="T205" s="178">
        <v>0</v>
      </c>
      <c r="U205" s="178">
        <v>0</v>
      </c>
      <c r="V205" s="178">
        <v>0.75</v>
      </c>
      <c r="W205" s="178">
        <v>0</v>
      </c>
      <c r="X205" s="178">
        <v>0</v>
      </c>
      <c r="Y205" s="178">
        <v>1</v>
      </c>
      <c r="Z205" s="178">
        <v>0</v>
      </c>
      <c r="AA205" s="178">
        <v>0</v>
      </c>
      <c r="AB205" s="178">
        <v>0</v>
      </c>
      <c r="AC205" s="178">
        <v>0.25</v>
      </c>
      <c r="AD205" s="178">
        <v>0</v>
      </c>
      <c r="AE205" s="178">
        <v>0.5</v>
      </c>
      <c r="AF205" s="178">
        <v>0</v>
      </c>
      <c r="AG205" s="178">
        <v>0</v>
      </c>
      <c r="AH205" s="178">
        <v>0.75</v>
      </c>
      <c r="AI205" s="178">
        <v>0</v>
      </c>
      <c r="AJ205" s="178">
        <v>0</v>
      </c>
      <c r="AK205" s="178">
        <v>1</v>
      </c>
    </row>
    <row r="206" spans="1:37" x14ac:dyDescent="0.2">
      <c r="A206" s="176" t="s">
        <v>822</v>
      </c>
      <c r="B206" s="175">
        <v>0</v>
      </c>
      <c r="C206" s="175">
        <v>0</v>
      </c>
      <c r="D206" s="175">
        <v>0</v>
      </c>
      <c r="E206" s="175">
        <v>0</v>
      </c>
      <c r="F206" s="175">
        <v>0</v>
      </c>
      <c r="G206" s="175">
        <v>0</v>
      </c>
      <c r="H206" s="175">
        <v>0</v>
      </c>
      <c r="I206" s="175">
        <v>0</v>
      </c>
      <c r="J206" s="175">
        <v>0</v>
      </c>
      <c r="K206" s="175">
        <v>0</v>
      </c>
      <c r="L206" s="175">
        <v>0</v>
      </c>
      <c r="M206" s="175">
        <v>0</v>
      </c>
      <c r="N206" s="175">
        <v>0</v>
      </c>
      <c r="O206" s="175">
        <v>0</v>
      </c>
      <c r="P206" s="175">
        <v>0</v>
      </c>
      <c r="Q206" s="175">
        <v>0</v>
      </c>
      <c r="R206" s="175">
        <v>0</v>
      </c>
      <c r="S206" s="175">
        <v>0</v>
      </c>
      <c r="T206" s="175">
        <v>0</v>
      </c>
      <c r="U206" s="175">
        <v>0</v>
      </c>
      <c r="V206" s="175">
        <v>0</v>
      </c>
      <c r="W206" s="175">
        <v>0</v>
      </c>
      <c r="X206" s="175">
        <v>0</v>
      </c>
      <c r="Y206" s="175">
        <v>0</v>
      </c>
      <c r="Z206" s="175">
        <v>0</v>
      </c>
      <c r="AA206" s="175">
        <v>0</v>
      </c>
      <c r="AB206" s="175">
        <v>0</v>
      </c>
      <c r="AC206" s="175">
        <v>0</v>
      </c>
      <c r="AD206" s="175">
        <v>0</v>
      </c>
      <c r="AE206" s="175">
        <v>0</v>
      </c>
      <c r="AF206" s="175">
        <v>0</v>
      </c>
      <c r="AG206" s="175">
        <v>0</v>
      </c>
      <c r="AH206" s="175">
        <v>0</v>
      </c>
      <c r="AI206" s="175">
        <v>0</v>
      </c>
      <c r="AJ206" s="175">
        <v>0</v>
      </c>
      <c r="AK206" s="175">
        <v>0</v>
      </c>
    </row>
    <row r="207" spans="1:37" x14ac:dyDescent="0.2">
      <c r="A207" s="176" t="s">
        <v>823</v>
      </c>
      <c r="B207" s="175">
        <v>0</v>
      </c>
      <c r="C207" s="175">
        <v>0</v>
      </c>
      <c r="D207" s="175">
        <v>0</v>
      </c>
      <c r="E207" s="175">
        <v>0</v>
      </c>
      <c r="F207" s="175">
        <v>0</v>
      </c>
      <c r="G207" s="175">
        <v>0.5</v>
      </c>
      <c r="H207" s="175">
        <v>0</v>
      </c>
      <c r="I207" s="175">
        <v>0</v>
      </c>
      <c r="J207" s="175">
        <v>0.75</v>
      </c>
      <c r="K207" s="175">
        <v>0</v>
      </c>
      <c r="L207" s="175">
        <v>0</v>
      </c>
      <c r="M207" s="175">
        <v>1</v>
      </c>
      <c r="N207" s="175">
        <v>0</v>
      </c>
      <c r="O207" s="175">
        <v>0</v>
      </c>
      <c r="P207" s="175">
        <v>0</v>
      </c>
      <c r="Q207" s="175">
        <v>0.25</v>
      </c>
      <c r="R207" s="175">
        <v>0</v>
      </c>
      <c r="S207" s="175">
        <v>0.5</v>
      </c>
      <c r="T207" s="175">
        <v>0</v>
      </c>
      <c r="U207" s="175">
        <v>0</v>
      </c>
      <c r="V207" s="175">
        <v>0.75</v>
      </c>
      <c r="W207" s="175">
        <v>0</v>
      </c>
      <c r="X207" s="175">
        <v>0</v>
      </c>
      <c r="Y207" s="175">
        <v>1</v>
      </c>
      <c r="Z207" s="175">
        <v>0</v>
      </c>
      <c r="AA207" s="175">
        <v>0</v>
      </c>
      <c r="AB207" s="175">
        <v>0</v>
      </c>
      <c r="AC207" s="175">
        <v>0.25</v>
      </c>
      <c r="AD207" s="175">
        <v>0</v>
      </c>
      <c r="AE207" s="175">
        <v>0.5</v>
      </c>
      <c r="AF207" s="175">
        <v>0</v>
      </c>
      <c r="AG207" s="175">
        <v>0</v>
      </c>
      <c r="AH207" s="175">
        <v>0.75</v>
      </c>
      <c r="AI207" s="175">
        <v>0</v>
      </c>
      <c r="AJ207" s="175">
        <v>0</v>
      </c>
      <c r="AK207" s="175">
        <v>1</v>
      </c>
    </row>
    <row r="208" spans="1:37" x14ac:dyDescent="0.2">
      <c r="A208" s="176" t="s">
        <v>824</v>
      </c>
      <c r="B208" s="175">
        <v>0</v>
      </c>
      <c r="C208" s="175">
        <v>0</v>
      </c>
      <c r="D208" s="175">
        <v>0</v>
      </c>
      <c r="E208" s="175">
        <v>0</v>
      </c>
      <c r="F208" s="175">
        <v>0</v>
      </c>
      <c r="G208" s="175">
        <v>26376.779721553801</v>
      </c>
      <c r="H208" s="175">
        <v>0</v>
      </c>
      <c r="I208" s="175">
        <v>0</v>
      </c>
      <c r="J208" s="175">
        <v>42259.356956180804</v>
      </c>
      <c r="K208" s="175">
        <v>0</v>
      </c>
      <c r="L208" s="175">
        <v>0</v>
      </c>
      <c r="M208" s="175">
        <v>49978.7205093636</v>
      </c>
      <c r="N208" s="175">
        <v>0</v>
      </c>
      <c r="O208" s="175">
        <v>0</v>
      </c>
      <c r="P208" s="175">
        <v>0</v>
      </c>
      <c r="Q208" s="175">
        <v>18686.720962947798</v>
      </c>
      <c r="R208" s="175">
        <v>0</v>
      </c>
      <c r="S208" s="175">
        <v>25236.305558849501</v>
      </c>
      <c r="T208" s="175">
        <v>0</v>
      </c>
      <c r="U208" s="175">
        <v>0</v>
      </c>
      <c r="V208" s="175">
        <v>30181.442505366002</v>
      </c>
      <c r="W208" s="175">
        <v>0</v>
      </c>
      <c r="X208" s="175">
        <v>0</v>
      </c>
      <c r="Y208" s="175">
        <v>21065.325010779401</v>
      </c>
      <c r="Z208" s="175">
        <v>0</v>
      </c>
      <c r="AA208" s="175">
        <v>0</v>
      </c>
      <c r="AB208" s="175">
        <v>0</v>
      </c>
      <c r="AC208" s="175">
        <v>8501.2816269977902</v>
      </c>
      <c r="AD208" s="175">
        <v>0</v>
      </c>
      <c r="AE208" s="175">
        <v>4681.44050567663</v>
      </c>
      <c r="AF208" s="175">
        <v>0</v>
      </c>
      <c r="AG208" s="175">
        <v>0</v>
      </c>
      <c r="AH208" s="175">
        <v>5516.2125601831603</v>
      </c>
      <c r="AI208" s="175">
        <v>0</v>
      </c>
      <c r="AJ208" s="175">
        <v>0</v>
      </c>
      <c r="AK208" s="175">
        <v>7117.3416744497299</v>
      </c>
    </row>
    <row r="209" spans="1:37" x14ac:dyDescent="0.2">
      <c r="A209" s="176" t="s">
        <v>825</v>
      </c>
      <c r="B209" s="175">
        <v>0</v>
      </c>
      <c r="C209" s="175">
        <v>0</v>
      </c>
      <c r="D209" s="175">
        <v>0</v>
      </c>
      <c r="E209" s="175">
        <v>0</v>
      </c>
      <c r="F209" s="175">
        <v>0</v>
      </c>
      <c r="G209" s="175">
        <v>0</v>
      </c>
      <c r="H209" s="175">
        <v>0</v>
      </c>
      <c r="I209" s="175">
        <v>0</v>
      </c>
      <c r="J209" s="175">
        <v>-18474.669999999998</v>
      </c>
      <c r="K209" s="175">
        <v>0</v>
      </c>
      <c r="L209" s="175">
        <v>0</v>
      </c>
      <c r="M209" s="175">
        <v>-42259.356956180804</v>
      </c>
      <c r="N209" s="175">
        <v>0</v>
      </c>
      <c r="O209" s="175">
        <v>0</v>
      </c>
      <c r="P209" s="175">
        <v>0</v>
      </c>
      <c r="Q209" s="175">
        <v>0</v>
      </c>
      <c r="R209" s="175">
        <v>0</v>
      </c>
      <c r="S209" s="175">
        <v>-18686.720962947798</v>
      </c>
      <c r="T209" s="175">
        <v>0</v>
      </c>
      <c r="U209" s="175">
        <v>0</v>
      </c>
      <c r="V209" s="175">
        <v>-25236.305558849501</v>
      </c>
      <c r="W209" s="175">
        <v>0</v>
      </c>
      <c r="X209" s="175">
        <v>0</v>
      </c>
      <c r="Y209" s="175">
        <v>-30181.442505366002</v>
      </c>
      <c r="Z209" s="175">
        <v>0</v>
      </c>
      <c r="AA209" s="175">
        <v>0</v>
      </c>
      <c r="AB209" s="175">
        <v>0</v>
      </c>
      <c r="AC209" s="175">
        <v>0</v>
      </c>
      <c r="AD209" s="175">
        <v>0</v>
      </c>
      <c r="AE209" s="175">
        <v>-8501.2816269977902</v>
      </c>
      <c r="AF209" s="175">
        <v>0</v>
      </c>
      <c r="AG209" s="175">
        <v>0</v>
      </c>
      <c r="AH209" s="175">
        <v>-4681.44050567663</v>
      </c>
      <c r="AI209" s="175">
        <v>0</v>
      </c>
      <c r="AJ209" s="175">
        <v>0</v>
      </c>
      <c r="AK209" s="175">
        <v>-5516.2125601831603</v>
      </c>
    </row>
    <row r="210" spans="1:37" x14ac:dyDescent="0.2">
      <c r="A210" s="176" t="s">
        <v>826</v>
      </c>
      <c r="B210" s="175">
        <v>0</v>
      </c>
      <c r="C210" s="175">
        <v>0</v>
      </c>
      <c r="D210" s="175">
        <v>0</v>
      </c>
      <c r="E210" s="175">
        <v>0</v>
      </c>
      <c r="F210" s="175">
        <v>0</v>
      </c>
      <c r="G210" s="175">
        <v>0</v>
      </c>
      <c r="H210" s="175">
        <v>0</v>
      </c>
      <c r="I210" s="175">
        <v>0</v>
      </c>
      <c r="J210" s="175">
        <v>0</v>
      </c>
      <c r="K210" s="175">
        <v>0</v>
      </c>
      <c r="L210" s="175">
        <v>0</v>
      </c>
      <c r="M210" s="175">
        <v>0</v>
      </c>
      <c r="N210" s="175">
        <v>0</v>
      </c>
      <c r="O210" s="175">
        <v>0</v>
      </c>
      <c r="P210" s="175">
        <v>0</v>
      </c>
      <c r="Q210" s="175">
        <v>0</v>
      </c>
      <c r="R210" s="175">
        <v>0</v>
      </c>
      <c r="S210" s="175">
        <v>0</v>
      </c>
      <c r="T210" s="175">
        <v>0</v>
      </c>
      <c r="U210" s="175">
        <v>0</v>
      </c>
      <c r="V210" s="175">
        <v>0</v>
      </c>
      <c r="W210" s="175">
        <v>0</v>
      </c>
      <c r="X210" s="175">
        <v>0</v>
      </c>
      <c r="Y210" s="175">
        <v>0</v>
      </c>
      <c r="Z210" s="175">
        <v>0</v>
      </c>
      <c r="AA210" s="175">
        <v>0</v>
      </c>
      <c r="AB210" s="175">
        <v>0</v>
      </c>
      <c r="AC210" s="175">
        <v>0</v>
      </c>
      <c r="AD210" s="175">
        <v>0</v>
      </c>
      <c r="AE210" s="175">
        <v>0</v>
      </c>
      <c r="AF210" s="175">
        <v>0</v>
      </c>
      <c r="AG210" s="175">
        <v>0</v>
      </c>
      <c r="AH210" s="175">
        <v>0</v>
      </c>
      <c r="AI210" s="175">
        <v>0</v>
      </c>
      <c r="AJ210" s="175">
        <v>0</v>
      </c>
      <c r="AK210" s="175">
        <v>0</v>
      </c>
    </row>
    <row r="211" spans="1:37" x14ac:dyDescent="0.2">
      <c r="A211" s="176" t="s">
        <v>827</v>
      </c>
      <c r="B211" s="175">
        <v>0</v>
      </c>
      <c r="C211" s="175">
        <v>0</v>
      </c>
      <c r="D211" s="175">
        <v>0</v>
      </c>
      <c r="E211" s="175">
        <v>0</v>
      </c>
      <c r="F211" s="175">
        <v>0</v>
      </c>
      <c r="G211" s="175">
        <v>0</v>
      </c>
      <c r="H211" s="175">
        <v>0</v>
      </c>
      <c r="I211" s="175">
        <v>0</v>
      </c>
      <c r="J211" s="175">
        <v>0</v>
      </c>
      <c r="K211" s="175">
        <v>0</v>
      </c>
      <c r="L211" s="175">
        <v>0</v>
      </c>
      <c r="M211" s="175">
        <v>0</v>
      </c>
      <c r="N211" s="175">
        <v>0</v>
      </c>
      <c r="O211" s="175">
        <v>0</v>
      </c>
      <c r="P211" s="175">
        <v>0</v>
      </c>
      <c r="Q211" s="175">
        <v>0</v>
      </c>
      <c r="R211" s="175">
        <v>0</v>
      </c>
      <c r="S211" s="175">
        <v>0</v>
      </c>
      <c r="T211" s="175">
        <v>0</v>
      </c>
      <c r="U211" s="175">
        <v>0</v>
      </c>
      <c r="V211" s="175">
        <v>0</v>
      </c>
      <c r="W211" s="175">
        <v>0</v>
      </c>
      <c r="X211" s="175">
        <v>0</v>
      </c>
      <c r="Y211" s="175">
        <v>0</v>
      </c>
      <c r="Z211" s="175">
        <v>0</v>
      </c>
      <c r="AA211" s="175">
        <v>0</v>
      </c>
      <c r="AB211" s="175">
        <v>0</v>
      </c>
      <c r="AC211" s="175">
        <v>0</v>
      </c>
      <c r="AD211" s="175">
        <v>0</v>
      </c>
      <c r="AE211" s="175">
        <v>0</v>
      </c>
      <c r="AF211" s="175">
        <v>0</v>
      </c>
      <c r="AG211" s="175">
        <v>0</v>
      </c>
      <c r="AH211" s="175">
        <v>0</v>
      </c>
      <c r="AI211" s="175">
        <v>0</v>
      </c>
      <c r="AJ211" s="175">
        <v>0</v>
      </c>
      <c r="AK211" s="175">
        <v>0</v>
      </c>
    </row>
    <row r="212" spans="1:37" ht="15" x14ac:dyDescent="0.25">
      <c r="A212" s="176" t="s">
        <v>828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</row>
    <row r="213" spans="1:37" x14ac:dyDescent="0.2">
      <c r="A213" s="176" t="s">
        <v>829</v>
      </c>
      <c r="B213" s="175">
        <v>0</v>
      </c>
      <c r="C213" s="175">
        <v>0</v>
      </c>
      <c r="D213" s="175">
        <v>0</v>
      </c>
      <c r="E213" s="175">
        <v>0</v>
      </c>
      <c r="F213" s="175">
        <v>0</v>
      </c>
      <c r="G213" s="175">
        <v>0</v>
      </c>
      <c r="H213" s="175">
        <v>0</v>
      </c>
      <c r="I213" s="175">
        <v>0</v>
      </c>
      <c r="J213" s="175">
        <v>0</v>
      </c>
      <c r="K213" s="175">
        <v>0</v>
      </c>
      <c r="L213" s="175">
        <v>0</v>
      </c>
      <c r="M213" s="175">
        <v>0</v>
      </c>
      <c r="N213" s="175">
        <v>0</v>
      </c>
      <c r="O213" s="175">
        <v>0</v>
      </c>
      <c r="P213" s="175">
        <v>0</v>
      </c>
      <c r="Q213" s="175">
        <v>0</v>
      </c>
      <c r="R213" s="175">
        <v>0</v>
      </c>
      <c r="S213" s="175">
        <v>0</v>
      </c>
      <c r="T213" s="175">
        <v>0</v>
      </c>
      <c r="U213" s="175">
        <v>0</v>
      </c>
      <c r="V213" s="175">
        <v>0</v>
      </c>
      <c r="W213" s="175">
        <v>0</v>
      </c>
      <c r="X213" s="175">
        <v>0</v>
      </c>
      <c r="Y213" s="175">
        <v>0</v>
      </c>
      <c r="Z213" s="175">
        <v>0</v>
      </c>
      <c r="AA213" s="175">
        <v>0</v>
      </c>
      <c r="AB213" s="175">
        <v>0</v>
      </c>
      <c r="AC213" s="175">
        <v>0</v>
      </c>
      <c r="AD213" s="175">
        <v>0</v>
      </c>
      <c r="AE213" s="175">
        <v>0</v>
      </c>
      <c r="AF213" s="175">
        <v>0</v>
      </c>
      <c r="AG213" s="175">
        <v>0</v>
      </c>
      <c r="AH213" s="175">
        <v>0</v>
      </c>
      <c r="AI213" s="175">
        <v>0</v>
      </c>
      <c r="AJ213" s="175">
        <v>0</v>
      </c>
      <c r="AK213" s="175">
        <v>0</v>
      </c>
    </row>
    <row r="214" spans="1:37" x14ac:dyDescent="0.2">
      <c r="A214" s="176" t="s">
        <v>830</v>
      </c>
      <c r="B214" s="175">
        <v>0</v>
      </c>
      <c r="C214" s="175">
        <v>0</v>
      </c>
      <c r="D214" s="175">
        <v>0</v>
      </c>
      <c r="E214" s="175">
        <v>0</v>
      </c>
      <c r="F214" s="175">
        <v>0</v>
      </c>
      <c r="G214" s="175">
        <v>0</v>
      </c>
      <c r="H214" s="175">
        <v>0</v>
      </c>
      <c r="I214" s="175">
        <v>0</v>
      </c>
      <c r="J214" s="175">
        <v>0</v>
      </c>
      <c r="K214" s="175">
        <v>0</v>
      </c>
      <c r="L214" s="175">
        <v>0</v>
      </c>
      <c r="M214" s="175">
        <v>0</v>
      </c>
      <c r="N214" s="175">
        <v>0</v>
      </c>
      <c r="O214" s="175">
        <v>0</v>
      </c>
      <c r="P214" s="175">
        <v>0</v>
      </c>
      <c r="Q214" s="175">
        <v>0</v>
      </c>
      <c r="R214" s="175">
        <v>0</v>
      </c>
      <c r="S214" s="175">
        <v>0</v>
      </c>
      <c r="T214" s="175">
        <v>0</v>
      </c>
      <c r="U214" s="175">
        <v>0</v>
      </c>
      <c r="V214" s="175">
        <v>0</v>
      </c>
      <c r="W214" s="175">
        <v>0</v>
      </c>
      <c r="X214" s="175">
        <v>0</v>
      </c>
      <c r="Y214" s="175">
        <v>0</v>
      </c>
      <c r="Z214" s="175">
        <v>0</v>
      </c>
      <c r="AA214" s="175">
        <v>0</v>
      </c>
      <c r="AB214" s="175">
        <v>0</v>
      </c>
      <c r="AC214" s="175">
        <v>0</v>
      </c>
      <c r="AD214" s="175">
        <v>0</v>
      </c>
      <c r="AE214" s="175">
        <v>0</v>
      </c>
      <c r="AF214" s="175">
        <v>0</v>
      </c>
      <c r="AG214" s="175">
        <v>0</v>
      </c>
      <c r="AH214" s="175">
        <v>0</v>
      </c>
      <c r="AI214" s="175">
        <v>0</v>
      </c>
      <c r="AJ214" s="175">
        <v>0</v>
      </c>
      <c r="AK214" s="175">
        <v>0</v>
      </c>
    </row>
    <row r="215" spans="1:37" x14ac:dyDescent="0.2">
      <c r="A215" s="176" t="s">
        <v>831</v>
      </c>
      <c r="B215" s="175">
        <v>0</v>
      </c>
      <c r="C215" s="175">
        <v>0</v>
      </c>
      <c r="D215" s="175">
        <v>0</v>
      </c>
      <c r="E215" s="175">
        <v>0</v>
      </c>
      <c r="F215" s="175">
        <v>0</v>
      </c>
      <c r="G215" s="175">
        <v>0</v>
      </c>
      <c r="H215" s="175">
        <v>0</v>
      </c>
      <c r="I215" s="175">
        <v>0</v>
      </c>
      <c r="J215" s="175">
        <v>0</v>
      </c>
      <c r="K215" s="175">
        <v>0</v>
      </c>
      <c r="L215" s="175">
        <v>0</v>
      </c>
      <c r="M215" s="175">
        <v>0</v>
      </c>
      <c r="N215" s="175">
        <v>0</v>
      </c>
      <c r="O215" s="175">
        <v>0</v>
      </c>
      <c r="P215" s="175">
        <v>0</v>
      </c>
      <c r="Q215" s="175">
        <v>0</v>
      </c>
      <c r="R215" s="175">
        <v>0</v>
      </c>
      <c r="S215" s="175">
        <v>0</v>
      </c>
      <c r="T215" s="175">
        <v>0</v>
      </c>
      <c r="U215" s="175">
        <v>0</v>
      </c>
      <c r="V215" s="175">
        <v>0</v>
      </c>
      <c r="W215" s="175">
        <v>0</v>
      </c>
      <c r="X215" s="175">
        <v>0</v>
      </c>
      <c r="Y215" s="175">
        <v>0</v>
      </c>
      <c r="Z215" s="175">
        <v>0</v>
      </c>
      <c r="AA215" s="175">
        <v>0</v>
      </c>
      <c r="AB215" s="175">
        <v>0</v>
      </c>
      <c r="AC215" s="175">
        <v>0</v>
      </c>
      <c r="AD215" s="175">
        <v>0</v>
      </c>
      <c r="AE215" s="175">
        <v>0</v>
      </c>
      <c r="AF215" s="175">
        <v>0</v>
      </c>
      <c r="AG215" s="175">
        <v>0</v>
      </c>
      <c r="AH215" s="175">
        <v>0</v>
      </c>
      <c r="AI215" s="175">
        <v>0</v>
      </c>
      <c r="AJ215" s="175">
        <v>0</v>
      </c>
      <c r="AK215" s="175">
        <v>0</v>
      </c>
    </row>
    <row r="216" spans="1:37" x14ac:dyDescent="0.2">
      <c r="A216" s="176" t="s">
        <v>832</v>
      </c>
      <c r="B216" s="175">
        <v>0</v>
      </c>
      <c r="C216" s="175">
        <v>0</v>
      </c>
      <c r="D216" s="175">
        <v>0</v>
      </c>
      <c r="E216" s="175">
        <v>0</v>
      </c>
      <c r="F216" s="175">
        <v>0</v>
      </c>
      <c r="G216" s="175">
        <v>0</v>
      </c>
      <c r="H216" s="175">
        <v>0</v>
      </c>
      <c r="I216" s="175">
        <v>0</v>
      </c>
      <c r="J216" s="175">
        <v>0</v>
      </c>
      <c r="K216" s="175">
        <v>0</v>
      </c>
      <c r="L216" s="175">
        <v>0</v>
      </c>
      <c r="M216" s="175">
        <v>0</v>
      </c>
      <c r="N216" s="175">
        <v>0</v>
      </c>
      <c r="O216" s="175">
        <v>0</v>
      </c>
      <c r="P216" s="175">
        <v>0</v>
      </c>
      <c r="Q216" s="175">
        <v>0</v>
      </c>
      <c r="R216" s="175">
        <v>0</v>
      </c>
      <c r="S216" s="175">
        <v>0</v>
      </c>
      <c r="T216" s="175">
        <v>0</v>
      </c>
      <c r="U216" s="175">
        <v>0</v>
      </c>
      <c r="V216" s="175">
        <v>0</v>
      </c>
      <c r="W216" s="175">
        <v>0</v>
      </c>
      <c r="X216" s="175">
        <v>0</v>
      </c>
      <c r="Y216" s="175">
        <v>0</v>
      </c>
      <c r="Z216" s="175">
        <v>0</v>
      </c>
      <c r="AA216" s="175">
        <v>0</v>
      </c>
      <c r="AB216" s="175">
        <v>0</v>
      </c>
      <c r="AC216" s="175">
        <v>0</v>
      </c>
      <c r="AD216" s="175">
        <v>0</v>
      </c>
      <c r="AE216" s="175">
        <v>0</v>
      </c>
      <c r="AF216" s="175">
        <v>0</v>
      </c>
      <c r="AG216" s="175">
        <v>0</v>
      </c>
      <c r="AH216" s="175">
        <v>0</v>
      </c>
      <c r="AI216" s="175">
        <v>0</v>
      </c>
      <c r="AJ216" s="175">
        <v>0</v>
      </c>
      <c r="AK216" s="175">
        <v>0</v>
      </c>
    </row>
    <row r="217" spans="1:37" x14ac:dyDescent="0.2">
      <c r="A217" s="176" t="s">
        <v>833</v>
      </c>
      <c r="B217" s="175">
        <v>1</v>
      </c>
      <c r="C217" s="175">
        <v>1</v>
      </c>
      <c r="D217" s="175">
        <v>1</v>
      </c>
      <c r="E217" s="175">
        <v>1</v>
      </c>
      <c r="F217" s="175">
        <v>1</v>
      </c>
      <c r="G217" s="175">
        <v>1</v>
      </c>
      <c r="H217" s="175">
        <v>1</v>
      </c>
      <c r="I217" s="175">
        <v>1</v>
      </c>
      <c r="J217" s="175">
        <v>1</v>
      </c>
      <c r="K217" s="175">
        <v>1</v>
      </c>
      <c r="L217" s="175">
        <v>1</v>
      </c>
      <c r="M217" s="175">
        <v>1</v>
      </c>
      <c r="N217" s="175">
        <v>1</v>
      </c>
      <c r="O217" s="175">
        <v>1</v>
      </c>
      <c r="P217" s="175">
        <v>1</v>
      </c>
      <c r="Q217" s="175">
        <v>1</v>
      </c>
      <c r="R217" s="175">
        <v>1</v>
      </c>
      <c r="S217" s="175">
        <v>1</v>
      </c>
      <c r="T217" s="175">
        <v>1</v>
      </c>
      <c r="U217" s="175">
        <v>1</v>
      </c>
      <c r="V217" s="175">
        <v>1</v>
      </c>
      <c r="W217" s="175">
        <v>1</v>
      </c>
      <c r="X217" s="175">
        <v>1</v>
      </c>
      <c r="Y217" s="175">
        <v>1</v>
      </c>
      <c r="Z217" s="175">
        <v>1</v>
      </c>
      <c r="AA217" s="175">
        <v>1</v>
      </c>
      <c r="AB217" s="175">
        <v>1</v>
      </c>
      <c r="AC217" s="175">
        <v>1</v>
      </c>
      <c r="AD217" s="175">
        <v>1</v>
      </c>
      <c r="AE217" s="175">
        <v>1</v>
      </c>
      <c r="AF217" s="175">
        <v>1</v>
      </c>
      <c r="AG217" s="175">
        <v>1</v>
      </c>
      <c r="AH217" s="175">
        <v>1</v>
      </c>
      <c r="AI217" s="175">
        <v>1</v>
      </c>
      <c r="AJ217" s="175">
        <v>1</v>
      </c>
      <c r="AK217" s="175">
        <v>1</v>
      </c>
    </row>
    <row r="218" spans="1:37" x14ac:dyDescent="0.2">
      <c r="A218" s="176" t="s">
        <v>834</v>
      </c>
      <c r="B218" s="175">
        <v>0</v>
      </c>
      <c r="C218" s="175">
        <v>0</v>
      </c>
      <c r="D218" s="175">
        <v>0</v>
      </c>
      <c r="E218" s="175">
        <v>0</v>
      </c>
      <c r="F218" s="175">
        <v>0</v>
      </c>
      <c r="G218" s="175">
        <v>26376.779721553801</v>
      </c>
      <c r="H218" s="175">
        <v>0</v>
      </c>
      <c r="I218" s="175">
        <v>0</v>
      </c>
      <c r="J218" s="175">
        <v>23784.686956180802</v>
      </c>
      <c r="K218" s="175">
        <v>0</v>
      </c>
      <c r="L218" s="175">
        <v>0</v>
      </c>
      <c r="M218" s="175">
        <v>7719.3635531828104</v>
      </c>
      <c r="N218" s="175">
        <v>0</v>
      </c>
      <c r="O218" s="175">
        <v>0</v>
      </c>
      <c r="P218" s="175">
        <v>0</v>
      </c>
      <c r="Q218" s="175">
        <v>18686.720962947798</v>
      </c>
      <c r="R218" s="175">
        <v>0</v>
      </c>
      <c r="S218" s="175">
        <v>6549.5845959016897</v>
      </c>
      <c r="T218" s="175">
        <v>0</v>
      </c>
      <c r="U218" s="175">
        <v>0</v>
      </c>
      <c r="V218" s="175">
        <v>4945.1369465164798</v>
      </c>
      <c r="W218" s="175">
        <v>0</v>
      </c>
      <c r="X218" s="175">
        <v>0</v>
      </c>
      <c r="Y218" s="175">
        <v>-9116.1174945866205</v>
      </c>
      <c r="Z218" s="175">
        <v>0</v>
      </c>
      <c r="AA218" s="175">
        <v>0</v>
      </c>
      <c r="AB218" s="175">
        <v>0</v>
      </c>
      <c r="AC218" s="175">
        <v>8501.2816269977902</v>
      </c>
      <c r="AD218" s="175">
        <v>0</v>
      </c>
      <c r="AE218" s="175">
        <v>-3819.8411213211498</v>
      </c>
      <c r="AF218" s="175">
        <v>0</v>
      </c>
      <c r="AG218" s="175">
        <v>0</v>
      </c>
      <c r="AH218" s="175">
        <v>834.77205450653196</v>
      </c>
      <c r="AI218" s="175">
        <v>0</v>
      </c>
      <c r="AJ218" s="175">
        <v>0</v>
      </c>
      <c r="AK218" s="175">
        <v>1601.12911426656</v>
      </c>
    </row>
    <row r="219" spans="1:37" x14ac:dyDescent="0.2">
      <c r="A219" s="176" t="s">
        <v>835</v>
      </c>
      <c r="B219" s="175">
        <v>0</v>
      </c>
      <c r="C219" s="175">
        <v>0</v>
      </c>
      <c r="D219" s="175">
        <v>0</v>
      </c>
      <c r="E219" s="175">
        <v>0</v>
      </c>
      <c r="F219" s="175">
        <v>0</v>
      </c>
      <c r="G219" s="175">
        <v>0</v>
      </c>
      <c r="H219" s="175">
        <v>0</v>
      </c>
      <c r="I219" s="175">
        <v>0</v>
      </c>
      <c r="J219" s="175">
        <v>0</v>
      </c>
      <c r="K219" s="175">
        <v>0</v>
      </c>
      <c r="L219" s="175">
        <v>0</v>
      </c>
      <c r="M219" s="175">
        <v>0</v>
      </c>
      <c r="N219" s="175">
        <v>0</v>
      </c>
      <c r="O219" s="175">
        <v>0</v>
      </c>
      <c r="P219" s="175">
        <v>0</v>
      </c>
      <c r="Q219" s="175">
        <v>0</v>
      </c>
      <c r="R219" s="175">
        <v>0</v>
      </c>
      <c r="S219" s="175">
        <v>0</v>
      </c>
      <c r="T219" s="175">
        <v>0</v>
      </c>
      <c r="U219" s="175">
        <v>0</v>
      </c>
      <c r="V219" s="175">
        <v>0</v>
      </c>
      <c r="W219" s="175">
        <v>0</v>
      </c>
      <c r="X219" s="175">
        <v>0</v>
      </c>
      <c r="Y219" s="175">
        <v>0</v>
      </c>
      <c r="Z219" s="175">
        <v>0</v>
      </c>
      <c r="AA219" s="175">
        <v>0</v>
      </c>
      <c r="AB219" s="175">
        <v>0</v>
      </c>
      <c r="AC219" s="175">
        <v>0</v>
      </c>
      <c r="AD219" s="175">
        <v>0</v>
      </c>
      <c r="AE219" s="175">
        <v>0</v>
      </c>
      <c r="AF219" s="175">
        <v>0</v>
      </c>
      <c r="AG219" s="175">
        <v>0</v>
      </c>
      <c r="AH219" s="175">
        <v>0</v>
      </c>
      <c r="AI219" s="175">
        <v>0</v>
      </c>
      <c r="AJ219" s="175">
        <v>0</v>
      </c>
      <c r="AK219" s="175">
        <v>0</v>
      </c>
    </row>
    <row r="220" spans="1:37" x14ac:dyDescent="0.2">
      <c r="A220" s="176" t="s">
        <v>836</v>
      </c>
      <c r="B220" s="175">
        <v>0</v>
      </c>
      <c r="C220" s="175">
        <v>0</v>
      </c>
      <c r="D220" s="175">
        <v>0</v>
      </c>
      <c r="E220" s="175">
        <v>0</v>
      </c>
      <c r="F220" s="175">
        <v>0</v>
      </c>
      <c r="G220" s="175">
        <v>26376.779721553801</v>
      </c>
      <c r="H220" s="175">
        <v>0</v>
      </c>
      <c r="I220" s="175">
        <v>0</v>
      </c>
      <c r="J220" s="175">
        <v>23784.686956180802</v>
      </c>
      <c r="K220" s="175">
        <v>0</v>
      </c>
      <c r="L220" s="175">
        <v>0</v>
      </c>
      <c r="M220" s="175">
        <v>7719.3635531828104</v>
      </c>
      <c r="N220" s="175">
        <v>0</v>
      </c>
      <c r="O220" s="175">
        <v>0</v>
      </c>
      <c r="P220" s="175">
        <v>0</v>
      </c>
      <c r="Q220" s="175">
        <v>18686.720962947798</v>
      </c>
      <c r="R220" s="175">
        <v>0</v>
      </c>
      <c r="S220" s="175">
        <v>6549.5845959016897</v>
      </c>
      <c r="T220" s="175">
        <v>0</v>
      </c>
      <c r="U220" s="175">
        <v>0</v>
      </c>
      <c r="V220" s="175">
        <v>4945.1369465164798</v>
      </c>
      <c r="W220" s="175">
        <v>0</v>
      </c>
      <c r="X220" s="175">
        <v>0</v>
      </c>
      <c r="Y220" s="175">
        <v>-9116.1174945866205</v>
      </c>
      <c r="Z220" s="175">
        <v>0</v>
      </c>
      <c r="AA220" s="175">
        <v>0</v>
      </c>
      <c r="AB220" s="175">
        <v>0</v>
      </c>
      <c r="AC220" s="175">
        <v>8501.2816269977902</v>
      </c>
      <c r="AD220" s="175">
        <v>0</v>
      </c>
      <c r="AE220" s="175">
        <v>-3819.8411213211498</v>
      </c>
      <c r="AF220" s="175">
        <v>0</v>
      </c>
      <c r="AG220" s="175">
        <v>0</v>
      </c>
      <c r="AH220" s="175">
        <v>834.77205450653196</v>
      </c>
      <c r="AI220" s="175">
        <v>0</v>
      </c>
      <c r="AJ220" s="175">
        <v>0</v>
      </c>
      <c r="AK220" s="175">
        <v>1601.12911426656</v>
      </c>
    </row>
    <row r="221" spans="1:37" ht="15" x14ac:dyDescent="0.25">
      <c r="A221" s="176" t="s">
        <v>837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</row>
    <row r="222" spans="1:37" ht="15" x14ac:dyDescent="0.25">
      <c r="A222" s="174" t="s">
        <v>838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</row>
    <row r="223" spans="1:37" x14ac:dyDescent="0.2">
      <c r="A223" s="176" t="s">
        <v>839</v>
      </c>
      <c r="B223" s="175">
        <v>49978.7205093636</v>
      </c>
      <c r="C223" s="175">
        <v>49978.7205093636</v>
      </c>
      <c r="D223" s="175">
        <v>49978.7205093636</v>
      </c>
      <c r="E223" s="175">
        <v>49978.7205093636</v>
      </c>
      <c r="F223" s="175">
        <v>49978.7205093636</v>
      </c>
      <c r="G223" s="175">
        <v>49978.7205093636</v>
      </c>
      <c r="H223" s="175">
        <v>49978.7205093636</v>
      </c>
      <c r="I223" s="175">
        <v>49978.7205093636</v>
      </c>
      <c r="J223" s="175">
        <v>49978.7205093636</v>
      </c>
      <c r="K223" s="175">
        <v>49978.7205093636</v>
      </c>
      <c r="L223" s="175">
        <v>49978.7205093636</v>
      </c>
      <c r="M223" s="175">
        <v>49978.7205093636</v>
      </c>
      <c r="N223" s="175">
        <v>21065.325010779499</v>
      </c>
      <c r="O223" s="175">
        <v>21065.325010779499</v>
      </c>
      <c r="P223" s="175">
        <v>21065.325010779499</v>
      </c>
      <c r="Q223" s="175">
        <v>21065.325010779499</v>
      </c>
      <c r="R223" s="175">
        <v>21065.325010779499</v>
      </c>
      <c r="S223" s="175">
        <v>21065.325010779499</v>
      </c>
      <c r="T223" s="175">
        <v>21065.325010779499</v>
      </c>
      <c r="U223" s="175">
        <v>21065.325010779499</v>
      </c>
      <c r="V223" s="175">
        <v>21065.325010779499</v>
      </c>
      <c r="W223" s="175">
        <v>21065.325010779499</v>
      </c>
      <c r="X223" s="175">
        <v>21065.325010779499</v>
      </c>
      <c r="Y223" s="175">
        <v>21065.325010779401</v>
      </c>
      <c r="Z223" s="175">
        <v>7117.3416744497299</v>
      </c>
      <c r="AA223" s="175">
        <v>7117.3416744497299</v>
      </c>
      <c r="AB223" s="175">
        <v>7117.3416744497299</v>
      </c>
      <c r="AC223" s="175">
        <v>7117.3416744497299</v>
      </c>
      <c r="AD223" s="175">
        <v>7117.3416744497299</v>
      </c>
      <c r="AE223" s="175">
        <v>7117.3416744497299</v>
      </c>
      <c r="AF223" s="175">
        <v>7117.3416744497299</v>
      </c>
      <c r="AG223" s="175">
        <v>7117.3416744497299</v>
      </c>
      <c r="AH223" s="175">
        <v>7117.3416744497299</v>
      </c>
      <c r="AI223" s="175">
        <v>7117.3416744497299</v>
      </c>
      <c r="AJ223" s="175">
        <v>7117.3416744497299</v>
      </c>
      <c r="AK223" s="175">
        <v>7117.3416744497299</v>
      </c>
    </row>
    <row r="224" spans="1:37" x14ac:dyDescent="0.2">
      <c r="A224" s="176" t="s">
        <v>840</v>
      </c>
      <c r="B224" s="175">
        <v>49979</v>
      </c>
      <c r="C224" s="175">
        <v>49979</v>
      </c>
      <c r="D224" s="175">
        <v>49979</v>
      </c>
      <c r="E224" s="175">
        <v>49979</v>
      </c>
      <c r="F224" s="175">
        <v>49979</v>
      </c>
      <c r="G224" s="175">
        <v>49979</v>
      </c>
      <c r="H224" s="175">
        <v>49979</v>
      </c>
      <c r="I224" s="175">
        <v>49979</v>
      </c>
      <c r="J224" s="175">
        <v>49979</v>
      </c>
      <c r="K224" s="175">
        <v>49979</v>
      </c>
      <c r="L224" s="175">
        <v>49979</v>
      </c>
      <c r="M224" s="175">
        <v>49979</v>
      </c>
      <c r="N224" s="175">
        <v>21065</v>
      </c>
      <c r="O224" s="175">
        <v>21065</v>
      </c>
      <c r="P224" s="175">
        <v>21065</v>
      </c>
      <c r="Q224" s="175">
        <v>21065</v>
      </c>
      <c r="R224" s="175">
        <v>21065</v>
      </c>
      <c r="S224" s="175">
        <v>21065</v>
      </c>
      <c r="T224" s="175">
        <v>21065</v>
      </c>
      <c r="U224" s="175">
        <v>21065</v>
      </c>
      <c r="V224" s="175">
        <v>21065</v>
      </c>
      <c r="W224" s="175">
        <v>21065</v>
      </c>
      <c r="X224" s="175">
        <v>21065</v>
      </c>
      <c r="Y224" s="175">
        <v>21065</v>
      </c>
      <c r="Z224" s="175">
        <v>7117</v>
      </c>
      <c r="AA224" s="175">
        <v>7117</v>
      </c>
      <c r="AB224" s="175">
        <v>7117</v>
      </c>
      <c r="AC224" s="175">
        <v>7117</v>
      </c>
      <c r="AD224" s="175">
        <v>7117</v>
      </c>
      <c r="AE224" s="175">
        <v>7117</v>
      </c>
      <c r="AF224" s="175">
        <v>7117</v>
      </c>
      <c r="AG224" s="175">
        <v>7117</v>
      </c>
      <c r="AH224" s="175">
        <v>7117</v>
      </c>
      <c r="AI224" s="175">
        <v>7117</v>
      </c>
      <c r="AJ224" s="175">
        <v>7117</v>
      </c>
      <c r="AK224" s="175">
        <v>7117</v>
      </c>
    </row>
    <row r="225" spans="1:37" x14ac:dyDescent="0.2">
      <c r="A225" s="176" t="s">
        <v>841</v>
      </c>
      <c r="B225" s="175">
        <v>0</v>
      </c>
      <c r="C225" s="175">
        <v>0</v>
      </c>
      <c r="D225" s="175">
        <v>0</v>
      </c>
      <c r="E225" s="175">
        <v>0</v>
      </c>
      <c r="F225" s="175">
        <v>0</v>
      </c>
      <c r="G225" s="175">
        <v>0</v>
      </c>
      <c r="H225" s="175">
        <v>0</v>
      </c>
      <c r="I225" s="175">
        <v>0</v>
      </c>
      <c r="J225" s="175">
        <v>0</v>
      </c>
      <c r="K225" s="175">
        <v>0</v>
      </c>
      <c r="L225" s="175">
        <v>0</v>
      </c>
      <c r="M225" s="175">
        <v>0</v>
      </c>
      <c r="N225" s="175">
        <v>0</v>
      </c>
      <c r="O225" s="175">
        <v>0</v>
      </c>
      <c r="P225" s="175">
        <v>0</v>
      </c>
      <c r="Q225" s="175">
        <v>0</v>
      </c>
      <c r="R225" s="175">
        <v>0</v>
      </c>
      <c r="S225" s="175">
        <v>0</v>
      </c>
      <c r="T225" s="175">
        <v>0</v>
      </c>
      <c r="U225" s="175">
        <v>0</v>
      </c>
      <c r="V225" s="175">
        <v>0</v>
      </c>
      <c r="W225" s="175">
        <v>0</v>
      </c>
      <c r="X225" s="175">
        <v>0</v>
      </c>
      <c r="Y225" s="175">
        <v>0</v>
      </c>
      <c r="Z225" s="175">
        <v>0</v>
      </c>
      <c r="AA225" s="175">
        <v>0</v>
      </c>
      <c r="AB225" s="175">
        <v>0</v>
      </c>
      <c r="AC225" s="175">
        <v>0</v>
      </c>
      <c r="AD225" s="175">
        <v>0</v>
      </c>
      <c r="AE225" s="175">
        <v>0</v>
      </c>
      <c r="AF225" s="175">
        <v>0</v>
      </c>
      <c r="AG225" s="175">
        <v>0</v>
      </c>
      <c r="AH225" s="175">
        <v>0</v>
      </c>
      <c r="AI225" s="175">
        <v>0</v>
      </c>
      <c r="AJ225" s="175">
        <v>0</v>
      </c>
      <c r="AK225" s="175">
        <v>0</v>
      </c>
    </row>
    <row r="226" spans="1:37" x14ac:dyDescent="0.2">
      <c r="A226" s="176" t="s">
        <v>842</v>
      </c>
      <c r="B226" s="175">
        <v>0</v>
      </c>
      <c r="C226" s="175">
        <v>0</v>
      </c>
      <c r="D226" s="175">
        <v>0</v>
      </c>
      <c r="E226" s="175">
        <v>0</v>
      </c>
      <c r="F226" s="175">
        <v>0</v>
      </c>
      <c r="G226" s="175">
        <v>0</v>
      </c>
      <c r="H226" s="175">
        <v>0</v>
      </c>
      <c r="I226" s="175">
        <v>0</v>
      </c>
      <c r="J226" s="175">
        <v>23784.686956180802</v>
      </c>
      <c r="K226" s="175">
        <v>0</v>
      </c>
      <c r="L226" s="175">
        <v>0</v>
      </c>
      <c r="M226" s="175">
        <v>7719.3635531828104</v>
      </c>
      <c r="N226" s="175">
        <v>0</v>
      </c>
      <c r="O226" s="175">
        <v>0</v>
      </c>
      <c r="P226" s="175">
        <v>0</v>
      </c>
      <c r="Q226" s="175">
        <v>18686.720962947798</v>
      </c>
      <c r="R226" s="175">
        <v>0</v>
      </c>
      <c r="S226" s="175">
        <v>6549.5845959016897</v>
      </c>
      <c r="T226" s="175">
        <v>0</v>
      </c>
      <c r="U226" s="175">
        <v>0</v>
      </c>
      <c r="V226" s="175">
        <v>4945.1369465164798</v>
      </c>
      <c r="W226" s="175">
        <v>0</v>
      </c>
      <c r="X226" s="175">
        <v>0</v>
      </c>
      <c r="Y226" s="175">
        <v>-9116.1174945866205</v>
      </c>
      <c r="Z226" s="175">
        <v>0</v>
      </c>
      <c r="AA226" s="175">
        <v>0</v>
      </c>
      <c r="AB226" s="175">
        <v>0</v>
      </c>
      <c r="AC226" s="175">
        <v>8501.2816269977902</v>
      </c>
      <c r="AD226" s="175">
        <v>0</v>
      </c>
      <c r="AE226" s="175">
        <v>-3819.8411213211498</v>
      </c>
      <c r="AF226" s="175">
        <v>0</v>
      </c>
      <c r="AG226" s="175">
        <v>0</v>
      </c>
      <c r="AH226" s="175">
        <v>834.77205450653196</v>
      </c>
      <c r="AI226" s="175">
        <v>0</v>
      </c>
      <c r="AJ226" s="175">
        <v>0</v>
      </c>
      <c r="AK226" s="175">
        <v>1601.12911426656</v>
      </c>
    </row>
    <row r="227" spans="1:37" x14ac:dyDescent="0.2">
      <c r="A227" s="176" t="s">
        <v>843</v>
      </c>
      <c r="B227" s="175">
        <v>0</v>
      </c>
      <c r="C227" s="175">
        <v>0</v>
      </c>
      <c r="D227" s="175">
        <v>0</v>
      </c>
      <c r="E227" s="175">
        <v>0</v>
      </c>
      <c r="F227" s="175">
        <v>0</v>
      </c>
      <c r="G227" s="175">
        <v>0</v>
      </c>
      <c r="H227" s="175">
        <v>0</v>
      </c>
      <c r="I227" s="175">
        <v>0</v>
      </c>
      <c r="J227" s="175">
        <v>23784.686956180802</v>
      </c>
      <c r="K227" s="175">
        <v>0</v>
      </c>
      <c r="L227" s="175">
        <v>0</v>
      </c>
      <c r="M227" s="175">
        <v>7719.3635531828104</v>
      </c>
      <c r="N227" s="175">
        <v>0</v>
      </c>
      <c r="O227" s="175">
        <v>0</v>
      </c>
      <c r="P227" s="175">
        <v>0</v>
      </c>
      <c r="Q227" s="175">
        <v>18686.720962947798</v>
      </c>
      <c r="R227" s="175">
        <v>0</v>
      </c>
      <c r="S227" s="175">
        <v>6549.5845959016897</v>
      </c>
      <c r="T227" s="175">
        <v>0</v>
      </c>
      <c r="U227" s="175">
        <v>0</v>
      </c>
      <c r="V227" s="175">
        <v>4945.1369465164798</v>
      </c>
      <c r="W227" s="175">
        <v>0</v>
      </c>
      <c r="X227" s="175">
        <v>0</v>
      </c>
      <c r="Y227" s="175">
        <v>-9116.1174945866205</v>
      </c>
      <c r="Z227" s="175">
        <v>0</v>
      </c>
      <c r="AA227" s="175">
        <v>0</v>
      </c>
      <c r="AB227" s="175">
        <v>0</v>
      </c>
      <c r="AC227" s="175">
        <v>8501.2816269977902</v>
      </c>
      <c r="AD227" s="175">
        <v>0</v>
      </c>
      <c r="AE227" s="175">
        <v>-3819.8411213211498</v>
      </c>
      <c r="AF227" s="175">
        <v>0</v>
      </c>
      <c r="AG227" s="175">
        <v>0</v>
      </c>
      <c r="AH227" s="175">
        <v>834.77205450653196</v>
      </c>
      <c r="AI227" s="175">
        <v>0</v>
      </c>
      <c r="AJ227" s="175">
        <v>0</v>
      </c>
      <c r="AK227" s="175">
        <v>1601.12911426656</v>
      </c>
    </row>
    <row r="228" spans="1:37" x14ac:dyDescent="0.2">
      <c r="A228" s="176" t="s">
        <v>844</v>
      </c>
      <c r="B228" s="175">
        <v>0</v>
      </c>
      <c r="C228" s="175">
        <v>0</v>
      </c>
      <c r="D228" s="175">
        <v>0</v>
      </c>
      <c r="E228" s="175">
        <v>0</v>
      </c>
      <c r="F228" s="175">
        <v>0</v>
      </c>
      <c r="G228" s="175">
        <v>0</v>
      </c>
      <c r="H228" s="175">
        <v>0</v>
      </c>
      <c r="I228" s="175">
        <v>0</v>
      </c>
      <c r="J228" s="175">
        <v>0</v>
      </c>
      <c r="K228" s="175">
        <v>0</v>
      </c>
      <c r="L228" s="175">
        <v>0</v>
      </c>
      <c r="M228" s="175">
        <v>0</v>
      </c>
      <c r="N228" s="175">
        <v>0</v>
      </c>
      <c r="O228" s="175">
        <v>0</v>
      </c>
      <c r="P228" s="175">
        <v>0</v>
      </c>
      <c r="Q228" s="175">
        <v>0</v>
      </c>
      <c r="R228" s="175">
        <v>0</v>
      </c>
      <c r="S228" s="175">
        <v>0</v>
      </c>
      <c r="T228" s="175">
        <v>0</v>
      </c>
      <c r="U228" s="175">
        <v>0</v>
      </c>
      <c r="V228" s="175">
        <v>0</v>
      </c>
      <c r="W228" s="175">
        <v>0</v>
      </c>
      <c r="X228" s="175">
        <v>0</v>
      </c>
      <c r="Y228" s="175">
        <v>0</v>
      </c>
      <c r="Z228" s="175">
        <v>0</v>
      </c>
      <c r="AA228" s="175">
        <v>0</v>
      </c>
      <c r="AB228" s="175">
        <v>0</v>
      </c>
      <c r="AC228" s="175">
        <v>0</v>
      </c>
      <c r="AD228" s="175">
        <v>0</v>
      </c>
      <c r="AE228" s="175">
        <v>0</v>
      </c>
      <c r="AF228" s="175">
        <v>0</v>
      </c>
      <c r="AG228" s="175">
        <v>0</v>
      </c>
      <c r="AH228" s="175">
        <v>0</v>
      </c>
      <c r="AI228" s="175">
        <v>0</v>
      </c>
      <c r="AJ228" s="175">
        <v>0</v>
      </c>
      <c r="AK228" s="175">
        <v>0</v>
      </c>
    </row>
    <row r="229" spans="1:37" x14ac:dyDescent="0.2">
      <c r="A229" s="176" t="s">
        <v>845</v>
      </c>
      <c r="B229" s="175">
        <v>0</v>
      </c>
      <c r="C229" s="175">
        <v>0</v>
      </c>
      <c r="D229" s="175">
        <v>0</v>
      </c>
      <c r="E229" s="175">
        <v>0</v>
      </c>
      <c r="F229" s="175">
        <v>0</v>
      </c>
      <c r="G229" s="175">
        <v>0</v>
      </c>
      <c r="H229" s="175">
        <v>0</v>
      </c>
      <c r="I229" s="175">
        <v>0</v>
      </c>
      <c r="J229" s="175">
        <v>0</v>
      </c>
      <c r="K229" s="175">
        <v>0</v>
      </c>
      <c r="L229" s="175">
        <v>0</v>
      </c>
      <c r="M229" s="175">
        <v>0</v>
      </c>
      <c r="N229" s="175">
        <v>0</v>
      </c>
      <c r="O229" s="175">
        <v>0</v>
      </c>
      <c r="P229" s="175">
        <v>0</v>
      </c>
      <c r="Q229" s="175">
        <v>0</v>
      </c>
      <c r="R229" s="175">
        <v>0</v>
      </c>
      <c r="S229" s="175">
        <v>0</v>
      </c>
      <c r="T229" s="175">
        <v>0</v>
      </c>
      <c r="U229" s="175">
        <v>0</v>
      </c>
      <c r="V229" s="175">
        <v>0</v>
      </c>
      <c r="W229" s="175">
        <v>0</v>
      </c>
      <c r="X229" s="175">
        <v>0</v>
      </c>
      <c r="Y229" s="175">
        <v>0</v>
      </c>
      <c r="Z229" s="175">
        <v>0</v>
      </c>
      <c r="AA229" s="175">
        <v>0</v>
      </c>
      <c r="AB229" s="175">
        <v>0</v>
      </c>
      <c r="AC229" s="175">
        <v>0</v>
      </c>
      <c r="AD229" s="175">
        <v>0</v>
      </c>
      <c r="AE229" s="175">
        <v>0</v>
      </c>
      <c r="AF229" s="175">
        <v>0</v>
      </c>
      <c r="AG229" s="175">
        <v>0</v>
      </c>
      <c r="AH229" s="175">
        <v>0</v>
      </c>
      <c r="AI229" s="175">
        <v>0</v>
      </c>
      <c r="AJ229" s="175">
        <v>0</v>
      </c>
      <c r="AK229" s="175">
        <v>0</v>
      </c>
    </row>
    <row r="230" spans="1:37" x14ac:dyDescent="0.2">
      <c r="A230" s="176" t="s">
        <v>846</v>
      </c>
      <c r="B230" s="175">
        <v>0</v>
      </c>
      <c r="C230" s="175">
        <v>0</v>
      </c>
      <c r="D230" s="175">
        <v>0</v>
      </c>
      <c r="E230" s="175">
        <v>0</v>
      </c>
      <c r="F230" s="175">
        <v>0</v>
      </c>
      <c r="G230" s="175">
        <v>0</v>
      </c>
      <c r="H230" s="175">
        <v>0</v>
      </c>
      <c r="I230" s="175">
        <v>0</v>
      </c>
      <c r="J230" s="175">
        <v>0</v>
      </c>
      <c r="K230" s="175">
        <v>0</v>
      </c>
      <c r="L230" s="175">
        <v>0</v>
      </c>
      <c r="M230" s="175">
        <v>0</v>
      </c>
      <c r="N230" s="175">
        <v>0</v>
      </c>
      <c r="O230" s="175">
        <v>0</v>
      </c>
      <c r="P230" s="175">
        <v>0</v>
      </c>
      <c r="Q230" s="175">
        <v>0</v>
      </c>
      <c r="R230" s="175">
        <v>0</v>
      </c>
      <c r="S230" s="175">
        <v>0</v>
      </c>
      <c r="T230" s="175">
        <v>0</v>
      </c>
      <c r="U230" s="175">
        <v>0</v>
      </c>
      <c r="V230" s="175">
        <v>0</v>
      </c>
      <c r="W230" s="175">
        <v>0</v>
      </c>
      <c r="X230" s="175">
        <v>0</v>
      </c>
      <c r="Y230" s="175">
        <v>0</v>
      </c>
      <c r="Z230" s="175">
        <v>0</v>
      </c>
      <c r="AA230" s="175">
        <v>0</v>
      </c>
      <c r="AB230" s="175">
        <v>0</v>
      </c>
      <c r="AC230" s="175">
        <v>0</v>
      </c>
      <c r="AD230" s="175">
        <v>0</v>
      </c>
      <c r="AE230" s="175">
        <v>0</v>
      </c>
      <c r="AF230" s="175">
        <v>0</v>
      </c>
      <c r="AG230" s="175">
        <v>0</v>
      </c>
      <c r="AH230" s="175">
        <v>0</v>
      </c>
      <c r="AI230" s="175">
        <v>0</v>
      </c>
      <c r="AJ230" s="175">
        <v>0</v>
      </c>
      <c r="AK230" s="175">
        <v>0</v>
      </c>
    </row>
    <row r="231" spans="1:37" x14ac:dyDescent="0.2">
      <c r="A231" s="176" t="s">
        <v>847</v>
      </c>
      <c r="B231" s="175">
        <v>0</v>
      </c>
      <c r="C231" s="175">
        <v>0</v>
      </c>
      <c r="D231" s="175">
        <v>0</v>
      </c>
      <c r="E231" s="175">
        <v>0</v>
      </c>
      <c r="F231" s="175">
        <v>0</v>
      </c>
      <c r="G231" s="175">
        <v>0</v>
      </c>
      <c r="H231" s="175">
        <v>0</v>
      </c>
      <c r="I231" s="175">
        <v>0</v>
      </c>
      <c r="J231" s="175">
        <v>0</v>
      </c>
      <c r="K231" s="175">
        <v>0</v>
      </c>
      <c r="L231" s="175">
        <v>0</v>
      </c>
      <c r="M231" s="175">
        <v>0</v>
      </c>
      <c r="N231" s="175">
        <v>0</v>
      </c>
      <c r="O231" s="175">
        <v>0</v>
      </c>
      <c r="P231" s="175">
        <v>0</v>
      </c>
      <c r="Q231" s="175">
        <v>0</v>
      </c>
      <c r="R231" s="175">
        <v>0</v>
      </c>
      <c r="S231" s="175">
        <v>0</v>
      </c>
      <c r="T231" s="175">
        <v>0</v>
      </c>
      <c r="U231" s="175">
        <v>0</v>
      </c>
      <c r="V231" s="175">
        <v>0</v>
      </c>
      <c r="W231" s="175">
        <v>0</v>
      </c>
      <c r="X231" s="175">
        <v>0</v>
      </c>
      <c r="Y231" s="175">
        <v>0</v>
      </c>
      <c r="Z231" s="175">
        <v>0</v>
      </c>
      <c r="AA231" s="175">
        <v>0</v>
      </c>
      <c r="AB231" s="175">
        <v>0</v>
      </c>
      <c r="AC231" s="175">
        <v>0</v>
      </c>
      <c r="AD231" s="175">
        <v>0</v>
      </c>
      <c r="AE231" s="175">
        <v>0</v>
      </c>
      <c r="AF231" s="175">
        <v>0</v>
      </c>
      <c r="AG231" s="175">
        <v>0</v>
      </c>
      <c r="AH231" s="175">
        <v>0</v>
      </c>
      <c r="AI231" s="175">
        <v>0</v>
      </c>
      <c r="AJ231" s="175">
        <v>0</v>
      </c>
      <c r="AK231" s="175">
        <v>0</v>
      </c>
    </row>
    <row r="232" spans="1:37" x14ac:dyDescent="0.2">
      <c r="A232" s="176" t="s">
        <v>848</v>
      </c>
      <c r="B232" s="175">
        <v>0</v>
      </c>
      <c r="C232" s="175">
        <v>0</v>
      </c>
      <c r="D232" s="175">
        <v>0</v>
      </c>
      <c r="E232" s="175">
        <v>0</v>
      </c>
      <c r="F232" s="175">
        <v>0</v>
      </c>
      <c r="G232" s="175">
        <v>0</v>
      </c>
      <c r="H232" s="175">
        <v>0</v>
      </c>
      <c r="I232" s="175">
        <v>0</v>
      </c>
      <c r="J232" s="175">
        <v>0</v>
      </c>
      <c r="K232" s="175">
        <v>0</v>
      </c>
      <c r="L232" s="175">
        <v>0</v>
      </c>
      <c r="M232" s="175">
        <v>0</v>
      </c>
      <c r="N232" s="175">
        <v>0</v>
      </c>
      <c r="O232" s="175">
        <v>0</v>
      </c>
      <c r="P232" s="175">
        <v>0</v>
      </c>
      <c r="Q232" s="175">
        <v>0</v>
      </c>
      <c r="R232" s="175">
        <v>0</v>
      </c>
      <c r="S232" s="175">
        <v>0</v>
      </c>
      <c r="T232" s="175">
        <v>0</v>
      </c>
      <c r="U232" s="175">
        <v>0</v>
      </c>
      <c r="V232" s="175">
        <v>0</v>
      </c>
      <c r="W232" s="175">
        <v>0</v>
      </c>
      <c r="X232" s="175">
        <v>0</v>
      </c>
      <c r="Y232" s="175">
        <v>0</v>
      </c>
      <c r="Z232" s="175">
        <v>0</v>
      </c>
      <c r="AA232" s="175">
        <v>0</v>
      </c>
      <c r="AB232" s="175">
        <v>0</v>
      </c>
      <c r="AC232" s="175">
        <v>0</v>
      </c>
      <c r="AD232" s="175">
        <v>0</v>
      </c>
      <c r="AE232" s="175">
        <v>0</v>
      </c>
      <c r="AF232" s="175">
        <v>0</v>
      </c>
      <c r="AG232" s="175">
        <v>0</v>
      </c>
      <c r="AH232" s="175">
        <v>0</v>
      </c>
      <c r="AI232" s="175">
        <v>0</v>
      </c>
      <c r="AJ232" s="175">
        <v>0</v>
      </c>
      <c r="AK232" s="175">
        <v>0</v>
      </c>
    </row>
    <row r="233" spans="1:37" x14ac:dyDescent="0.2">
      <c r="A233" s="176" t="s">
        <v>849</v>
      </c>
      <c r="B233" s="175">
        <v>0</v>
      </c>
      <c r="C233" s="175">
        <v>0</v>
      </c>
      <c r="D233" s="175">
        <v>0</v>
      </c>
      <c r="E233" s="175">
        <v>0</v>
      </c>
      <c r="F233" s="175">
        <v>0</v>
      </c>
      <c r="G233" s="175">
        <v>0</v>
      </c>
      <c r="H233" s="175">
        <v>0</v>
      </c>
      <c r="I233" s="175">
        <v>0</v>
      </c>
      <c r="J233" s="175">
        <v>0</v>
      </c>
      <c r="K233" s="175">
        <v>0</v>
      </c>
      <c r="L233" s="175">
        <v>0</v>
      </c>
      <c r="M233" s="175">
        <v>0</v>
      </c>
      <c r="N233" s="175">
        <v>0</v>
      </c>
      <c r="O233" s="175">
        <v>0</v>
      </c>
      <c r="P233" s="175">
        <v>0</v>
      </c>
      <c r="Q233" s="175">
        <v>0</v>
      </c>
      <c r="R233" s="175">
        <v>0</v>
      </c>
      <c r="S233" s="175">
        <v>0</v>
      </c>
      <c r="T233" s="175">
        <v>0</v>
      </c>
      <c r="U233" s="175">
        <v>0</v>
      </c>
      <c r="V233" s="175">
        <v>0</v>
      </c>
      <c r="W233" s="175">
        <v>0</v>
      </c>
      <c r="X233" s="175">
        <v>0</v>
      </c>
      <c r="Y233" s="175">
        <v>0</v>
      </c>
      <c r="Z233" s="175">
        <v>0</v>
      </c>
      <c r="AA233" s="175">
        <v>0</v>
      </c>
      <c r="AB233" s="175">
        <v>0</v>
      </c>
      <c r="AC233" s="175">
        <v>0</v>
      </c>
      <c r="AD233" s="175">
        <v>0</v>
      </c>
      <c r="AE233" s="175">
        <v>0</v>
      </c>
      <c r="AF233" s="175">
        <v>0</v>
      </c>
      <c r="AG233" s="175">
        <v>0</v>
      </c>
      <c r="AH233" s="175">
        <v>0</v>
      </c>
      <c r="AI233" s="175">
        <v>0</v>
      </c>
      <c r="AJ233" s="175">
        <v>0</v>
      </c>
      <c r="AK233" s="175">
        <v>0</v>
      </c>
    </row>
    <row r="234" spans="1:37" x14ac:dyDescent="0.2">
      <c r="A234" s="176" t="s">
        <v>850</v>
      </c>
      <c r="B234" s="175">
        <v>0</v>
      </c>
      <c r="C234" s="175">
        <v>0</v>
      </c>
      <c r="D234" s="175">
        <v>0</v>
      </c>
      <c r="E234" s="175">
        <v>0</v>
      </c>
      <c r="F234" s="175">
        <v>0</v>
      </c>
      <c r="G234" s="175">
        <v>0</v>
      </c>
      <c r="H234" s="175">
        <v>0</v>
      </c>
      <c r="I234" s="175">
        <v>0</v>
      </c>
      <c r="J234" s="175">
        <v>0</v>
      </c>
      <c r="K234" s="175">
        <v>0</v>
      </c>
      <c r="L234" s="175">
        <v>0</v>
      </c>
      <c r="M234" s="175">
        <v>0</v>
      </c>
      <c r="N234" s="175">
        <v>0</v>
      </c>
      <c r="O234" s="175">
        <v>0</v>
      </c>
      <c r="P234" s="175">
        <v>0</v>
      </c>
      <c r="Q234" s="175">
        <v>0</v>
      </c>
      <c r="R234" s="175">
        <v>0</v>
      </c>
      <c r="S234" s="175">
        <v>0</v>
      </c>
      <c r="T234" s="175">
        <v>0</v>
      </c>
      <c r="U234" s="175">
        <v>0</v>
      </c>
      <c r="V234" s="175">
        <v>0</v>
      </c>
      <c r="W234" s="175">
        <v>0</v>
      </c>
      <c r="X234" s="175">
        <v>0</v>
      </c>
      <c r="Y234" s="175">
        <v>0</v>
      </c>
      <c r="Z234" s="175">
        <v>0</v>
      </c>
      <c r="AA234" s="175">
        <v>0</v>
      </c>
      <c r="AB234" s="175">
        <v>0</v>
      </c>
      <c r="AC234" s="175">
        <v>0</v>
      </c>
      <c r="AD234" s="175">
        <v>0</v>
      </c>
      <c r="AE234" s="175">
        <v>0</v>
      </c>
      <c r="AF234" s="175">
        <v>0</v>
      </c>
      <c r="AG234" s="175">
        <v>0</v>
      </c>
      <c r="AH234" s="175">
        <v>0</v>
      </c>
      <c r="AI234" s="175">
        <v>0</v>
      </c>
      <c r="AJ234" s="175">
        <v>0</v>
      </c>
      <c r="AK234" s="175">
        <v>0</v>
      </c>
    </row>
    <row r="235" spans="1:37" x14ac:dyDescent="0.2">
      <c r="A235" s="176" t="s">
        <v>851</v>
      </c>
      <c r="B235" s="175">
        <v>0</v>
      </c>
      <c r="C235" s="175">
        <v>0</v>
      </c>
      <c r="D235" s="175">
        <v>0</v>
      </c>
      <c r="E235" s="175">
        <v>0</v>
      </c>
      <c r="F235" s="175">
        <v>0</v>
      </c>
      <c r="G235" s="175">
        <v>0</v>
      </c>
      <c r="H235" s="175">
        <v>0</v>
      </c>
      <c r="I235" s="175">
        <v>0</v>
      </c>
      <c r="J235" s="175">
        <v>0</v>
      </c>
      <c r="K235" s="175">
        <v>0</v>
      </c>
      <c r="L235" s="175">
        <v>0</v>
      </c>
      <c r="M235" s="175">
        <v>0</v>
      </c>
      <c r="N235" s="175">
        <v>0</v>
      </c>
      <c r="O235" s="175">
        <v>0</v>
      </c>
      <c r="P235" s="175">
        <v>0</v>
      </c>
      <c r="Q235" s="175">
        <v>0</v>
      </c>
      <c r="R235" s="175">
        <v>0</v>
      </c>
      <c r="S235" s="175">
        <v>0</v>
      </c>
      <c r="T235" s="175">
        <v>0</v>
      </c>
      <c r="U235" s="175">
        <v>0</v>
      </c>
      <c r="V235" s="175">
        <v>0</v>
      </c>
      <c r="W235" s="175">
        <v>0</v>
      </c>
      <c r="X235" s="175">
        <v>0</v>
      </c>
      <c r="Y235" s="175">
        <v>0</v>
      </c>
      <c r="Z235" s="175">
        <v>0</v>
      </c>
      <c r="AA235" s="175">
        <v>0</v>
      </c>
      <c r="AB235" s="175">
        <v>0</v>
      </c>
      <c r="AC235" s="175">
        <v>0</v>
      </c>
      <c r="AD235" s="175">
        <v>0</v>
      </c>
      <c r="AE235" s="175">
        <v>0</v>
      </c>
      <c r="AF235" s="175">
        <v>0</v>
      </c>
      <c r="AG235" s="175">
        <v>0</v>
      </c>
      <c r="AH235" s="175">
        <v>0</v>
      </c>
      <c r="AI235" s="175">
        <v>0</v>
      </c>
      <c r="AJ235" s="175">
        <v>0</v>
      </c>
      <c r="AK235" s="175">
        <v>0</v>
      </c>
    </row>
    <row r="236" spans="1:37" x14ac:dyDescent="0.2">
      <c r="A236" s="176" t="s">
        <v>852</v>
      </c>
      <c r="B236" s="175">
        <v>0</v>
      </c>
      <c r="C236" s="175">
        <v>0</v>
      </c>
      <c r="D236" s="175">
        <v>0</v>
      </c>
      <c r="E236" s="175">
        <v>0</v>
      </c>
      <c r="F236" s="175">
        <v>0</v>
      </c>
      <c r="G236" s="175">
        <v>0</v>
      </c>
      <c r="H236" s="175">
        <v>0</v>
      </c>
      <c r="I236" s="175">
        <v>0</v>
      </c>
      <c r="J236" s="175">
        <v>0</v>
      </c>
      <c r="K236" s="175">
        <v>0</v>
      </c>
      <c r="L236" s="175">
        <v>0</v>
      </c>
      <c r="M236" s="175">
        <v>0</v>
      </c>
      <c r="N236" s="175">
        <v>0</v>
      </c>
      <c r="O236" s="175">
        <v>0</v>
      </c>
      <c r="P236" s="175">
        <v>0</v>
      </c>
      <c r="Q236" s="175">
        <v>0</v>
      </c>
      <c r="R236" s="175">
        <v>0</v>
      </c>
      <c r="S236" s="175">
        <v>0</v>
      </c>
      <c r="T236" s="175">
        <v>0</v>
      </c>
      <c r="U236" s="175">
        <v>0</v>
      </c>
      <c r="V236" s="175">
        <v>0</v>
      </c>
      <c r="W236" s="175">
        <v>0</v>
      </c>
      <c r="X236" s="175">
        <v>0</v>
      </c>
      <c r="Y236" s="175">
        <v>0</v>
      </c>
      <c r="Z236" s="175">
        <v>0</v>
      </c>
      <c r="AA236" s="175">
        <v>0</v>
      </c>
      <c r="AB236" s="175">
        <v>0</v>
      </c>
      <c r="AC236" s="175">
        <v>0</v>
      </c>
      <c r="AD236" s="175">
        <v>0</v>
      </c>
      <c r="AE236" s="175">
        <v>0</v>
      </c>
      <c r="AF236" s="175">
        <v>0</v>
      </c>
      <c r="AG236" s="175">
        <v>0</v>
      </c>
      <c r="AH236" s="175">
        <v>0</v>
      </c>
      <c r="AI236" s="175">
        <v>0</v>
      </c>
      <c r="AJ236" s="175">
        <v>0</v>
      </c>
      <c r="AK236" s="175">
        <v>0</v>
      </c>
    </row>
    <row r="237" spans="1:37" x14ac:dyDescent="0.2">
      <c r="A237" s="176" t="s">
        <v>853</v>
      </c>
      <c r="B237" s="175">
        <v>0</v>
      </c>
      <c r="C237" s="175">
        <v>0</v>
      </c>
      <c r="D237" s="175">
        <v>0</v>
      </c>
      <c r="E237" s="175">
        <v>0</v>
      </c>
      <c r="F237" s="175">
        <v>0</v>
      </c>
      <c r="G237" s="175">
        <v>0</v>
      </c>
      <c r="H237" s="175">
        <v>0</v>
      </c>
      <c r="I237" s="175">
        <v>0</v>
      </c>
      <c r="J237" s="175">
        <v>0</v>
      </c>
      <c r="K237" s="175">
        <v>0</v>
      </c>
      <c r="L237" s="175">
        <v>0</v>
      </c>
      <c r="M237" s="175">
        <v>0</v>
      </c>
      <c r="N237" s="175">
        <v>0</v>
      </c>
      <c r="O237" s="175">
        <v>0</v>
      </c>
      <c r="P237" s="175">
        <v>0</v>
      </c>
      <c r="Q237" s="175">
        <v>0</v>
      </c>
      <c r="R237" s="175">
        <v>0</v>
      </c>
      <c r="S237" s="175">
        <v>0</v>
      </c>
      <c r="T237" s="175">
        <v>0</v>
      </c>
      <c r="U237" s="175">
        <v>0</v>
      </c>
      <c r="V237" s="175">
        <v>0</v>
      </c>
      <c r="W237" s="175">
        <v>0</v>
      </c>
      <c r="X237" s="175">
        <v>0</v>
      </c>
      <c r="Y237" s="175">
        <v>0</v>
      </c>
      <c r="Z237" s="175">
        <v>0</v>
      </c>
      <c r="AA237" s="175">
        <v>0</v>
      </c>
      <c r="AB237" s="175">
        <v>0</v>
      </c>
      <c r="AC237" s="175">
        <v>0</v>
      </c>
      <c r="AD237" s="175">
        <v>0</v>
      </c>
      <c r="AE237" s="175">
        <v>0</v>
      </c>
      <c r="AF237" s="175">
        <v>0</v>
      </c>
      <c r="AG237" s="175">
        <v>0</v>
      </c>
      <c r="AH237" s="175">
        <v>0</v>
      </c>
      <c r="AI237" s="175">
        <v>0</v>
      </c>
      <c r="AJ237" s="175">
        <v>0</v>
      </c>
      <c r="AK237" s="175">
        <v>0</v>
      </c>
    </row>
    <row r="238" spans="1:37" x14ac:dyDescent="0.2">
      <c r="A238" s="176" t="s">
        <v>854</v>
      </c>
      <c r="B238" s="175">
        <v>0</v>
      </c>
      <c r="C238" s="175">
        <v>0</v>
      </c>
      <c r="D238" s="175">
        <v>0</v>
      </c>
      <c r="E238" s="175">
        <v>0</v>
      </c>
      <c r="F238" s="175">
        <v>0</v>
      </c>
      <c r="G238" s="175">
        <v>0</v>
      </c>
      <c r="H238" s="175">
        <v>0</v>
      </c>
      <c r="I238" s="175">
        <v>0</v>
      </c>
      <c r="J238" s="175">
        <v>0</v>
      </c>
      <c r="K238" s="175">
        <v>0</v>
      </c>
      <c r="L238" s="175">
        <v>0</v>
      </c>
      <c r="M238" s="175">
        <v>0</v>
      </c>
      <c r="N238" s="175">
        <v>0</v>
      </c>
      <c r="O238" s="175">
        <v>0</v>
      </c>
      <c r="P238" s="175">
        <v>0</v>
      </c>
      <c r="Q238" s="175">
        <v>0</v>
      </c>
      <c r="R238" s="175">
        <v>0</v>
      </c>
      <c r="S238" s="175">
        <v>0</v>
      </c>
      <c r="T238" s="175">
        <v>0</v>
      </c>
      <c r="U238" s="175">
        <v>0</v>
      </c>
      <c r="V238" s="175">
        <v>0</v>
      </c>
      <c r="W238" s="175">
        <v>0</v>
      </c>
      <c r="X238" s="175">
        <v>0</v>
      </c>
      <c r="Y238" s="175">
        <v>0</v>
      </c>
      <c r="Z238" s="175">
        <v>0</v>
      </c>
      <c r="AA238" s="175">
        <v>0</v>
      </c>
      <c r="AB238" s="175">
        <v>0</v>
      </c>
      <c r="AC238" s="175">
        <v>0</v>
      </c>
      <c r="AD238" s="175">
        <v>0</v>
      </c>
      <c r="AE238" s="175">
        <v>0</v>
      </c>
      <c r="AF238" s="175">
        <v>0</v>
      </c>
      <c r="AG238" s="175">
        <v>0</v>
      </c>
      <c r="AH238" s="175">
        <v>0</v>
      </c>
      <c r="AI238" s="175">
        <v>0</v>
      </c>
      <c r="AJ238" s="175">
        <v>0</v>
      </c>
      <c r="AK238" s="175">
        <v>0</v>
      </c>
    </row>
    <row r="239" spans="1:37" x14ac:dyDescent="0.2">
      <c r="A239" s="176" t="s">
        <v>855</v>
      </c>
      <c r="B239" s="175">
        <v>0</v>
      </c>
      <c r="C239" s="175">
        <v>0</v>
      </c>
      <c r="D239" s="175">
        <v>0</v>
      </c>
      <c r="E239" s="175">
        <v>0</v>
      </c>
      <c r="F239" s="175">
        <v>0</v>
      </c>
      <c r="G239" s="175">
        <v>1</v>
      </c>
      <c r="H239" s="175">
        <v>1</v>
      </c>
      <c r="I239" s="175">
        <v>0</v>
      </c>
      <c r="J239" s="175">
        <v>0</v>
      </c>
      <c r="K239" s="175">
        <v>0</v>
      </c>
      <c r="L239" s="175">
        <v>0</v>
      </c>
      <c r="M239" s="175">
        <v>0</v>
      </c>
      <c r="N239" s="175">
        <v>0</v>
      </c>
      <c r="O239" s="175">
        <v>0</v>
      </c>
      <c r="P239" s="175">
        <v>0</v>
      </c>
      <c r="Q239" s="175">
        <v>0</v>
      </c>
      <c r="R239" s="175">
        <v>0</v>
      </c>
      <c r="S239" s="175">
        <v>0</v>
      </c>
      <c r="T239" s="175">
        <v>0</v>
      </c>
      <c r="U239" s="175">
        <v>0</v>
      </c>
      <c r="V239" s="175">
        <v>0</v>
      </c>
      <c r="W239" s="175">
        <v>0</v>
      </c>
      <c r="X239" s="175">
        <v>0</v>
      </c>
      <c r="Y239" s="175">
        <v>0</v>
      </c>
      <c r="Z239" s="175">
        <v>0</v>
      </c>
      <c r="AA239" s="175">
        <v>0</v>
      </c>
      <c r="AB239" s="175">
        <v>0</v>
      </c>
      <c r="AC239" s="175">
        <v>0</v>
      </c>
      <c r="AD239" s="175">
        <v>0</v>
      </c>
      <c r="AE239" s="175">
        <v>0</v>
      </c>
      <c r="AF239" s="175">
        <v>0</v>
      </c>
      <c r="AG239" s="175">
        <v>0</v>
      </c>
      <c r="AH239" s="175">
        <v>0</v>
      </c>
      <c r="AI239" s="175">
        <v>0</v>
      </c>
      <c r="AJ239" s="175">
        <v>0</v>
      </c>
      <c r="AK239" s="175">
        <v>0</v>
      </c>
    </row>
    <row r="240" spans="1:37" x14ac:dyDescent="0.2">
      <c r="A240" s="176" t="s">
        <v>856</v>
      </c>
      <c r="B240" s="175">
        <v>0</v>
      </c>
      <c r="C240" s="175">
        <v>0</v>
      </c>
      <c r="D240" s="175">
        <v>0</v>
      </c>
      <c r="E240" s="175">
        <v>0</v>
      </c>
      <c r="F240" s="175">
        <v>0</v>
      </c>
      <c r="G240" s="175">
        <v>0</v>
      </c>
      <c r="H240" s="175">
        <v>0</v>
      </c>
      <c r="I240" s="175">
        <v>0</v>
      </c>
      <c r="J240" s="175">
        <v>0</v>
      </c>
      <c r="K240" s="175">
        <v>0</v>
      </c>
      <c r="L240" s="175">
        <v>0</v>
      </c>
      <c r="M240" s="175">
        <v>0</v>
      </c>
      <c r="N240" s="175">
        <v>0</v>
      </c>
      <c r="O240" s="175">
        <v>0</v>
      </c>
      <c r="P240" s="175">
        <v>0</v>
      </c>
      <c r="Q240" s="175">
        <v>0</v>
      </c>
      <c r="R240" s="175">
        <v>0</v>
      </c>
      <c r="S240" s="175">
        <v>0</v>
      </c>
      <c r="T240" s="175">
        <v>0</v>
      </c>
      <c r="U240" s="175">
        <v>0</v>
      </c>
      <c r="V240" s="175">
        <v>0</v>
      </c>
      <c r="W240" s="175">
        <v>0</v>
      </c>
      <c r="X240" s="175">
        <v>0</v>
      </c>
      <c r="Y240" s="175">
        <v>0</v>
      </c>
      <c r="Z240" s="175">
        <v>0</v>
      </c>
      <c r="AA240" s="175">
        <v>0</v>
      </c>
      <c r="AB240" s="175">
        <v>0</v>
      </c>
      <c r="AC240" s="175">
        <v>0</v>
      </c>
      <c r="AD240" s="175">
        <v>0</v>
      </c>
      <c r="AE240" s="175">
        <v>0</v>
      </c>
      <c r="AF240" s="175">
        <v>0</v>
      </c>
      <c r="AG240" s="175">
        <v>0</v>
      </c>
      <c r="AH240" s="175">
        <v>0</v>
      </c>
      <c r="AI240" s="175">
        <v>0</v>
      </c>
      <c r="AJ240" s="175">
        <v>0</v>
      </c>
      <c r="AK240" s="175">
        <v>0</v>
      </c>
    </row>
    <row r="241" spans="1:37" x14ac:dyDescent="0.2">
      <c r="A241" s="176" t="s">
        <v>857</v>
      </c>
      <c r="B241" s="175">
        <v>1</v>
      </c>
      <c r="C241" s="175">
        <v>2</v>
      </c>
      <c r="D241" s="175">
        <v>3</v>
      </c>
      <c r="E241" s="175">
        <v>4</v>
      </c>
      <c r="F241" s="175">
        <v>5</v>
      </c>
      <c r="G241" s="175">
        <v>6</v>
      </c>
      <c r="H241" s="175">
        <v>7</v>
      </c>
      <c r="I241" s="175">
        <v>8</v>
      </c>
      <c r="J241" s="175">
        <v>9</v>
      </c>
      <c r="K241" s="175">
        <v>10</v>
      </c>
      <c r="L241" s="175">
        <v>11</v>
      </c>
      <c r="M241" s="175">
        <v>12</v>
      </c>
      <c r="N241" s="175">
        <v>1</v>
      </c>
      <c r="O241" s="175">
        <v>2</v>
      </c>
      <c r="P241" s="175">
        <v>3</v>
      </c>
      <c r="Q241" s="175">
        <v>4</v>
      </c>
      <c r="R241" s="175">
        <v>5</v>
      </c>
      <c r="S241" s="175">
        <v>6</v>
      </c>
      <c r="T241" s="175">
        <v>7</v>
      </c>
      <c r="U241" s="175">
        <v>8</v>
      </c>
      <c r="V241" s="175">
        <v>9</v>
      </c>
      <c r="W241" s="175">
        <v>10</v>
      </c>
      <c r="X241" s="175">
        <v>11</v>
      </c>
      <c r="Y241" s="175">
        <v>12</v>
      </c>
      <c r="Z241" s="175">
        <v>1</v>
      </c>
      <c r="AA241" s="175">
        <v>2</v>
      </c>
      <c r="AB241" s="175">
        <v>3</v>
      </c>
      <c r="AC241" s="175">
        <v>4</v>
      </c>
      <c r="AD241" s="175">
        <v>5</v>
      </c>
      <c r="AE241" s="175">
        <v>6</v>
      </c>
      <c r="AF241" s="175">
        <v>7</v>
      </c>
      <c r="AG241" s="175">
        <v>8</v>
      </c>
      <c r="AH241" s="175">
        <v>9</v>
      </c>
      <c r="AI241" s="175">
        <v>10</v>
      </c>
      <c r="AJ241" s="175">
        <v>11</v>
      </c>
      <c r="AK241" s="175">
        <v>12</v>
      </c>
    </row>
    <row r="242" spans="1:37" x14ac:dyDescent="0.2">
      <c r="A242" s="176" t="s">
        <v>858</v>
      </c>
      <c r="B242" s="175">
        <v>0</v>
      </c>
      <c r="C242" s="175">
        <v>0</v>
      </c>
      <c r="D242" s="175">
        <v>0</v>
      </c>
      <c r="E242" s="175">
        <v>0</v>
      </c>
      <c r="F242" s="175">
        <v>0</v>
      </c>
      <c r="G242" s="175">
        <v>0</v>
      </c>
      <c r="H242" s="175">
        <v>0</v>
      </c>
      <c r="I242" s="175">
        <v>0</v>
      </c>
      <c r="J242" s="175">
        <v>0</v>
      </c>
      <c r="K242" s="175">
        <v>0</v>
      </c>
      <c r="L242" s="175">
        <v>0</v>
      </c>
      <c r="M242" s="175">
        <v>0</v>
      </c>
      <c r="N242" s="175">
        <v>0</v>
      </c>
      <c r="O242" s="175">
        <v>0</v>
      </c>
      <c r="P242" s="175">
        <v>0</v>
      </c>
      <c r="Q242" s="175">
        <v>0</v>
      </c>
      <c r="R242" s="175">
        <v>0</v>
      </c>
      <c r="S242" s="175">
        <v>0</v>
      </c>
      <c r="T242" s="175">
        <v>0</v>
      </c>
      <c r="U242" s="175">
        <v>0</v>
      </c>
      <c r="V242" s="175">
        <v>0</v>
      </c>
      <c r="W242" s="175">
        <v>0</v>
      </c>
      <c r="X242" s="175">
        <v>0</v>
      </c>
      <c r="Y242" s="175">
        <v>0</v>
      </c>
      <c r="Z242" s="175">
        <v>0</v>
      </c>
      <c r="AA242" s="175">
        <v>0</v>
      </c>
      <c r="AB242" s="175">
        <v>0</v>
      </c>
      <c r="AC242" s="175">
        <v>0</v>
      </c>
      <c r="AD242" s="175">
        <v>0</v>
      </c>
      <c r="AE242" s="175">
        <v>0</v>
      </c>
      <c r="AF242" s="175">
        <v>0</v>
      </c>
      <c r="AG242" s="175">
        <v>0</v>
      </c>
      <c r="AH242" s="175">
        <v>0</v>
      </c>
      <c r="AI242" s="175">
        <v>0</v>
      </c>
      <c r="AJ242" s="175">
        <v>0</v>
      </c>
      <c r="AK242" s="175">
        <v>0</v>
      </c>
    </row>
    <row r="243" spans="1:37" x14ac:dyDescent="0.2">
      <c r="A243" s="176" t="s">
        <v>859</v>
      </c>
      <c r="B243" s="175">
        <v>0</v>
      </c>
      <c r="C243" s="175">
        <v>0</v>
      </c>
      <c r="D243" s="175">
        <v>0</v>
      </c>
      <c r="E243" s="175">
        <v>0</v>
      </c>
      <c r="F243" s="175">
        <v>0</v>
      </c>
      <c r="G243" s="175">
        <v>0</v>
      </c>
      <c r="H243" s="175">
        <v>0</v>
      </c>
      <c r="I243" s="175">
        <v>0</v>
      </c>
      <c r="J243" s="175">
        <v>0</v>
      </c>
      <c r="K243" s="175">
        <v>0</v>
      </c>
      <c r="L243" s="175">
        <v>0</v>
      </c>
      <c r="M243" s="175">
        <v>0</v>
      </c>
      <c r="N243" s="175">
        <v>0</v>
      </c>
      <c r="O243" s="175">
        <v>0</v>
      </c>
      <c r="P243" s="175">
        <v>0</v>
      </c>
      <c r="Q243" s="175">
        <v>0</v>
      </c>
      <c r="R243" s="175">
        <v>0</v>
      </c>
      <c r="S243" s="175">
        <v>0</v>
      </c>
      <c r="T243" s="175">
        <v>0</v>
      </c>
      <c r="U243" s="175">
        <v>0</v>
      </c>
      <c r="V243" s="175">
        <v>0</v>
      </c>
      <c r="W243" s="175">
        <v>0</v>
      </c>
      <c r="X243" s="175">
        <v>0</v>
      </c>
      <c r="Y243" s="175">
        <v>0</v>
      </c>
      <c r="Z243" s="175">
        <v>0</v>
      </c>
      <c r="AA243" s="175">
        <v>0</v>
      </c>
      <c r="AB243" s="175">
        <v>0</v>
      </c>
      <c r="AC243" s="175">
        <v>0</v>
      </c>
      <c r="AD243" s="175">
        <v>0</v>
      </c>
      <c r="AE243" s="175">
        <v>0</v>
      </c>
      <c r="AF243" s="175">
        <v>0</v>
      </c>
      <c r="AG243" s="175">
        <v>0</v>
      </c>
      <c r="AH243" s="175">
        <v>0</v>
      </c>
      <c r="AI243" s="175">
        <v>0</v>
      </c>
      <c r="AJ243" s="175">
        <v>0</v>
      </c>
      <c r="AK243" s="175">
        <v>0</v>
      </c>
    </row>
    <row r="244" spans="1:37" x14ac:dyDescent="0.2">
      <c r="A244" s="176" t="s">
        <v>860</v>
      </c>
      <c r="B244" s="175">
        <v>0</v>
      </c>
      <c r="C244" s="175">
        <v>0</v>
      </c>
      <c r="D244" s="175">
        <v>0</v>
      </c>
      <c r="E244" s="175">
        <v>0</v>
      </c>
      <c r="F244" s="175">
        <v>0</v>
      </c>
      <c r="G244" s="175">
        <v>0</v>
      </c>
      <c r="H244" s="175">
        <v>0</v>
      </c>
      <c r="I244" s="175">
        <v>0</v>
      </c>
      <c r="J244" s="175">
        <v>0</v>
      </c>
      <c r="K244" s="175">
        <v>0</v>
      </c>
      <c r="L244" s="175">
        <v>0</v>
      </c>
      <c r="M244" s="175">
        <v>0</v>
      </c>
      <c r="N244" s="175">
        <v>0</v>
      </c>
      <c r="O244" s="175">
        <v>0</v>
      </c>
      <c r="P244" s="175">
        <v>0</v>
      </c>
      <c r="Q244" s="175">
        <v>0</v>
      </c>
      <c r="R244" s="175">
        <v>0</v>
      </c>
      <c r="S244" s="175">
        <v>0</v>
      </c>
      <c r="T244" s="175">
        <v>0</v>
      </c>
      <c r="U244" s="175">
        <v>0</v>
      </c>
      <c r="V244" s="175">
        <v>0</v>
      </c>
      <c r="W244" s="175">
        <v>0</v>
      </c>
      <c r="X244" s="175">
        <v>0</v>
      </c>
      <c r="Y244" s="175">
        <v>0</v>
      </c>
      <c r="Z244" s="175">
        <v>0</v>
      </c>
      <c r="AA244" s="175">
        <v>0</v>
      </c>
      <c r="AB244" s="175">
        <v>0</v>
      </c>
      <c r="AC244" s="175">
        <v>0</v>
      </c>
      <c r="AD244" s="175">
        <v>0</v>
      </c>
      <c r="AE244" s="175">
        <v>0</v>
      </c>
      <c r="AF244" s="175">
        <v>0</v>
      </c>
      <c r="AG244" s="175">
        <v>0</v>
      </c>
      <c r="AH244" s="175">
        <v>0</v>
      </c>
      <c r="AI244" s="175">
        <v>0</v>
      </c>
      <c r="AJ244" s="175">
        <v>0</v>
      </c>
      <c r="AK244" s="175">
        <v>0</v>
      </c>
    </row>
    <row r="245" spans="1:37" x14ac:dyDescent="0.2">
      <c r="A245" s="176" t="s">
        <v>468</v>
      </c>
      <c r="B245" s="175">
        <v>0</v>
      </c>
      <c r="C245" s="175">
        <v>0</v>
      </c>
      <c r="D245" s="175">
        <v>0</v>
      </c>
      <c r="E245" s="175">
        <v>0</v>
      </c>
      <c r="F245" s="175">
        <v>0</v>
      </c>
      <c r="G245" s="175">
        <v>0</v>
      </c>
      <c r="H245" s="175">
        <v>0</v>
      </c>
      <c r="I245" s="175">
        <v>0</v>
      </c>
      <c r="J245" s="175">
        <v>0</v>
      </c>
      <c r="K245" s="175">
        <v>0</v>
      </c>
      <c r="L245" s="175">
        <v>0</v>
      </c>
      <c r="M245" s="175">
        <v>0</v>
      </c>
      <c r="N245" s="175">
        <v>0</v>
      </c>
      <c r="O245" s="175">
        <v>0</v>
      </c>
      <c r="P245" s="175">
        <v>0</v>
      </c>
      <c r="Q245" s="175">
        <v>0</v>
      </c>
      <c r="R245" s="175">
        <v>0</v>
      </c>
      <c r="S245" s="175">
        <v>0</v>
      </c>
      <c r="T245" s="175">
        <v>0</v>
      </c>
      <c r="U245" s="175">
        <v>0</v>
      </c>
      <c r="V245" s="175">
        <v>0</v>
      </c>
      <c r="W245" s="175">
        <v>0</v>
      </c>
      <c r="X245" s="175">
        <v>0</v>
      </c>
      <c r="Y245" s="175">
        <v>0</v>
      </c>
      <c r="Z245" s="175">
        <v>0</v>
      </c>
      <c r="AA245" s="175">
        <v>0</v>
      </c>
      <c r="AB245" s="175">
        <v>0</v>
      </c>
      <c r="AC245" s="175">
        <v>0</v>
      </c>
      <c r="AD245" s="175">
        <v>0</v>
      </c>
      <c r="AE245" s="175">
        <v>0</v>
      </c>
      <c r="AF245" s="175">
        <v>0</v>
      </c>
      <c r="AG245" s="175">
        <v>0</v>
      </c>
      <c r="AH245" s="175">
        <v>0</v>
      </c>
      <c r="AI245" s="175">
        <v>0</v>
      </c>
      <c r="AJ245" s="175">
        <v>0</v>
      </c>
      <c r="AK245" s="175">
        <v>0</v>
      </c>
    </row>
    <row r="246" spans="1:37" x14ac:dyDescent="0.2">
      <c r="A246" s="176" t="s">
        <v>861</v>
      </c>
      <c r="B246" s="175">
        <v>0</v>
      </c>
      <c r="C246" s="175">
        <v>0</v>
      </c>
      <c r="D246" s="175">
        <v>0</v>
      </c>
      <c r="E246" s="175">
        <v>0</v>
      </c>
      <c r="F246" s="175">
        <v>0</v>
      </c>
      <c r="G246" s="175">
        <v>0</v>
      </c>
      <c r="H246" s="175">
        <v>18474.669999999998</v>
      </c>
      <c r="I246" s="175">
        <v>0</v>
      </c>
      <c r="J246" s="175">
        <v>23784.686956180802</v>
      </c>
      <c r="K246" s="175">
        <v>0</v>
      </c>
      <c r="L246" s="175">
        <v>0</v>
      </c>
      <c r="M246" s="175">
        <v>7719.3635531828104</v>
      </c>
      <c r="N246" s="175">
        <v>0</v>
      </c>
      <c r="O246" s="175">
        <v>0</v>
      </c>
      <c r="P246" s="175">
        <v>0</v>
      </c>
      <c r="Q246" s="175">
        <v>18686.720962947798</v>
      </c>
      <c r="R246" s="175">
        <v>0</v>
      </c>
      <c r="S246" s="175">
        <v>6549.5845959016897</v>
      </c>
      <c r="T246" s="175">
        <v>0</v>
      </c>
      <c r="U246" s="175">
        <v>0</v>
      </c>
      <c r="V246" s="175">
        <v>4945.1369465164798</v>
      </c>
      <c r="W246" s="175">
        <v>0</v>
      </c>
      <c r="X246" s="175">
        <v>0</v>
      </c>
      <c r="Y246" s="175">
        <v>-9116.1174945866205</v>
      </c>
      <c r="Z246" s="175">
        <v>0</v>
      </c>
      <c r="AA246" s="175">
        <v>0</v>
      </c>
      <c r="AB246" s="175">
        <v>0</v>
      </c>
      <c r="AC246" s="175">
        <v>8501.2816269977902</v>
      </c>
      <c r="AD246" s="175">
        <v>0</v>
      </c>
      <c r="AE246" s="175">
        <v>-3819.8411213211498</v>
      </c>
      <c r="AF246" s="175">
        <v>0</v>
      </c>
      <c r="AG246" s="175">
        <v>0</v>
      </c>
      <c r="AH246" s="175">
        <v>834.77205450653196</v>
      </c>
      <c r="AI246" s="175">
        <v>0</v>
      </c>
      <c r="AJ246" s="175">
        <v>0</v>
      </c>
      <c r="AK246" s="175">
        <v>1601.12911426656</v>
      </c>
    </row>
    <row r="247" spans="1:37" x14ac:dyDescent="0.2">
      <c r="A247" s="176" t="s">
        <v>862</v>
      </c>
      <c r="B247" s="175">
        <v>0</v>
      </c>
      <c r="C247" s="175">
        <v>0</v>
      </c>
      <c r="D247" s="175">
        <v>0</v>
      </c>
      <c r="E247" s="175">
        <v>0</v>
      </c>
      <c r="F247" s="175">
        <v>0</v>
      </c>
      <c r="G247" s="175">
        <v>0</v>
      </c>
      <c r="H247" s="175">
        <v>18474.669999999998</v>
      </c>
      <c r="I247" s="175">
        <v>18474.669999999998</v>
      </c>
      <c r="J247" s="175">
        <v>42259.356956180804</v>
      </c>
      <c r="K247" s="175">
        <v>42259.356956180804</v>
      </c>
      <c r="L247" s="175">
        <v>42259.356956180804</v>
      </c>
      <c r="M247" s="175">
        <v>49978.7205093636</v>
      </c>
      <c r="N247" s="175">
        <v>0</v>
      </c>
      <c r="O247" s="175">
        <v>0</v>
      </c>
      <c r="P247" s="175">
        <v>0</v>
      </c>
      <c r="Q247" s="175">
        <v>18686.720962947798</v>
      </c>
      <c r="R247" s="175">
        <v>18686.720962947798</v>
      </c>
      <c r="S247" s="175">
        <v>25236.305558849501</v>
      </c>
      <c r="T247" s="175">
        <v>25236.305558849501</v>
      </c>
      <c r="U247" s="175">
        <v>25236.305558849501</v>
      </c>
      <c r="V247" s="175">
        <v>30181.442505366002</v>
      </c>
      <c r="W247" s="175">
        <v>30181.442505366002</v>
      </c>
      <c r="X247" s="175">
        <v>30181.442505366002</v>
      </c>
      <c r="Y247" s="175">
        <v>21065.325010779401</v>
      </c>
      <c r="Z247" s="175">
        <v>0</v>
      </c>
      <c r="AA247" s="175">
        <v>0</v>
      </c>
      <c r="AB247" s="175">
        <v>0</v>
      </c>
      <c r="AC247" s="175">
        <v>8501.2816269977902</v>
      </c>
      <c r="AD247" s="175">
        <v>8501.2816269977902</v>
      </c>
      <c r="AE247" s="175">
        <v>4681.44050567663</v>
      </c>
      <c r="AF247" s="175">
        <v>4681.44050567663</v>
      </c>
      <c r="AG247" s="175">
        <v>4681.44050567663</v>
      </c>
      <c r="AH247" s="175">
        <v>5516.2125601831603</v>
      </c>
      <c r="AI247" s="175">
        <v>5516.2125601831603</v>
      </c>
      <c r="AJ247" s="175">
        <v>5516.2125601831603</v>
      </c>
      <c r="AK247" s="175">
        <v>7117.3416744497299</v>
      </c>
    </row>
    <row r="248" spans="1:37" ht="15" x14ac:dyDescent="0.25">
      <c r="A248" s="174" t="s">
        <v>863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</row>
    <row r="249" spans="1:37" x14ac:dyDescent="0.2">
      <c r="A249" s="176" t="s">
        <v>864</v>
      </c>
      <c r="B249" s="175">
        <v>0</v>
      </c>
      <c r="C249" s="175">
        <v>0</v>
      </c>
      <c r="D249" s="175">
        <v>0</v>
      </c>
      <c r="E249" s="175">
        <v>0</v>
      </c>
      <c r="F249" s="175">
        <v>0</v>
      </c>
      <c r="G249" s="175">
        <v>0</v>
      </c>
      <c r="H249" s="175">
        <v>0</v>
      </c>
      <c r="I249" s="175">
        <v>0</v>
      </c>
      <c r="J249" s="175">
        <v>0</v>
      </c>
      <c r="K249" s="175">
        <v>0</v>
      </c>
      <c r="L249" s="175">
        <v>0</v>
      </c>
      <c r="M249" s="175">
        <v>0</v>
      </c>
      <c r="N249" s="175">
        <v>0</v>
      </c>
      <c r="O249" s="175">
        <v>0</v>
      </c>
      <c r="P249" s="175">
        <v>0</v>
      </c>
      <c r="Q249" s="175">
        <v>0</v>
      </c>
      <c r="R249" s="175">
        <v>0</v>
      </c>
      <c r="S249" s="175">
        <v>0</v>
      </c>
      <c r="T249" s="175">
        <v>0</v>
      </c>
      <c r="U249" s="175">
        <v>0</v>
      </c>
      <c r="V249" s="175">
        <v>0</v>
      </c>
      <c r="W249" s="175">
        <v>0</v>
      </c>
      <c r="X249" s="175">
        <v>0</v>
      </c>
      <c r="Y249" s="175">
        <v>0</v>
      </c>
      <c r="Z249" s="175">
        <v>0</v>
      </c>
      <c r="AA249" s="175">
        <v>0</v>
      </c>
      <c r="AB249" s="175">
        <v>0</v>
      </c>
      <c r="AC249" s="175">
        <v>0</v>
      </c>
      <c r="AD249" s="175">
        <v>0</v>
      </c>
      <c r="AE249" s="175">
        <v>0</v>
      </c>
      <c r="AF249" s="175">
        <v>0</v>
      </c>
      <c r="AG249" s="175">
        <v>0</v>
      </c>
      <c r="AH249" s="175">
        <v>0</v>
      </c>
      <c r="AI249" s="175">
        <v>0</v>
      </c>
      <c r="AJ249" s="175">
        <v>0</v>
      </c>
      <c r="AK249" s="175">
        <v>0</v>
      </c>
    </row>
    <row r="250" spans="1:37" ht="15" x14ac:dyDescent="0.25">
      <c r="A250" s="176" t="s">
        <v>865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</row>
    <row r="251" spans="1:37" x14ac:dyDescent="0.2">
      <c r="A251" s="176" t="s">
        <v>866</v>
      </c>
      <c r="B251" s="175">
        <v>0</v>
      </c>
      <c r="C251" s="175">
        <v>0</v>
      </c>
      <c r="D251" s="175">
        <v>0</v>
      </c>
      <c r="E251" s="175">
        <v>0</v>
      </c>
      <c r="F251" s="175">
        <v>0</v>
      </c>
      <c r="G251" s="175">
        <v>0</v>
      </c>
      <c r="H251" s="175">
        <v>0</v>
      </c>
      <c r="I251" s="175">
        <v>0</v>
      </c>
      <c r="J251" s="175">
        <v>0</v>
      </c>
      <c r="K251" s="175">
        <v>0</v>
      </c>
      <c r="L251" s="175">
        <v>0</v>
      </c>
      <c r="M251" s="175">
        <v>0</v>
      </c>
      <c r="N251" s="175">
        <v>0</v>
      </c>
      <c r="O251" s="175">
        <v>0</v>
      </c>
      <c r="P251" s="175">
        <v>0</v>
      </c>
      <c r="Q251" s="175">
        <v>0</v>
      </c>
      <c r="R251" s="175">
        <v>0</v>
      </c>
      <c r="S251" s="175">
        <v>0</v>
      </c>
      <c r="T251" s="175">
        <v>0</v>
      </c>
      <c r="U251" s="175">
        <v>0</v>
      </c>
      <c r="V251" s="175">
        <v>0</v>
      </c>
      <c r="W251" s="175">
        <v>0</v>
      </c>
      <c r="X251" s="175">
        <v>0</v>
      </c>
      <c r="Y251" s="175">
        <v>0</v>
      </c>
      <c r="Z251" s="175">
        <v>0</v>
      </c>
      <c r="AA251" s="175">
        <v>0</v>
      </c>
      <c r="AB251" s="175">
        <v>0</v>
      </c>
      <c r="AC251" s="175">
        <v>0</v>
      </c>
      <c r="AD251" s="175">
        <v>0</v>
      </c>
      <c r="AE251" s="175">
        <v>0</v>
      </c>
      <c r="AF251" s="175">
        <v>0</v>
      </c>
      <c r="AG251" s="175">
        <v>0</v>
      </c>
      <c r="AH251" s="175">
        <v>0</v>
      </c>
      <c r="AI251" s="175">
        <v>0</v>
      </c>
      <c r="AJ251" s="175">
        <v>0</v>
      </c>
      <c r="AK251" s="175">
        <v>0</v>
      </c>
    </row>
    <row r="252" spans="1:37" x14ac:dyDescent="0.2">
      <c r="A252" s="176" t="s">
        <v>867</v>
      </c>
      <c r="B252" s="175">
        <v>0</v>
      </c>
      <c r="C252" s="175">
        <v>0</v>
      </c>
      <c r="D252" s="175">
        <v>0</v>
      </c>
      <c r="E252" s="175">
        <v>0</v>
      </c>
      <c r="F252" s="175">
        <v>0</v>
      </c>
      <c r="G252" s="175">
        <v>0</v>
      </c>
      <c r="H252" s="175">
        <v>0</v>
      </c>
      <c r="I252" s="175">
        <v>0</v>
      </c>
      <c r="J252" s="175">
        <v>0</v>
      </c>
      <c r="K252" s="175">
        <v>0</v>
      </c>
      <c r="L252" s="175">
        <v>0</v>
      </c>
      <c r="M252" s="175">
        <v>1</v>
      </c>
      <c r="N252" s="175">
        <v>0</v>
      </c>
      <c r="O252" s="175">
        <v>0</v>
      </c>
      <c r="P252" s="175">
        <v>0</v>
      </c>
      <c r="Q252" s="175">
        <v>0</v>
      </c>
      <c r="R252" s="175">
        <v>0</v>
      </c>
      <c r="S252" s="175">
        <v>0</v>
      </c>
      <c r="T252" s="175">
        <v>0</v>
      </c>
      <c r="U252" s="175">
        <v>0</v>
      </c>
      <c r="V252" s="175">
        <v>0</v>
      </c>
      <c r="W252" s="175">
        <v>0</v>
      </c>
      <c r="X252" s="175">
        <v>0</v>
      </c>
      <c r="Y252" s="175">
        <v>1</v>
      </c>
      <c r="Z252" s="175">
        <v>0</v>
      </c>
      <c r="AA252" s="175">
        <v>0</v>
      </c>
      <c r="AB252" s="175">
        <v>0</v>
      </c>
      <c r="AC252" s="175">
        <v>0</v>
      </c>
      <c r="AD252" s="175">
        <v>0</v>
      </c>
      <c r="AE252" s="175">
        <v>0</v>
      </c>
      <c r="AF252" s="175">
        <v>0</v>
      </c>
      <c r="AG252" s="175">
        <v>0</v>
      </c>
      <c r="AH252" s="175">
        <v>0</v>
      </c>
      <c r="AI252" s="175">
        <v>0</v>
      </c>
      <c r="AJ252" s="175">
        <v>0</v>
      </c>
      <c r="AK252" s="175">
        <v>1</v>
      </c>
    </row>
    <row r="253" spans="1:37" x14ac:dyDescent="0.2">
      <c r="A253" s="176" t="s">
        <v>868</v>
      </c>
      <c r="B253" s="175">
        <v>0</v>
      </c>
      <c r="C253" s="175">
        <v>0</v>
      </c>
      <c r="D253" s="175">
        <v>0</v>
      </c>
      <c r="E253" s="175">
        <v>0</v>
      </c>
      <c r="F253" s="175">
        <v>0</v>
      </c>
      <c r="G253" s="175">
        <v>0</v>
      </c>
      <c r="H253" s="175">
        <v>0</v>
      </c>
      <c r="I253" s="175">
        <v>0</v>
      </c>
      <c r="J253" s="175">
        <v>0</v>
      </c>
      <c r="K253" s="175">
        <v>0</v>
      </c>
      <c r="L253" s="175">
        <v>0</v>
      </c>
      <c r="M253" s="175">
        <v>0</v>
      </c>
      <c r="N253" s="175">
        <v>0</v>
      </c>
      <c r="O253" s="175">
        <v>0</v>
      </c>
      <c r="P253" s="175">
        <v>0</v>
      </c>
      <c r="Q253" s="175">
        <v>0</v>
      </c>
      <c r="R253" s="175">
        <v>0</v>
      </c>
      <c r="S253" s="175">
        <v>0</v>
      </c>
      <c r="T253" s="175">
        <v>0</v>
      </c>
      <c r="U253" s="175">
        <v>0</v>
      </c>
      <c r="V253" s="175">
        <v>0</v>
      </c>
      <c r="W253" s="175">
        <v>0</v>
      </c>
      <c r="X253" s="175">
        <v>0</v>
      </c>
      <c r="Y253" s="175">
        <v>0</v>
      </c>
      <c r="Z253" s="175">
        <v>0</v>
      </c>
      <c r="AA253" s="175">
        <v>0</v>
      </c>
      <c r="AB253" s="175">
        <v>0</v>
      </c>
      <c r="AC253" s="175">
        <v>0</v>
      </c>
      <c r="AD253" s="175">
        <v>0</v>
      </c>
      <c r="AE253" s="175">
        <v>0</v>
      </c>
      <c r="AF253" s="175">
        <v>0</v>
      </c>
      <c r="AG253" s="175">
        <v>0</v>
      </c>
      <c r="AH253" s="175">
        <v>0</v>
      </c>
      <c r="AI253" s="175">
        <v>0</v>
      </c>
      <c r="AJ253" s="175">
        <v>0</v>
      </c>
      <c r="AK253" s="175">
        <v>-9.0949470177292804E-13</v>
      </c>
    </row>
    <row r="254" spans="1:37" x14ac:dyDescent="0.2">
      <c r="A254" s="176" t="s">
        <v>869</v>
      </c>
      <c r="B254" s="175">
        <v>0</v>
      </c>
      <c r="C254" s="175">
        <v>0</v>
      </c>
      <c r="D254" s="175">
        <v>1</v>
      </c>
      <c r="E254" s="175">
        <v>0</v>
      </c>
      <c r="F254" s="175">
        <v>0</v>
      </c>
      <c r="G254" s="175">
        <v>0</v>
      </c>
      <c r="H254" s="175">
        <v>0</v>
      </c>
      <c r="I254" s="175">
        <v>0</v>
      </c>
      <c r="J254" s="175">
        <v>0</v>
      </c>
      <c r="K254" s="175">
        <v>0</v>
      </c>
      <c r="L254" s="175">
        <v>0</v>
      </c>
      <c r="M254" s="175">
        <v>0</v>
      </c>
      <c r="N254" s="175">
        <v>0</v>
      </c>
      <c r="O254" s="175">
        <v>0</v>
      </c>
      <c r="P254" s="175">
        <v>1</v>
      </c>
      <c r="Q254" s="175">
        <v>0</v>
      </c>
      <c r="R254" s="175">
        <v>0</v>
      </c>
      <c r="S254" s="175">
        <v>0</v>
      </c>
      <c r="T254" s="175">
        <v>0</v>
      </c>
      <c r="U254" s="175">
        <v>0</v>
      </c>
      <c r="V254" s="175">
        <v>0</v>
      </c>
      <c r="W254" s="175">
        <v>0</v>
      </c>
      <c r="X254" s="175">
        <v>0</v>
      </c>
      <c r="Y254" s="175">
        <v>0</v>
      </c>
      <c r="Z254" s="175">
        <v>0</v>
      </c>
      <c r="AA254" s="175">
        <v>0</v>
      </c>
      <c r="AB254" s="175">
        <v>1</v>
      </c>
      <c r="AC254" s="175">
        <v>0</v>
      </c>
      <c r="AD254" s="175">
        <v>0</v>
      </c>
      <c r="AE254" s="175">
        <v>0</v>
      </c>
      <c r="AF254" s="175">
        <v>0</v>
      </c>
      <c r="AG254" s="175">
        <v>0</v>
      </c>
      <c r="AH254" s="175">
        <v>0</v>
      </c>
      <c r="AI254" s="175">
        <v>0</v>
      </c>
      <c r="AJ254" s="175">
        <v>0</v>
      </c>
      <c r="AK254" s="175">
        <v>0</v>
      </c>
    </row>
    <row r="255" spans="1:37" x14ac:dyDescent="0.2">
      <c r="A255" s="176" t="s">
        <v>870</v>
      </c>
      <c r="B255" s="175">
        <v>0</v>
      </c>
      <c r="C255" s="175">
        <v>0</v>
      </c>
      <c r="D255" s="175">
        <v>0</v>
      </c>
      <c r="E255" s="175">
        <v>0</v>
      </c>
      <c r="F255" s="175">
        <v>0</v>
      </c>
      <c r="G255" s="175">
        <v>0</v>
      </c>
      <c r="H255" s="175">
        <v>0</v>
      </c>
      <c r="I255" s="175">
        <v>0</v>
      </c>
      <c r="J255" s="175">
        <v>0</v>
      </c>
      <c r="K255" s="175">
        <v>0</v>
      </c>
      <c r="L255" s="175">
        <v>0</v>
      </c>
      <c r="M255" s="175">
        <v>0</v>
      </c>
      <c r="N255" s="175">
        <v>0</v>
      </c>
      <c r="O255" s="175">
        <v>0</v>
      </c>
      <c r="P255" s="175">
        <v>0</v>
      </c>
      <c r="Q255" s="175">
        <v>0</v>
      </c>
      <c r="R255" s="175">
        <v>0</v>
      </c>
      <c r="S255" s="175">
        <v>0</v>
      </c>
      <c r="T255" s="175">
        <v>0</v>
      </c>
      <c r="U255" s="175">
        <v>0</v>
      </c>
      <c r="V255" s="175">
        <v>0</v>
      </c>
      <c r="W255" s="175">
        <v>0</v>
      </c>
      <c r="X255" s="175">
        <v>0</v>
      </c>
      <c r="Y255" s="175">
        <v>0</v>
      </c>
      <c r="Z255" s="175">
        <v>0</v>
      </c>
      <c r="AA255" s="175">
        <v>0</v>
      </c>
      <c r="AB255" s="175">
        <v>0</v>
      </c>
      <c r="AC255" s="175">
        <v>0</v>
      </c>
      <c r="AD255" s="175">
        <v>0</v>
      </c>
      <c r="AE255" s="175">
        <v>0</v>
      </c>
      <c r="AF255" s="175">
        <v>0</v>
      </c>
      <c r="AG255" s="175">
        <v>0</v>
      </c>
      <c r="AH255" s="175">
        <v>0</v>
      </c>
      <c r="AI255" s="175">
        <v>0</v>
      </c>
      <c r="AJ255" s="175">
        <v>0</v>
      </c>
      <c r="AK255" s="175">
        <v>0</v>
      </c>
    </row>
    <row r="256" spans="1:37" x14ac:dyDescent="0.2">
      <c r="A256" s="176" t="s">
        <v>871</v>
      </c>
      <c r="B256" s="175">
        <v>0</v>
      </c>
      <c r="C256" s="175">
        <v>0</v>
      </c>
      <c r="D256" s="175">
        <v>0</v>
      </c>
      <c r="E256" s="175">
        <v>0</v>
      </c>
      <c r="F256" s="175">
        <v>0</v>
      </c>
      <c r="G256" s="175">
        <v>0</v>
      </c>
      <c r="H256" s="175">
        <v>0</v>
      </c>
      <c r="I256" s="175">
        <v>0</v>
      </c>
      <c r="J256" s="175">
        <v>0</v>
      </c>
      <c r="K256" s="175">
        <v>0</v>
      </c>
      <c r="L256" s="175">
        <v>0</v>
      </c>
      <c r="M256" s="175">
        <v>0</v>
      </c>
      <c r="N256" s="175">
        <v>0</v>
      </c>
      <c r="O256" s="175">
        <v>0</v>
      </c>
      <c r="P256" s="175">
        <v>0</v>
      </c>
      <c r="Q256" s="175">
        <v>0</v>
      </c>
      <c r="R256" s="175">
        <v>0</v>
      </c>
      <c r="S256" s="175">
        <v>0</v>
      </c>
      <c r="T256" s="175">
        <v>0</v>
      </c>
      <c r="U256" s="175">
        <v>0</v>
      </c>
      <c r="V256" s="175">
        <v>0</v>
      </c>
      <c r="W256" s="175">
        <v>0</v>
      </c>
      <c r="X256" s="175">
        <v>0</v>
      </c>
      <c r="Y256" s="175">
        <v>0</v>
      </c>
      <c r="Z256" s="175">
        <v>0</v>
      </c>
      <c r="AA256" s="175">
        <v>0</v>
      </c>
      <c r="AB256" s="175">
        <v>0</v>
      </c>
      <c r="AC256" s="175">
        <v>0</v>
      </c>
      <c r="AD256" s="175">
        <v>0</v>
      </c>
      <c r="AE256" s="175">
        <v>0</v>
      </c>
      <c r="AF256" s="175">
        <v>0</v>
      </c>
      <c r="AG256" s="175">
        <v>0</v>
      </c>
      <c r="AH256" s="175">
        <v>0</v>
      </c>
      <c r="AI256" s="175">
        <v>0</v>
      </c>
      <c r="AJ256" s="175">
        <v>0</v>
      </c>
      <c r="AK256" s="175">
        <v>0</v>
      </c>
    </row>
    <row r="257" spans="1:37" x14ac:dyDescent="0.2">
      <c r="A257" s="176" t="s">
        <v>872</v>
      </c>
      <c r="B257" s="175">
        <v>1</v>
      </c>
      <c r="C257" s="175">
        <v>1</v>
      </c>
      <c r="D257" s="175">
        <v>1</v>
      </c>
      <c r="E257" s="175">
        <v>1</v>
      </c>
      <c r="F257" s="175">
        <v>1</v>
      </c>
      <c r="G257" s="175">
        <v>1</v>
      </c>
      <c r="H257" s="175">
        <v>1</v>
      </c>
      <c r="I257" s="175">
        <v>1</v>
      </c>
      <c r="J257" s="175">
        <v>1</v>
      </c>
      <c r="K257" s="175">
        <v>1</v>
      </c>
      <c r="L257" s="175">
        <v>1</v>
      </c>
      <c r="M257" s="175">
        <v>1</v>
      </c>
      <c r="N257" s="175">
        <v>1</v>
      </c>
      <c r="O257" s="175">
        <v>1</v>
      </c>
      <c r="P257" s="175">
        <v>1</v>
      </c>
      <c r="Q257" s="175">
        <v>1</v>
      </c>
      <c r="R257" s="175">
        <v>1</v>
      </c>
      <c r="S257" s="175">
        <v>1</v>
      </c>
      <c r="T257" s="175">
        <v>1</v>
      </c>
      <c r="U257" s="175">
        <v>1</v>
      </c>
      <c r="V257" s="175">
        <v>1</v>
      </c>
      <c r="W257" s="175">
        <v>1</v>
      </c>
      <c r="X257" s="175">
        <v>1</v>
      </c>
      <c r="Y257" s="175">
        <v>1</v>
      </c>
      <c r="Z257" s="175">
        <v>1</v>
      </c>
      <c r="AA257" s="175">
        <v>1</v>
      </c>
      <c r="AB257" s="175">
        <v>1</v>
      </c>
      <c r="AC257" s="175">
        <v>1</v>
      </c>
      <c r="AD257" s="175">
        <v>1</v>
      </c>
      <c r="AE257" s="175">
        <v>1</v>
      </c>
      <c r="AF257" s="175">
        <v>1</v>
      </c>
      <c r="AG257" s="175">
        <v>1</v>
      </c>
      <c r="AH257" s="175">
        <v>1</v>
      </c>
      <c r="AI257" s="175">
        <v>1</v>
      </c>
      <c r="AJ257" s="175">
        <v>1</v>
      </c>
      <c r="AK257" s="175">
        <v>1</v>
      </c>
    </row>
    <row r="258" spans="1:37" x14ac:dyDescent="0.2">
      <c r="A258" s="176" t="s">
        <v>873</v>
      </c>
      <c r="B258" s="175">
        <v>0</v>
      </c>
      <c r="C258" s="175">
        <v>0</v>
      </c>
      <c r="D258" s="175">
        <v>0</v>
      </c>
      <c r="E258" s="175">
        <v>0</v>
      </c>
      <c r="F258" s="175">
        <v>0</v>
      </c>
      <c r="G258" s="175">
        <v>0</v>
      </c>
      <c r="H258" s="175">
        <v>0</v>
      </c>
      <c r="I258" s="175">
        <v>0</v>
      </c>
      <c r="J258" s="175">
        <v>0</v>
      </c>
      <c r="K258" s="175">
        <v>0</v>
      </c>
      <c r="L258" s="175">
        <v>0</v>
      </c>
      <c r="M258" s="175">
        <v>0</v>
      </c>
      <c r="N258" s="175">
        <v>0</v>
      </c>
      <c r="O258" s="175">
        <v>0</v>
      </c>
      <c r="P258" s="175">
        <v>0</v>
      </c>
      <c r="Q258" s="175">
        <v>0</v>
      </c>
      <c r="R258" s="175">
        <v>0</v>
      </c>
      <c r="S258" s="175">
        <v>0</v>
      </c>
      <c r="T258" s="175">
        <v>0</v>
      </c>
      <c r="U258" s="175">
        <v>0</v>
      </c>
      <c r="V258" s="175">
        <v>0</v>
      </c>
      <c r="W258" s="175">
        <v>0</v>
      </c>
      <c r="X258" s="175">
        <v>0</v>
      </c>
      <c r="Y258" s="175">
        <v>0</v>
      </c>
      <c r="Z258" s="175">
        <v>0</v>
      </c>
      <c r="AA258" s="175">
        <v>0</v>
      </c>
      <c r="AB258" s="175">
        <v>0</v>
      </c>
      <c r="AC258" s="175">
        <v>0</v>
      </c>
      <c r="AD258" s="175">
        <v>0</v>
      </c>
      <c r="AE258" s="175">
        <v>0</v>
      </c>
      <c r="AF258" s="175">
        <v>0</v>
      </c>
      <c r="AG258" s="175">
        <v>0</v>
      </c>
      <c r="AH258" s="175">
        <v>0</v>
      </c>
      <c r="AI258" s="175">
        <v>0</v>
      </c>
      <c r="AJ258" s="175">
        <v>0</v>
      </c>
      <c r="AK258" s="175">
        <v>-9.0949470177292804E-13</v>
      </c>
    </row>
    <row r="259" spans="1:37" x14ac:dyDescent="0.2">
      <c r="A259" s="176" t="s">
        <v>874</v>
      </c>
      <c r="B259" s="175">
        <v>0</v>
      </c>
      <c r="C259" s="175">
        <v>0</v>
      </c>
      <c r="D259" s="175">
        <v>0</v>
      </c>
      <c r="E259" s="175">
        <v>0</v>
      </c>
      <c r="F259" s="175">
        <v>0</v>
      </c>
      <c r="G259" s="175">
        <v>0</v>
      </c>
      <c r="H259" s="175">
        <v>0</v>
      </c>
      <c r="I259" s="175">
        <v>0</v>
      </c>
      <c r="J259" s="175">
        <v>0</v>
      </c>
      <c r="K259" s="175">
        <v>0</v>
      </c>
      <c r="L259" s="175">
        <v>0</v>
      </c>
      <c r="M259" s="175">
        <v>0</v>
      </c>
      <c r="N259" s="175">
        <v>0</v>
      </c>
      <c r="O259" s="175">
        <v>0</v>
      </c>
      <c r="P259" s="175">
        <v>0</v>
      </c>
      <c r="Q259" s="175">
        <v>0</v>
      </c>
      <c r="R259" s="175">
        <v>0</v>
      </c>
      <c r="S259" s="175">
        <v>0</v>
      </c>
      <c r="T259" s="175">
        <v>0</v>
      </c>
      <c r="U259" s="175">
        <v>0</v>
      </c>
      <c r="V259" s="175">
        <v>0</v>
      </c>
      <c r="W259" s="175">
        <v>0</v>
      </c>
      <c r="X259" s="175">
        <v>0</v>
      </c>
      <c r="Y259" s="175">
        <v>0</v>
      </c>
      <c r="Z259" s="175">
        <v>0</v>
      </c>
      <c r="AA259" s="175">
        <v>0</v>
      </c>
      <c r="AB259" s="175">
        <v>0</v>
      </c>
      <c r="AC259" s="175">
        <v>0</v>
      </c>
      <c r="AD259" s="175">
        <v>0</v>
      </c>
      <c r="AE259" s="175">
        <v>0</v>
      </c>
      <c r="AF259" s="175">
        <v>0</v>
      </c>
      <c r="AG259" s="175">
        <v>0</v>
      </c>
      <c r="AH259" s="175">
        <v>0</v>
      </c>
      <c r="AI259" s="175">
        <v>0</v>
      </c>
      <c r="AJ259" s="175">
        <v>0</v>
      </c>
      <c r="AK259" s="175">
        <v>0</v>
      </c>
    </row>
    <row r="260" spans="1:37" x14ac:dyDescent="0.2">
      <c r="A260" s="176" t="s">
        <v>875</v>
      </c>
      <c r="B260" s="175">
        <v>0</v>
      </c>
      <c r="C260" s="175">
        <v>0</v>
      </c>
      <c r="D260" s="175">
        <v>0</v>
      </c>
      <c r="E260" s="175">
        <v>0</v>
      </c>
      <c r="F260" s="175">
        <v>0</v>
      </c>
      <c r="G260" s="175">
        <v>0</v>
      </c>
      <c r="H260" s="175">
        <v>0</v>
      </c>
      <c r="I260" s="175">
        <v>0</v>
      </c>
      <c r="J260" s="175">
        <v>0</v>
      </c>
      <c r="K260" s="175">
        <v>0</v>
      </c>
      <c r="L260" s="175">
        <v>0</v>
      </c>
      <c r="M260" s="175">
        <v>0</v>
      </c>
      <c r="N260" s="175">
        <v>0</v>
      </c>
      <c r="O260" s="175">
        <v>0</v>
      </c>
      <c r="P260" s="175">
        <v>0</v>
      </c>
      <c r="Q260" s="175">
        <v>0</v>
      </c>
      <c r="R260" s="175">
        <v>0</v>
      </c>
      <c r="S260" s="175">
        <v>0</v>
      </c>
      <c r="T260" s="175">
        <v>0</v>
      </c>
      <c r="U260" s="175">
        <v>0</v>
      </c>
      <c r="V260" s="175">
        <v>0</v>
      </c>
      <c r="W260" s="175">
        <v>0</v>
      </c>
      <c r="X260" s="175">
        <v>0</v>
      </c>
      <c r="Y260" s="175">
        <v>0</v>
      </c>
      <c r="Z260" s="175">
        <v>0</v>
      </c>
      <c r="AA260" s="175">
        <v>0</v>
      </c>
      <c r="AB260" s="175">
        <v>0</v>
      </c>
      <c r="AC260" s="175">
        <v>0</v>
      </c>
      <c r="AD260" s="175">
        <v>0</v>
      </c>
      <c r="AE260" s="175">
        <v>0</v>
      </c>
      <c r="AF260" s="175">
        <v>0</v>
      </c>
      <c r="AG260" s="175">
        <v>0</v>
      </c>
      <c r="AH260" s="175">
        <v>0</v>
      </c>
      <c r="AI260" s="175">
        <v>0</v>
      </c>
      <c r="AJ260" s="175">
        <v>0</v>
      </c>
      <c r="AK260" s="175">
        <v>0</v>
      </c>
    </row>
    <row r="261" spans="1:37" x14ac:dyDescent="0.2">
      <c r="A261" s="176" t="s">
        <v>876</v>
      </c>
      <c r="B261" s="175">
        <v>0</v>
      </c>
      <c r="C261" s="175">
        <v>0</v>
      </c>
      <c r="D261" s="175">
        <v>0</v>
      </c>
      <c r="E261" s="175">
        <v>0</v>
      </c>
      <c r="F261" s="175">
        <v>0</v>
      </c>
      <c r="G261" s="175">
        <v>0</v>
      </c>
      <c r="H261" s="175">
        <v>4059.51</v>
      </c>
      <c r="I261" s="175">
        <v>0</v>
      </c>
      <c r="J261" s="175">
        <v>0</v>
      </c>
      <c r="K261" s="175">
        <v>0</v>
      </c>
      <c r="L261" s="175">
        <v>0</v>
      </c>
      <c r="M261" s="175">
        <v>0</v>
      </c>
      <c r="N261" s="175">
        <v>0</v>
      </c>
      <c r="O261" s="175">
        <v>0</v>
      </c>
      <c r="P261" s="175">
        <v>0</v>
      </c>
      <c r="Q261" s="175">
        <v>0</v>
      </c>
      <c r="R261" s="175">
        <v>0</v>
      </c>
      <c r="S261" s="175">
        <v>0</v>
      </c>
      <c r="T261" s="175">
        <v>0</v>
      </c>
      <c r="U261" s="175">
        <v>0</v>
      </c>
      <c r="V261" s="175">
        <v>0</v>
      </c>
      <c r="W261" s="175">
        <v>0</v>
      </c>
      <c r="X261" s="175">
        <v>0</v>
      </c>
      <c r="Y261" s="175">
        <v>0</v>
      </c>
      <c r="Z261" s="175">
        <v>0</v>
      </c>
      <c r="AA261" s="175">
        <v>0</v>
      </c>
      <c r="AB261" s="175">
        <v>0</v>
      </c>
      <c r="AC261" s="175">
        <v>0</v>
      </c>
      <c r="AD261" s="175">
        <v>0</v>
      </c>
      <c r="AE261" s="175">
        <v>0</v>
      </c>
      <c r="AF261" s="175">
        <v>0</v>
      </c>
      <c r="AG261" s="175">
        <v>0</v>
      </c>
      <c r="AH261" s="175">
        <v>0</v>
      </c>
      <c r="AI261" s="175">
        <v>0</v>
      </c>
      <c r="AJ261" s="175">
        <v>0</v>
      </c>
      <c r="AK261" s="175">
        <v>0</v>
      </c>
    </row>
    <row r="262" spans="1:37" ht="15" x14ac:dyDescent="0.25">
      <c r="A262" s="176" t="s">
        <v>877</v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</row>
    <row r="263" spans="1:37" x14ac:dyDescent="0.2">
      <c r="A263" s="176" t="s">
        <v>878</v>
      </c>
      <c r="B263" s="175">
        <v>201801</v>
      </c>
      <c r="C263" s="175">
        <v>201801</v>
      </c>
      <c r="D263" s="175">
        <v>201801</v>
      </c>
      <c r="E263" s="175">
        <v>201801</v>
      </c>
      <c r="F263" s="175">
        <v>201801</v>
      </c>
      <c r="G263" s="175">
        <v>201801</v>
      </c>
      <c r="H263" s="175">
        <v>201801</v>
      </c>
      <c r="I263" s="175">
        <v>201801</v>
      </c>
      <c r="J263" s="175">
        <v>201801</v>
      </c>
      <c r="K263" s="175">
        <v>201801</v>
      </c>
      <c r="L263" s="175">
        <v>201801</v>
      </c>
      <c r="M263" s="175">
        <v>201801</v>
      </c>
      <c r="N263" s="175">
        <v>201801</v>
      </c>
      <c r="O263" s="175">
        <v>201801</v>
      </c>
      <c r="P263" s="175">
        <v>201801</v>
      </c>
      <c r="Q263" s="175">
        <v>201801</v>
      </c>
      <c r="R263" s="175">
        <v>201801</v>
      </c>
      <c r="S263" s="175">
        <v>201801</v>
      </c>
      <c r="T263" s="175">
        <v>201801</v>
      </c>
      <c r="U263" s="175">
        <v>201801</v>
      </c>
      <c r="V263" s="175">
        <v>201801</v>
      </c>
      <c r="W263" s="175">
        <v>201801</v>
      </c>
      <c r="X263" s="175">
        <v>201801</v>
      </c>
      <c r="Y263" s="175">
        <v>201801</v>
      </c>
      <c r="Z263" s="175">
        <v>201801</v>
      </c>
      <c r="AA263" s="175">
        <v>201801</v>
      </c>
      <c r="AB263" s="175">
        <v>201801</v>
      </c>
      <c r="AC263" s="175">
        <v>201801</v>
      </c>
      <c r="AD263" s="175">
        <v>201801</v>
      </c>
      <c r="AE263" s="175">
        <v>201801</v>
      </c>
      <c r="AF263" s="175">
        <v>201801</v>
      </c>
      <c r="AG263" s="175">
        <v>201801</v>
      </c>
      <c r="AH263" s="175">
        <v>201801</v>
      </c>
      <c r="AI263" s="175">
        <v>201801</v>
      </c>
      <c r="AJ263" s="175">
        <v>201801</v>
      </c>
      <c r="AK263" s="175">
        <v>201801</v>
      </c>
    </row>
    <row r="264" spans="1:37" x14ac:dyDescent="0.2">
      <c r="A264" s="176" t="s">
        <v>879</v>
      </c>
      <c r="B264" s="175">
        <v>202001</v>
      </c>
      <c r="C264" s="175">
        <v>202002</v>
      </c>
      <c r="D264" s="175">
        <v>202003</v>
      </c>
      <c r="E264" s="175">
        <v>202004</v>
      </c>
      <c r="F264" s="175">
        <v>202005</v>
      </c>
      <c r="G264" s="175">
        <v>202006</v>
      </c>
      <c r="H264" s="175">
        <v>202007</v>
      </c>
      <c r="I264" s="175">
        <v>202008</v>
      </c>
      <c r="J264" s="175">
        <v>202009</v>
      </c>
      <c r="K264" s="175">
        <v>202010</v>
      </c>
      <c r="L264" s="175">
        <v>202011</v>
      </c>
      <c r="M264" s="175">
        <v>202012</v>
      </c>
      <c r="N264" s="175">
        <v>202101</v>
      </c>
      <c r="O264" s="175">
        <v>202102</v>
      </c>
      <c r="P264" s="175">
        <v>202103</v>
      </c>
      <c r="Q264" s="175">
        <v>202104</v>
      </c>
      <c r="R264" s="175">
        <v>202105</v>
      </c>
      <c r="S264" s="175">
        <v>202106</v>
      </c>
      <c r="T264" s="175">
        <v>202107</v>
      </c>
      <c r="U264" s="175">
        <v>202108</v>
      </c>
      <c r="V264" s="175">
        <v>202109</v>
      </c>
      <c r="W264" s="175">
        <v>202110</v>
      </c>
      <c r="X264" s="175">
        <v>202111</v>
      </c>
      <c r="Y264" s="175">
        <v>202112</v>
      </c>
      <c r="Z264" s="175">
        <v>202201</v>
      </c>
      <c r="AA264" s="175">
        <v>202202</v>
      </c>
      <c r="AB264" s="175">
        <v>202203</v>
      </c>
      <c r="AC264" s="175">
        <v>202204</v>
      </c>
      <c r="AD264" s="175">
        <v>202205</v>
      </c>
      <c r="AE264" s="175">
        <v>202206</v>
      </c>
      <c r="AF264" s="175">
        <v>202207</v>
      </c>
      <c r="AG264" s="175">
        <v>202208</v>
      </c>
      <c r="AH264" s="175">
        <v>202209</v>
      </c>
      <c r="AI264" s="175">
        <v>202210</v>
      </c>
      <c r="AJ264" s="175">
        <v>202211</v>
      </c>
      <c r="AK264" s="175">
        <v>202212</v>
      </c>
    </row>
    <row r="265" spans="1:37" x14ac:dyDescent="0.2">
      <c r="A265" s="176" t="s">
        <v>880</v>
      </c>
      <c r="B265" s="175">
        <v>0</v>
      </c>
      <c r="C265" s="175">
        <v>0</v>
      </c>
      <c r="D265" s="175">
        <v>0</v>
      </c>
      <c r="E265" s="175">
        <v>0</v>
      </c>
      <c r="F265" s="175">
        <v>0</v>
      </c>
      <c r="G265" s="175">
        <v>0</v>
      </c>
      <c r="H265" s="175">
        <v>0</v>
      </c>
      <c r="I265" s="175">
        <v>0</v>
      </c>
      <c r="J265" s="175">
        <v>0</v>
      </c>
      <c r="K265" s="175">
        <v>0</v>
      </c>
      <c r="L265" s="175">
        <v>0</v>
      </c>
      <c r="M265" s="175">
        <v>0</v>
      </c>
      <c r="N265" s="175">
        <v>0</v>
      </c>
      <c r="O265" s="175">
        <v>0</v>
      </c>
      <c r="P265" s="175">
        <v>0</v>
      </c>
      <c r="Q265" s="175">
        <v>0</v>
      </c>
      <c r="R265" s="175">
        <v>0</v>
      </c>
      <c r="S265" s="175">
        <v>0</v>
      </c>
      <c r="T265" s="175">
        <v>0</v>
      </c>
      <c r="U265" s="175">
        <v>0</v>
      </c>
      <c r="V265" s="175">
        <v>0</v>
      </c>
      <c r="W265" s="175">
        <v>0</v>
      </c>
      <c r="X265" s="175">
        <v>0</v>
      </c>
      <c r="Y265" s="175">
        <v>0</v>
      </c>
      <c r="Z265" s="175">
        <v>0</v>
      </c>
      <c r="AA265" s="175">
        <v>0</v>
      </c>
      <c r="AB265" s="175">
        <v>0</v>
      </c>
      <c r="AC265" s="175">
        <v>0</v>
      </c>
      <c r="AD265" s="175">
        <v>0</v>
      </c>
      <c r="AE265" s="175">
        <v>0</v>
      </c>
      <c r="AF265" s="175">
        <v>0</v>
      </c>
      <c r="AG265" s="175">
        <v>0</v>
      </c>
      <c r="AH265" s="175">
        <v>0</v>
      </c>
      <c r="AI265" s="175">
        <v>0</v>
      </c>
      <c r="AJ265" s="175">
        <v>0</v>
      </c>
      <c r="AK265" s="175">
        <v>0</v>
      </c>
    </row>
    <row r="266" spans="1:37" x14ac:dyDescent="0.2">
      <c r="A266" s="176" t="s">
        <v>881</v>
      </c>
      <c r="B266" s="175">
        <v>0</v>
      </c>
      <c r="C266" s="175">
        <v>0</v>
      </c>
      <c r="D266" s="175">
        <v>0</v>
      </c>
      <c r="E266" s="175">
        <v>0</v>
      </c>
      <c r="F266" s="175">
        <v>0</v>
      </c>
      <c r="G266" s="175">
        <v>0</v>
      </c>
      <c r="H266" s="175">
        <v>0</v>
      </c>
      <c r="I266" s="175">
        <v>0</v>
      </c>
      <c r="J266" s="175">
        <v>0</v>
      </c>
      <c r="K266" s="175">
        <v>0</v>
      </c>
      <c r="L266" s="175">
        <v>0</v>
      </c>
      <c r="M266" s="175">
        <v>0</v>
      </c>
      <c r="N266" s="175">
        <v>0</v>
      </c>
      <c r="O266" s="175">
        <v>0</v>
      </c>
      <c r="P266" s="175">
        <v>0</v>
      </c>
      <c r="Q266" s="175">
        <v>0</v>
      </c>
      <c r="R266" s="175">
        <v>0</v>
      </c>
      <c r="S266" s="175">
        <v>0</v>
      </c>
      <c r="T266" s="175">
        <v>0</v>
      </c>
      <c r="U266" s="175">
        <v>0</v>
      </c>
      <c r="V266" s="175">
        <v>0</v>
      </c>
      <c r="W266" s="175">
        <v>0</v>
      </c>
      <c r="X266" s="175">
        <v>0</v>
      </c>
      <c r="Y266" s="175">
        <v>0</v>
      </c>
      <c r="Z266" s="175">
        <v>0</v>
      </c>
      <c r="AA266" s="175">
        <v>0</v>
      </c>
      <c r="AB266" s="175">
        <v>0</v>
      </c>
      <c r="AC266" s="175">
        <v>0</v>
      </c>
      <c r="AD266" s="175">
        <v>0</v>
      </c>
      <c r="AE266" s="175">
        <v>0</v>
      </c>
      <c r="AF266" s="175">
        <v>0</v>
      </c>
      <c r="AG266" s="175">
        <v>0</v>
      </c>
      <c r="AH266" s="175">
        <v>0</v>
      </c>
      <c r="AI266" s="175">
        <v>0</v>
      </c>
      <c r="AJ266" s="175">
        <v>0</v>
      </c>
      <c r="AK266" s="175">
        <v>0</v>
      </c>
    </row>
    <row r="267" spans="1:37" x14ac:dyDescent="0.2">
      <c r="A267" s="176" t="s">
        <v>882</v>
      </c>
      <c r="B267" s="175">
        <v>1</v>
      </c>
      <c r="C267" s="175">
        <v>1</v>
      </c>
      <c r="D267" s="175">
        <v>1</v>
      </c>
      <c r="E267" s="175">
        <v>1</v>
      </c>
      <c r="F267" s="175">
        <v>1</v>
      </c>
      <c r="G267" s="175">
        <v>1</v>
      </c>
      <c r="H267" s="175">
        <v>1</v>
      </c>
      <c r="I267" s="175">
        <v>1</v>
      </c>
      <c r="J267" s="175">
        <v>1</v>
      </c>
      <c r="K267" s="175">
        <v>1</v>
      </c>
      <c r="L267" s="175">
        <v>1</v>
      </c>
      <c r="M267" s="175">
        <v>1</v>
      </c>
      <c r="N267" s="175">
        <v>1</v>
      </c>
      <c r="O267" s="175">
        <v>1</v>
      </c>
      <c r="P267" s="175">
        <v>1</v>
      </c>
      <c r="Q267" s="175">
        <v>1</v>
      </c>
      <c r="R267" s="175">
        <v>1</v>
      </c>
      <c r="S267" s="175">
        <v>1</v>
      </c>
      <c r="T267" s="175">
        <v>1</v>
      </c>
      <c r="U267" s="175">
        <v>1</v>
      </c>
      <c r="V267" s="175">
        <v>1</v>
      </c>
      <c r="W267" s="175">
        <v>1</v>
      </c>
      <c r="X267" s="175">
        <v>1</v>
      </c>
      <c r="Y267" s="175">
        <v>1</v>
      </c>
      <c r="Z267" s="175">
        <v>1</v>
      </c>
      <c r="AA267" s="175">
        <v>1</v>
      </c>
      <c r="AB267" s="175">
        <v>1</v>
      </c>
      <c r="AC267" s="175">
        <v>1</v>
      </c>
      <c r="AD267" s="175">
        <v>1</v>
      </c>
      <c r="AE267" s="175">
        <v>1</v>
      </c>
      <c r="AF267" s="175">
        <v>1</v>
      </c>
      <c r="AG267" s="175">
        <v>1</v>
      </c>
      <c r="AH267" s="175">
        <v>1</v>
      </c>
      <c r="AI267" s="175">
        <v>1</v>
      </c>
      <c r="AJ267" s="175">
        <v>1</v>
      </c>
      <c r="AK267" s="175">
        <v>1</v>
      </c>
    </row>
    <row r="268" spans="1:37" x14ac:dyDescent="0.2">
      <c r="A268" s="176" t="s">
        <v>883</v>
      </c>
      <c r="B268" s="175">
        <v>7540.0533100000002</v>
      </c>
      <c r="C268" s="175">
        <v>7437.6765799999903</v>
      </c>
      <c r="D268" s="175">
        <v>7520.3987999999999</v>
      </c>
      <c r="E268" s="175">
        <v>7468.1546200000003</v>
      </c>
      <c r="F268" s="175">
        <v>7420.5171099999998</v>
      </c>
      <c r="G268" s="175">
        <v>7211.6533900000004</v>
      </c>
      <c r="H268" s="175">
        <v>7255.8462399999999</v>
      </c>
      <c r="I268" s="175">
        <v>7216.5350099999996</v>
      </c>
      <c r="J268" s="175">
        <v>7372.50346641346</v>
      </c>
      <c r="K268" s="175">
        <v>7386.5095552880603</v>
      </c>
      <c r="L268" s="175">
        <v>7012.7998911390896</v>
      </c>
      <c r="M268" s="175">
        <v>7036.8417113217602</v>
      </c>
      <c r="N268" s="175">
        <v>7040.3147623974401</v>
      </c>
      <c r="O268" s="175">
        <v>6984.7893353762702</v>
      </c>
      <c r="P268" s="175">
        <v>7025.1396998598302</v>
      </c>
      <c r="Q268" s="175">
        <v>7039.09671705867</v>
      </c>
      <c r="R268" s="175">
        <v>7019.6586951883901</v>
      </c>
      <c r="S268" s="175">
        <v>6907.9320440475003</v>
      </c>
      <c r="T268" s="175">
        <v>7772.7567649536304</v>
      </c>
      <c r="U268" s="175">
        <v>7773.2489782470702</v>
      </c>
      <c r="V268" s="175">
        <v>7746.34008318826</v>
      </c>
      <c r="W268" s="175">
        <v>7769.5676360307198</v>
      </c>
      <c r="X268" s="175">
        <v>7773.1588732569599</v>
      </c>
      <c r="Y268" s="175">
        <v>7784.4317285434399</v>
      </c>
      <c r="Z268" s="175">
        <v>7772.4770043180497</v>
      </c>
      <c r="AA268" s="175">
        <v>7727.1064679903202</v>
      </c>
      <c r="AB268" s="175">
        <v>7760.6541959398201</v>
      </c>
      <c r="AC268" s="175">
        <v>7749.3037133061298</v>
      </c>
      <c r="AD268" s="175">
        <v>7758.2645368664498</v>
      </c>
      <c r="AE268" s="175">
        <v>7740.7209177252198</v>
      </c>
      <c r="AF268" s="175">
        <v>7752.6620499864102</v>
      </c>
      <c r="AG268" s="175">
        <v>7748.4587217909102</v>
      </c>
      <c r="AH268" s="175">
        <v>7730.0225215037599</v>
      </c>
      <c r="AI268" s="175">
        <v>7744.7040978874202</v>
      </c>
      <c r="AJ268" s="175">
        <v>7735.8108680755104</v>
      </c>
      <c r="AK268" s="175">
        <v>7738.8709313108802</v>
      </c>
    </row>
    <row r="269" spans="1:37" x14ac:dyDescent="0.2">
      <c r="A269" s="176" t="s">
        <v>884</v>
      </c>
      <c r="B269" s="175">
        <v>0</v>
      </c>
      <c r="C269" s="175">
        <v>0</v>
      </c>
      <c r="D269" s="175">
        <v>0</v>
      </c>
      <c r="E269" s="175">
        <v>0</v>
      </c>
      <c r="F269" s="175">
        <v>0</v>
      </c>
      <c r="G269" s="175">
        <v>0</v>
      </c>
      <c r="H269" s="175">
        <v>0</v>
      </c>
      <c r="I269" s="175">
        <v>0</v>
      </c>
      <c r="J269" s="175">
        <v>0</v>
      </c>
      <c r="K269" s="175">
        <v>0</v>
      </c>
      <c r="L269" s="175">
        <v>0</v>
      </c>
      <c r="M269" s="175">
        <v>0</v>
      </c>
      <c r="N269" s="175">
        <v>0</v>
      </c>
      <c r="O269" s="175">
        <v>0</v>
      </c>
      <c r="P269" s="175">
        <v>0</v>
      </c>
      <c r="Q269" s="175">
        <v>0</v>
      </c>
      <c r="R269" s="175">
        <v>0</v>
      </c>
      <c r="S269" s="175">
        <v>0</v>
      </c>
      <c r="T269" s="175">
        <v>0</v>
      </c>
      <c r="U269" s="175">
        <v>0</v>
      </c>
      <c r="V269" s="175">
        <v>0</v>
      </c>
      <c r="W269" s="175">
        <v>0</v>
      </c>
      <c r="X269" s="175">
        <v>0</v>
      </c>
      <c r="Y269" s="175">
        <v>0</v>
      </c>
      <c r="Z269" s="175">
        <v>0</v>
      </c>
      <c r="AA269" s="175">
        <v>0</v>
      </c>
      <c r="AB269" s="175">
        <v>0</v>
      </c>
      <c r="AC269" s="175">
        <v>0</v>
      </c>
      <c r="AD269" s="175">
        <v>0</v>
      </c>
      <c r="AE269" s="175">
        <v>0</v>
      </c>
      <c r="AF269" s="175">
        <v>0</v>
      </c>
      <c r="AG269" s="175">
        <v>0</v>
      </c>
      <c r="AH269" s="175">
        <v>0</v>
      </c>
      <c r="AI269" s="175">
        <v>0</v>
      </c>
      <c r="AJ269" s="175">
        <v>0</v>
      </c>
      <c r="AK269" s="175">
        <v>0</v>
      </c>
    </row>
    <row r="270" spans="1:37" x14ac:dyDescent="0.2">
      <c r="A270" s="176" t="s">
        <v>885</v>
      </c>
      <c r="B270" s="175">
        <v>7540.0533100000002</v>
      </c>
      <c r="C270" s="175">
        <v>7437.6765799999903</v>
      </c>
      <c r="D270" s="175">
        <v>7520.3987999999999</v>
      </c>
      <c r="E270" s="175">
        <v>7468.1546200000003</v>
      </c>
      <c r="F270" s="175">
        <v>7420.5171099999998</v>
      </c>
      <c r="G270" s="175">
        <v>7211.6533900000004</v>
      </c>
      <c r="H270" s="175">
        <v>7255.8462399999999</v>
      </c>
      <c r="I270" s="175">
        <v>7216.5350099999996</v>
      </c>
      <c r="J270" s="175">
        <v>7372.50346641346</v>
      </c>
      <c r="K270" s="175">
        <v>7386.5095552880603</v>
      </c>
      <c r="L270" s="175">
        <v>7012.7998911390896</v>
      </c>
      <c r="M270" s="175">
        <v>7036.8417113217602</v>
      </c>
      <c r="N270" s="175">
        <v>7040.3147623974401</v>
      </c>
      <c r="O270" s="175">
        <v>6984.7893353762702</v>
      </c>
      <c r="P270" s="175">
        <v>7025.1396998598302</v>
      </c>
      <c r="Q270" s="175">
        <v>7039.09671705867</v>
      </c>
      <c r="R270" s="175">
        <v>7019.6586951883901</v>
      </c>
      <c r="S270" s="175">
        <v>6907.9320440475003</v>
      </c>
      <c r="T270" s="175">
        <v>7772.7567649536304</v>
      </c>
      <c r="U270" s="175">
        <v>7773.2489782470702</v>
      </c>
      <c r="V270" s="175">
        <v>7746.34008318826</v>
      </c>
      <c r="W270" s="175">
        <v>7769.5676360307198</v>
      </c>
      <c r="X270" s="175">
        <v>7773.1588732569599</v>
      </c>
      <c r="Y270" s="175">
        <v>7784.4317285434399</v>
      </c>
      <c r="Z270" s="175">
        <v>7772.4770043180497</v>
      </c>
      <c r="AA270" s="175">
        <v>7727.1064679903202</v>
      </c>
      <c r="AB270" s="175">
        <v>7760.6541959398201</v>
      </c>
      <c r="AC270" s="175">
        <v>7749.3037133061298</v>
      </c>
      <c r="AD270" s="175">
        <v>7758.2645368664498</v>
      </c>
      <c r="AE270" s="175">
        <v>7740.7209177252198</v>
      </c>
      <c r="AF270" s="175">
        <v>7752.6620499864102</v>
      </c>
      <c r="AG270" s="175">
        <v>7748.4587217909102</v>
      </c>
      <c r="AH270" s="175">
        <v>7730.0225215037599</v>
      </c>
      <c r="AI270" s="175">
        <v>7744.7040978874202</v>
      </c>
      <c r="AJ270" s="175">
        <v>7735.8108680755104</v>
      </c>
      <c r="AK270" s="175">
        <v>7738.8709313108802</v>
      </c>
    </row>
    <row r="271" spans="1:37" x14ac:dyDescent="0.2">
      <c r="A271" s="176" t="s">
        <v>886</v>
      </c>
      <c r="B271" s="175">
        <v>0</v>
      </c>
      <c r="C271" s="175">
        <v>0</v>
      </c>
      <c r="D271" s="175">
        <v>0</v>
      </c>
      <c r="E271" s="175">
        <v>0</v>
      </c>
      <c r="F271" s="175">
        <v>0</v>
      </c>
      <c r="G271" s="175">
        <v>0</v>
      </c>
      <c r="H271" s="175">
        <v>0</v>
      </c>
      <c r="I271" s="175">
        <v>0</v>
      </c>
      <c r="J271" s="175">
        <v>0</v>
      </c>
      <c r="K271" s="175">
        <v>0</v>
      </c>
      <c r="L271" s="175">
        <v>0</v>
      </c>
      <c r="M271" s="175">
        <v>0</v>
      </c>
      <c r="N271" s="175">
        <v>0</v>
      </c>
      <c r="O271" s="175">
        <v>0</v>
      </c>
      <c r="P271" s="175">
        <v>0</v>
      </c>
      <c r="Q271" s="175">
        <v>0</v>
      </c>
      <c r="R271" s="175">
        <v>0</v>
      </c>
      <c r="S271" s="175">
        <v>0</v>
      </c>
      <c r="T271" s="175">
        <v>0</v>
      </c>
      <c r="U271" s="175">
        <v>0</v>
      </c>
      <c r="V271" s="175">
        <v>0</v>
      </c>
      <c r="W271" s="175">
        <v>0</v>
      </c>
      <c r="X271" s="175">
        <v>0</v>
      </c>
      <c r="Y271" s="175">
        <v>0</v>
      </c>
      <c r="Z271" s="175">
        <v>0</v>
      </c>
      <c r="AA271" s="175">
        <v>0</v>
      </c>
      <c r="AB271" s="175">
        <v>0</v>
      </c>
      <c r="AC271" s="175">
        <v>0</v>
      </c>
      <c r="AD271" s="175">
        <v>0</v>
      </c>
      <c r="AE271" s="175">
        <v>0</v>
      </c>
      <c r="AF271" s="175">
        <v>0</v>
      </c>
      <c r="AG271" s="175">
        <v>0</v>
      </c>
      <c r="AH271" s="175">
        <v>0</v>
      </c>
      <c r="AI271" s="175">
        <v>0</v>
      </c>
      <c r="AJ271" s="175">
        <v>0</v>
      </c>
      <c r="AK271" s="175">
        <v>0</v>
      </c>
    </row>
    <row r="272" spans="1:37" ht="15" x14ac:dyDescent="0.25">
      <c r="A272" s="176" t="s">
        <v>887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</row>
    <row r="273" spans="1:1" x14ac:dyDescent="0.2">
      <c r="A273" s="176" t="s">
        <v>888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100"/>
  <sheetViews>
    <sheetView workbookViewId="0">
      <pane xSplit="1" ySplit="2" topLeftCell="B3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140625" defaultRowHeight="11.25" x14ac:dyDescent="0.2"/>
  <cols>
    <col min="1" max="1" width="30.7109375" style="163" customWidth="1"/>
    <col min="2" max="37" width="10.7109375" style="164" customWidth="1"/>
    <col min="38" max="16384" width="9.140625" style="164"/>
  </cols>
  <sheetData>
    <row r="1" spans="1:37" s="168" customFormat="1" x14ac:dyDescent="0.2">
      <c r="A1" s="167"/>
    </row>
    <row r="2" spans="1:37" s="168" customFormat="1" x14ac:dyDescent="0.2">
      <c r="A2" s="167"/>
      <c r="B2" s="168" t="s">
        <v>598</v>
      </c>
      <c r="C2" s="168" t="s">
        <v>599</v>
      </c>
      <c r="D2" s="168" t="s">
        <v>600</v>
      </c>
      <c r="E2" s="168" t="s">
        <v>601</v>
      </c>
      <c r="F2" s="168" t="s">
        <v>602</v>
      </c>
      <c r="G2" s="168" t="s">
        <v>603</v>
      </c>
      <c r="H2" s="168" t="s">
        <v>604</v>
      </c>
      <c r="I2" s="168" t="s">
        <v>605</v>
      </c>
      <c r="J2" s="168" t="s">
        <v>1</v>
      </c>
      <c r="K2" s="168" t="s">
        <v>2</v>
      </c>
      <c r="L2" s="168" t="s">
        <v>3</v>
      </c>
      <c r="M2" s="168" t="s">
        <v>4</v>
      </c>
      <c r="N2" s="168" t="s">
        <v>232</v>
      </c>
      <c r="O2" s="168" t="s">
        <v>233</v>
      </c>
      <c r="P2" s="168" t="s">
        <v>234</v>
      </c>
      <c r="Q2" s="168" t="s">
        <v>235</v>
      </c>
      <c r="R2" s="168" t="s">
        <v>236</v>
      </c>
      <c r="S2" s="168" t="s">
        <v>237</v>
      </c>
      <c r="T2" s="168" t="s">
        <v>238</v>
      </c>
      <c r="U2" s="168" t="s">
        <v>239</v>
      </c>
      <c r="V2" s="168" t="s">
        <v>240</v>
      </c>
      <c r="W2" s="168" t="s">
        <v>241</v>
      </c>
      <c r="X2" s="168" t="s">
        <v>242</v>
      </c>
      <c r="Y2" s="168" t="s">
        <v>243</v>
      </c>
      <c r="Z2" s="168" t="s">
        <v>371</v>
      </c>
      <c r="AA2" s="168" t="s">
        <v>372</v>
      </c>
      <c r="AB2" s="168" t="s">
        <v>373</v>
      </c>
      <c r="AC2" s="168" t="s">
        <v>374</v>
      </c>
      <c r="AD2" s="168" t="s">
        <v>375</v>
      </c>
      <c r="AE2" s="168" t="s">
        <v>376</v>
      </c>
      <c r="AF2" s="168" t="s">
        <v>377</v>
      </c>
      <c r="AG2" s="168" t="s">
        <v>378</v>
      </c>
      <c r="AH2" s="168" t="s">
        <v>379</v>
      </c>
      <c r="AI2" s="168" t="s">
        <v>380</v>
      </c>
      <c r="AJ2" s="168" t="s">
        <v>381</v>
      </c>
      <c r="AK2" s="168" t="s">
        <v>382</v>
      </c>
    </row>
    <row r="3" spans="1:37" s="168" customFormat="1" x14ac:dyDescent="0.2">
      <c r="A3" s="167"/>
    </row>
    <row r="4" spans="1:37" ht="15" x14ac:dyDescent="0.25">
      <c r="A4" s="161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ht="15" x14ac:dyDescent="0.25">
      <c r="A5" s="169" t="s">
        <v>331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x14ac:dyDescent="0.2">
      <c r="A6" s="163" t="s">
        <v>889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164">
        <v>0</v>
      </c>
      <c r="P6" s="164">
        <v>0</v>
      </c>
      <c r="Q6" s="164">
        <v>0</v>
      </c>
      <c r="R6" s="164">
        <v>0</v>
      </c>
      <c r="S6" s="164">
        <v>0</v>
      </c>
      <c r="T6" s="164">
        <v>0</v>
      </c>
      <c r="U6" s="164">
        <v>0</v>
      </c>
      <c r="V6" s="164">
        <v>0</v>
      </c>
      <c r="W6" s="164">
        <v>0</v>
      </c>
      <c r="X6" s="164">
        <v>0</v>
      </c>
      <c r="Y6" s="164">
        <v>0</v>
      </c>
      <c r="Z6" s="164">
        <v>0</v>
      </c>
      <c r="AA6" s="164">
        <v>0</v>
      </c>
      <c r="AB6" s="164">
        <v>0</v>
      </c>
      <c r="AC6" s="164">
        <v>0</v>
      </c>
      <c r="AD6" s="164">
        <v>0</v>
      </c>
      <c r="AE6" s="164">
        <v>0</v>
      </c>
      <c r="AF6" s="164">
        <v>0</v>
      </c>
      <c r="AG6" s="164">
        <v>0</v>
      </c>
      <c r="AH6" s="164">
        <v>0</v>
      </c>
      <c r="AI6" s="164">
        <v>0</v>
      </c>
      <c r="AJ6" s="164">
        <v>0</v>
      </c>
      <c r="AK6" s="164">
        <v>0</v>
      </c>
    </row>
    <row r="7" spans="1:37" s="171" customFormat="1" x14ac:dyDescent="0.2">
      <c r="A7" s="170" t="s">
        <v>890</v>
      </c>
      <c r="B7" s="171">
        <v>1</v>
      </c>
      <c r="C7" s="171">
        <v>1</v>
      </c>
      <c r="D7" s="171">
        <v>1</v>
      </c>
      <c r="E7" s="171">
        <v>1</v>
      </c>
      <c r="F7" s="171">
        <v>1</v>
      </c>
      <c r="G7" s="171">
        <v>1</v>
      </c>
      <c r="H7" s="171">
        <v>1</v>
      </c>
      <c r="I7" s="171">
        <v>1</v>
      </c>
      <c r="J7" s="171">
        <v>1</v>
      </c>
      <c r="K7" s="171">
        <v>1</v>
      </c>
      <c r="L7" s="171">
        <v>1</v>
      </c>
      <c r="M7" s="171">
        <v>1</v>
      </c>
      <c r="N7" s="171">
        <v>1</v>
      </c>
      <c r="O7" s="171">
        <v>1</v>
      </c>
      <c r="P7" s="171">
        <v>1</v>
      </c>
      <c r="Q7" s="171">
        <v>1</v>
      </c>
      <c r="R7" s="171">
        <v>1</v>
      </c>
      <c r="S7" s="171">
        <v>1</v>
      </c>
      <c r="T7" s="171">
        <v>1</v>
      </c>
      <c r="U7" s="171">
        <v>1</v>
      </c>
      <c r="V7" s="171">
        <v>1</v>
      </c>
      <c r="W7" s="171">
        <v>1</v>
      </c>
      <c r="X7" s="171">
        <v>1</v>
      </c>
      <c r="Y7" s="171">
        <v>1</v>
      </c>
      <c r="Z7" s="171">
        <v>1</v>
      </c>
      <c r="AA7" s="171">
        <v>1</v>
      </c>
      <c r="AB7" s="171">
        <v>1</v>
      </c>
      <c r="AC7" s="171">
        <v>1</v>
      </c>
      <c r="AD7" s="171">
        <v>1</v>
      </c>
      <c r="AE7" s="171">
        <v>1</v>
      </c>
      <c r="AF7" s="171">
        <v>1</v>
      </c>
      <c r="AG7" s="171">
        <v>1</v>
      </c>
      <c r="AH7" s="171">
        <v>1</v>
      </c>
      <c r="AI7" s="171">
        <v>1</v>
      </c>
      <c r="AJ7" s="171">
        <v>1</v>
      </c>
      <c r="AK7" s="171">
        <v>1</v>
      </c>
    </row>
    <row r="8" spans="1:37" x14ac:dyDescent="0.2">
      <c r="A8" s="163" t="s">
        <v>891</v>
      </c>
      <c r="B8" s="164">
        <v>1</v>
      </c>
      <c r="C8" s="164">
        <v>2</v>
      </c>
      <c r="D8" s="164">
        <v>3</v>
      </c>
      <c r="E8" s="164">
        <v>4</v>
      </c>
      <c r="F8" s="164">
        <v>5</v>
      </c>
      <c r="G8" s="164">
        <v>6</v>
      </c>
      <c r="H8" s="164">
        <v>7</v>
      </c>
      <c r="I8" s="164">
        <v>8</v>
      </c>
      <c r="J8" s="164">
        <v>9</v>
      </c>
      <c r="K8" s="164">
        <v>10</v>
      </c>
      <c r="L8" s="164">
        <v>11</v>
      </c>
      <c r="M8" s="164">
        <v>12</v>
      </c>
      <c r="N8" s="164">
        <v>1</v>
      </c>
      <c r="O8" s="164">
        <v>2</v>
      </c>
      <c r="P8" s="164">
        <v>3</v>
      </c>
      <c r="Q8" s="164">
        <v>4</v>
      </c>
      <c r="R8" s="164">
        <v>5</v>
      </c>
      <c r="S8" s="164">
        <v>6</v>
      </c>
      <c r="T8" s="164">
        <v>7</v>
      </c>
      <c r="U8" s="164">
        <v>8</v>
      </c>
      <c r="V8" s="164">
        <v>9</v>
      </c>
      <c r="W8" s="164">
        <v>10</v>
      </c>
      <c r="X8" s="164">
        <v>11</v>
      </c>
      <c r="Y8" s="164">
        <v>12</v>
      </c>
      <c r="Z8" s="164">
        <v>1</v>
      </c>
      <c r="AA8" s="164">
        <v>2</v>
      </c>
      <c r="AB8" s="164">
        <v>3</v>
      </c>
      <c r="AC8" s="164">
        <v>4</v>
      </c>
      <c r="AD8" s="164">
        <v>5</v>
      </c>
      <c r="AE8" s="164">
        <v>6</v>
      </c>
      <c r="AF8" s="164">
        <v>7</v>
      </c>
      <c r="AG8" s="164">
        <v>8</v>
      </c>
      <c r="AH8" s="164">
        <v>9</v>
      </c>
      <c r="AI8" s="164">
        <v>10</v>
      </c>
      <c r="AJ8" s="164">
        <v>11</v>
      </c>
      <c r="AK8" s="164">
        <v>12</v>
      </c>
    </row>
    <row r="9" spans="1:37" x14ac:dyDescent="0.2">
      <c r="A9" s="163" t="s">
        <v>892</v>
      </c>
      <c r="B9" s="164">
        <v>0</v>
      </c>
      <c r="C9" s="164">
        <v>0</v>
      </c>
      <c r="D9" s="164">
        <v>1</v>
      </c>
      <c r="E9" s="164">
        <v>0</v>
      </c>
      <c r="F9" s="164">
        <v>0</v>
      </c>
      <c r="G9" s="164">
        <v>1</v>
      </c>
      <c r="H9" s="164">
        <v>0</v>
      </c>
      <c r="I9" s="164">
        <v>0</v>
      </c>
      <c r="J9" s="164">
        <v>1</v>
      </c>
      <c r="K9" s="164">
        <v>0</v>
      </c>
      <c r="L9" s="164">
        <v>0</v>
      </c>
      <c r="M9" s="164">
        <v>1</v>
      </c>
      <c r="N9" s="164">
        <v>0</v>
      </c>
      <c r="O9" s="164">
        <v>0</v>
      </c>
      <c r="P9" s="164">
        <v>1</v>
      </c>
      <c r="Q9" s="164">
        <v>0</v>
      </c>
      <c r="R9" s="164">
        <v>0</v>
      </c>
      <c r="S9" s="164">
        <v>1</v>
      </c>
      <c r="T9" s="164">
        <v>0</v>
      </c>
      <c r="U9" s="164">
        <v>0</v>
      </c>
      <c r="V9" s="164">
        <v>1</v>
      </c>
      <c r="W9" s="164">
        <v>0</v>
      </c>
      <c r="X9" s="164">
        <v>0</v>
      </c>
      <c r="Y9" s="164">
        <v>1</v>
      </c>
      <c r="Z9" s="164">
        <v>0</v>
      </c>
      <c r="AA9" s="164">
        <v>0</v>
      </c>
      <c r="AB9" s="164">
        <v>1</v>
      </c>
      <c r="AC9" s="164">
        <v>0</v>
      </c>
      <c r="AD9" s="164">
        <v>0</v>
      </c>
      <c r="AE9" s="164">
        <v>1</v>
      </c>
      <c r="AF9" s="164">
        <v>0</v>
      </c>
      <c r="AG9" s="164">
        <v>0</v>
      </c>
      <c r="AH9" s="164">
        <v>1</v>
      </c>
      <c r="AI9" s="164">
        <v>0</v>
      </c>
      <c r="AJ9" s="164">
        <v>0</v>
      </c>
      <c r="AK9" s="164">
        <v>1</v>
      </c>
    </row>
    <row r="10" spans="1:37" x14ac:dyDescent="0.2">
      <c r="A10" s="163" t="s">
        <v>893</v>
      </c>
      <c r="B10" s="164">
        <v>0</v>
      </c>
      <c r="C10" s="164">
        <v>0</v>
      </c>
      <c r="D10" s="164">
        <v>1</v>
      </c>
      <c r="E10" s="164">
        <v>0</v>
      </c>
      <c r="F10" s="164">
        <v>0</v>
      </c>
      <c r="G10" s="164">
        <v>1</v>
      </c>
      <c r="H10" s="164">
        <v>0</v>
      </c>
      <c r="I10" s="164">
        <v>0</v>
      </c>
      <c r="J10" s="164">
        <v>1</v>
      </c>
      <c r="K10" s="164">
        <v>0</v>
      </c>
      <c r="L10" s="164">
        <v>0</v>
      </c>
      <c r="M10" s="164">
        <v>1</v>
      </c>
      <c r="N10" s="164">
        <v>0</v>
      </c>
      <c r="O10" s="164">
        <v>0</v>
      </c>
      <c r="P10" s="164">
        <v>1</v>
      </c>
      <c r="Q10" s="164">
        <v>0</v>
      </c>
      <c r="R10" s="164">
        <v>0</v>
      </c>
      <c r="S10" s="164">
        <v>1</v>
      </c>
      <c r="T10" s="164">
        <v>0</v>
      </c>
      <c r="U10" s="164">
        <v>0</v>
      </c>
      <c r="V10" s="164">
        <v>1</v>
      </c>
      <c r="W10" s="164">
        <v>0</v>
      </c>
      <c r="X10" s="164">
        <v>0</v>
      </c>
      <c r="Y10" s="164">
        <v>1</v>
      </c>
      <c r="Z10" s="164">
        <v>0</v>
      </c>
      <c r="AA10" s="164">
        <v>0</v>
      </c>
      <c r="AB10" s="164">
        <v>1</v>
      </c>
      <c r="AC10" s="164">
        <v>0</v>
      </c>
      <c r="AD10" s="164">
        <v>0</v>
      </c>
      <c r="AE10" s="164">
        <v>1</v>
      </c>
      <c r="AF10" s="164">
        <v>0</v>
      </c>
      <c r="AG10" s="164">
        <v>0</v>
      </c>
      <c r="AH10" s="164">
        <v>1</v>
      </c>
      <c r="AI10" s="164">
        <v>0</v>
      </c>
      <c r="AJ10" s="164">
        <v>0</v>
      </c>
      <c r="AK10" s="164">
        <v>1</v>
      </c>
    </row>
    <row r="11" spans="1:37" x14ac:dyDescent="0.2">
      <c r="A11" s="163" t="s">
        <v>894</v>
      </c>
      <c r="B11" s="164">
        <v>1</v>
      </c>
      <c r="C11" s="164">
        <v>1</v>
      </c>
      <c r="D11" s="164">
        <v>0</v>
      </c>
      <c r="E11" s="164">
        <v>1</v>
      </c>
      <c r="F11" s="164">
        <v>1</v>
      </c>
      <c r="G11" s="164">
        <v>0</v>
      </c>
      <c r="H11" s="164">
        <v>1</v>
      </c>
      <c r="I11" s="164">
        <v>1</v>
      </c>
      <c r="J11" s="164">
        <v>0</v>
      </c>
      <c r="K11" s="164">
        <v>1</v>
      </c>
      <c r="L11" s="164">
        <v>1</v>
      </c>
      <c r="M11" s="164">
        <v>0</v>
      </c>
      <c r="N11" s="164">
        <v>1</v>
      </c>
      <c r="O11" s="164">
        <v>1</v>
      </c>
      <c r="P11" s="164">
        <v>0</v>
      </c>
      <c r="Q11" s="164">
        <v>1</v>
      </c>
      <c r="R11" s="164">
        <v>1</v>
      </c>
      <c r="S11" s="164">
        <v>0</v>
      </c>
      <c r="T11" s="164">
        <v>1</v>
      </c>
      <c r="U11" s="164">
        <v>1</v>
      </c>
      <c r="V11" s="164">
        <v>0</v>
      </c>
      <c r="W11" s="164">
        <v>1</v>
      </c>
      <c r="X11" s="164">
        <v>1</v>
      </c>
      <c r="Y11" s="164">
        <v>0</v>
      </c>
      <c r="Z11" s="164">
        <v>1</v>
      </c>
      <c r="AA11" s="164">
        <v>1</v>
      </c>
      <c r="AB11" s="164">
        <v>0</v>
      </c>
      <c r="AC11" s="164">
        <v>1</v>
      </c>
      <c r="AD11" s="164">
        <v>1</v>
      </c>
      <c r="AE11" s="164">
        <v>0</v>
      </c>
      <c r="AF11" s="164">
        <v>1</v>
      </c>
      <c r="AG11" s="164">
        <v>1</v>
      </c>
      <c r="AH11" s="164">
        <v>0</v>
      </c>
      <c r="AI11" s="164">
        <v>1</v>
      </c>
      <c r="AJ11" s="164">
        <v>1</v>
      </c>
      <c r="AK11" s="164">
        <v>0</v>
      </c>
    </row>
    <row r="12" spans="1:37" x14ac:dyDescent="0.2">
      <c r="A12" s="163" t="s">
        <v>895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4">
        <v>0</v>
      </c>
      <c r="V12" s="164">
        <v>0</v>
      </c>
      <c r="W12" s="164">
        <v>0</v>
      </c>
      <c r="X12" s="164">
        <v>0</v>
      </c>
      <c r="Y12" s="164">
        <v>0</v>
      </c>
      <c r="Z12" s="164">
        <v>0</v>
      </c>
      <c r="AA12" s="164">
        <v>0</v>
      </c>
      <c r="AB12" s="164">
        <v>0</v>
      </c>
      <c r="AC12" s="164">
        <v>0</v>
      </c>
      <c r="AD12" s="164">
        <v>0</v>
      </c>
      <c r="AE12" s="164">
        <v>0</v>
      </c>
      <c r="AF12" s="164">
        <v>0</v>
      </c>
      <c r="AG12" s="164">
        <v>0</v>
      </c>
      <c r="AH12" s="164">
        <v>0</v>
      </c>
      <c r="AI12" s="164">
        <v>0</v>
      </c>
      <c r="AJ12" s="164">
        <v>0</v>
      </c>
      <c r="AK12" s="164">
        <v>0</v>
      </c>
    </row>
    <row r="13" spans="1:37" x14ac:dyDescent="0.2">
      <c r="A13" s="163" t="s">
        <v>896</v>
      </c>
      <c r="B13" s="164">
        <v>0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4">
        <v>0</v>
      </c>
      <c r="V13" s="164">
        <v>0</v>
      </c>
      <c r="W13" s="164">
        <v>0</v>
      </c>
      <c r="X13" s="164">
        <v>0</v>
      </c>
      <c r="Y13" s="164">
        <v>0</v>
      </c>
      <c r="Z13" s="164">
        <v>0</v>
      </c>
      <c r="AA13" s="164">
        <v>0</v>
      </c>
      <c r="AB13" s="164">
        <v>0</v>
      </c>
      <c r="AC13" s="164">
        <v>0</v>
      </c>
      <c r="AD13" s="164">
        <v>0</v>
      </c>
      <c r="AE13" s="164">
        <v>0</v>
      </c>
      <c r="AF13" s="164">
        <v>0</v>
      </c>
      <c r="AG13" s="164">
        <v>0</v>
      </c>
      <c r="AH13" s="164">
        <v>0</v>
      </c>
      <c r="AI13" s="164">
        <v>0</v>
      </c>
      <c r="AJ13" s="164">
        <v>0</v>
      </c>
      <c r="AK13" s="164">
        <v>0</v>
      </c>
    </row>
    <row r="14" spans="1:37" x14ac:dyDescent="0.2">
      <c r="A14" s="161" t="s">
        <v>897</v>
      </c>
      <c r="B14" s="164">
        <v>0</v>
      </c>
      <c r="C14" s="164">
        <v>0</v>
      </c>
      <c r="D14" s="164">
        <v>1</v>
      </c>
      <c r="E14" s="164">
        <v>0</v>
      </c>
      <c r="F14" s="164">
        <v>0</v>
      </c>
      <c r="G14" s="164">
        <v>1</v>
      </c>
      <c r="H14" s="164">
        <v>0</v>
      </c>
      <c r="I14" s="164">
        <v>0</v>
      </c>
      <c r="J14" s="164">
        <v>1</v>
      </c>
      <c r="K14" s="164">
        <v>0</v>
      </c>
      <c r="L14" s="164">
        <v>0</v>
      </c>
      <c r="M14" s="164">
        <v>1</v>
      </c>
      <c r="N14" s="164">
        <v>0</v>
      </c>
      <c r="O14" s="164">
        <v>0</v>
      </c>
      <c r="P14" s="164">
        <v>1</v>
      </c>
      <c r="Q14" s="164">
        <v>0</v>
      </c>
      <c r="R14" s="164">
        <v>0</v>
      </c>
      <c r="S14" s="164">
        <v>1</v>
      </c>
      <c r="T14" s="164">
        <v>0</v>
      </c>
      <c r="U14" s="164">
        <v>0</v>
      </c>
      <c r="V14" s="164">
        <v>1</v>
      </c>
      <c r="W14" s="164">
        <v>0</v>
      </c>
      <c r="X14" s="164">
        <v>0</v>
      </c>
      <c r="Y14" s="164">
        <v>1</v>
      </c>
      <c r="Z14" s="164">
        <v>0</v>
      </c>
      <c r="AA14" s="164">
        <v>0</v>
      </c>
      <c r="AB14" s="164">
        <v>1</v>
      </c>
      <c r="AC14" s="164">
        <v>0</v>
      </c>
      <c r="AD14" s="164">
        <v>0</v>
      </c>
      <c r="AE14" s="164">
        <v>1</v>
      </c>
      <c r="AF14" s="164">
        <v>0</v>
      </c>
      <c r="AG14" s="164">
        <v>0</v>
      </c>
      <c r="AH14" s="164">
        <v>1</v>
      </c>
      <c r="AI14" s="164">
        <v>0</v>
      </c>
      <c r="AJ14" s="164">
        <v>0</v>
      </c>
      <c r="AK14" s="164">
        <v>1</v>
      </c>
    </row>
    <row r="15" spans="1:37" x14ac:dyDescent="0.2">
      <c r="A15" s="163" t="s">
        <v>898</v>
      </c>
      <c r="B15" s="164">
        <v>1</v>
      </c>
      <c r="C15" s="164">
        <v>1</v>
      </c>
      <c r="D15" s="164">
        <v>1</v>
      </c>
      <c r="E15" s="164">
        <v>1</v>
      </c>
      <c r="F15" s="164">
        <v>1</v>
      </c>
      <c r="G15" s="164">
        <v>1</v>
      </c>
      <c r="H15" s="164">
        <v>1</v>
      </c>
      <c r="I15" s="164">
        <v>1</v>
      </c>
      <c r="J15" s="164">
        <v>1</v>
      </c>
      <c r="K15" s="164">
        <v>1</v>
      </c>
      <c r="L15" s="164">
        <v>1</v>
      </c>
      <c r="M15" s="164">
        <v>1</v>
      </c>
      <c r="N15" s="164">
        <v>1</v>
      </c>
      <c r="O15" s="164">
        <v>1</v>
      </c>
      <c r="P15" s="164">
        <v>1</v>
      </c>
      <c r="Q15" s="164">
        <v>1</v>
      </c>
      <c r="R15" s="164">
        <v>1</v>
      </c>
      <c r="S15" s="164">
        <v>1</v>
      </c>
      <c r="T15" s="164">
        <v>1</v>
      </c>
      <c r="U15" s="164">
        <v>1</v>
      </c>
      <c r="V15" s="164">
        <v>1</v>
      </c>
      <c r="W15" s="164">
        <v>1</v>
      </c>
      <c r="X15" s="164">
        <v>1</v>
      </c>
      <c r="Y15" s="164">
        <v>1</v>
      </c>
      <c r="Z15" s="164">
        <v>1</v>
      </c>
      <c r="AA15" s="164">
        <v>1</v>
      </c>
      <c r="AB15" s="164">
        <v>1</v>
      </c>
      <c r="AC15" s="164">
        <v>1</v>
      </c>
      <c r="AD15" s="164">
        <v>1</v>
      </c>
      <c r="AE15" s="164">
        <v>1</v>
      </c>
      <c r="AF15" s="164">
        <v>1</v>
      </c>
      <c r="AG15" s="164">
        <v>1</v>
      </c>
      <c r="AH15" s="164">
        <v>1</v>
      </c>
      <c r="AI15" s="164">
        <v>1</v>
      </c>
      <c r="AJ15" s="164">
        <v>1</v>
      </c>
      <c r="AK15" s="164">
        <v>1</v>
      </c>
    </row>
    <row r="16" spans="1:37" x14ac:dyDescent="0.2">
      <c r="A16" s="163" t="s">
        <v>899</v>
      </c>
      <c r="B16" s="164">
        <v>37766.203089999901</v>
      </c>
      <c r="C16" s="164">
        <v>32986.996299999897</v>
      </c>
      <c r="D16" s="164">
        <v>20934.427339999998</v>
      </c>
      <c r="E16" s="164">
        <v>9919.0678900000003</v>
      </c>
      <c r="F16" s="164">
        <v>21527.565219999899</v>
      </c>
      <c r="G16" s="164">
        <v>27111.435979999998</v>
      </c>
      <c r="H16" s="164">
        <v>37544.491519999901</v>
      </c>
      <c r="I16" s="164">
        <v>30179.299849999999</v>
      </c>
      <c r="J16" s="164">
        <v>17613.656919518002</v>
      </c>
      <c r="K16" s="164">
        <v>10824.932749444601</v>
      </c>
      <c r="L16" s="164">
        <v>18479.446177190999</v>
      </c>
      <c r="M16" s="164">
        <v>26719.0420917314</v>
      </c>
      <c r="N16" s="164">
        <v>37993.127211513798</v>
      </c>
      <c r="O16" s="164">
        <v>27501.963792619201</v>
      </c>
      <c r="P16" s="164">
        <v>21372.711332367398</v>
      </c>
      <c r="Q16" s="164">
        <v>5591.7880303491702</v>
      </c>
      <c r="R16" s="164">
        <v>15435.194224275299</v>
      </c>
      <c r="S16" s="164">
        <v>18899.623580259002</v>
      </c>
      <c r="T16" s="164">
        <v>6591.2978116832501</v>
      </c>
      <c r="U16" s="164">
        <v>7439.3429631069603</v>
      </c>
      <c r="V16" s="164">
        <v>-1744.01183115558</v>
      </c>
      <c r="W16" s="164">
        <v>-11357.0012889642</v>
      </c>
      <c r="X16" s="164">
        <v>-39.715840520851998</v>
      </c>
      <c r="Y16" s="164">
        <v>9659.7553677791002</v>
      </c>
      <c r="Z16" s="164">
        <v>17016.343226053399</v>
      </c>
      <c r="AA16" s="164">
        <v>7710.5045054133298</v>
      </c>
      <c r="AB16" s="164">
        <v>-5186.9649194364301</v>
      </c>
      <c r="AC16" s="164">
        <v>-9200.8627405855696</v>
      </c>
      <c r="AD16" s="164">
        <v>-5796.7202588679602</v>
      </c>
      <c r="AE16" s="164">
        <v>-1449.0282567260699</v>
      </c>
      <c r="AF16" s="164">
        <v>9422.4276494302394</v>
      </c>
      <c r="AG16" s="164">
        <v>7566.2190362090196</v>
      </c>
      <c r="AH16" s="164">
        <v>-1760.5838480006901</v>
      </c>
      <c r="AI16" s="164">
        <v>-9192.7239694512591</v>
      </c>
      <c r="AJ16" s="164">
        <v>126.44058980591799</v>
      </c>
      <c r="AK16" s="164">
        <v>11068.964739044801</v>
      </c>
    </row>
    <row r="17" spans="1:37" x14ac:dyDescent="0.2">
      <c r="A17" s="163" t="s">
        <v>900</v>
      </c>
      <c r="B17" s="164">
        <v>1</v>
      </c>
      <c r="C17" s="164">
        <v>1</v>
      </c>
      <c r="D17" s="164">
        <v>1</v>
      </c>
      <c r="E17" s="164">
        <v>1</v>
      </c>
      <c r="F17" s="164">
        <v>1</v>
      </c>
      <c r="G17" s="164">
        <v>1</v>
      </c>
      <c r="H17" s="164">
        <v>1</v>
      </c>
      <c r="I17" s="164">
        <v>1</v>
      </c>
      <c r="J17" s="164">
        <v>1</v>
      </c>
      <c r="K17" s="164">
        <v>1</v>
      </c>
      <c r="L17" s="164">
        <v>1</v>
      </c>
      <c r="M17" s="164">
        <v>1</v>
      </c>
      <c r="N17" s="164">
        <v>1</v>
      </c>
      <c r="O17" s="164">
        <v>1</v>
      </c>
      <c r="P17" s="164">
        <v>1</v>
      </c>
      <c r="Q17" s="164">
        <v>1</v>
      </c>
      <c r="R17" s="164">
        <v>1</v>
      </c>
      <c r="S17" s="164">
        <v>1</v>
      </c>
      <c r="T17" s="164">
        <v>1</v>
      </c>
      <c r="U17" s="164">
        <v>1</v>
      </c>
      <c r="V17" s="164">
        <v>1</v>
      </c>
      <c r="W17" s="164">
        <v>1</v>
      </c>
      <c r="X17" s="164">
        <v>1</v>
      </c>
      <c r="Y17" s="164">
        <v>1</v>
      </c>
      <c r="Z17" s="164">
        <v>1</v>
      </c>
      <c r="AA17" s="164">
        <v>1</v>
      </c>
      <c r="AB17" s="164">
        <v>1</v>
      </c>
      <c r="AC17" s="164">
        <v>1</v>
      </c>
      <c r="AD17" s="164">
        <v>1</v>
      </c>
      <c r="AE17" s="164">
        <v>1</v>
      </c>
      <c r="AF17" s="164">
        <v>1</v>
      </c>
      <c r="AG17" s="164">
        <v>1</v>
      </c>
      <c r="AH17" s="164">
        <v>1</v>
      </c>
      <c r="AI17" s="164">
        <v>1</v>
      </c>
      <c r="AJ17" s="164">
        <v>1</v>
      </c>
      <c r="AK17" s="164">
        <v>1</v>
      </c>
    </row>
    <row r="18" spans="1:37" x14ac:dyDescent="0.2">
      <c r="A18" s="163" t="s">
        <v>901</v>
      </c>
      <c r="B18" s="164">
        <v>0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  <c r="X18" s="164">
        <v>0</v>
      </c>
      <c r="Y18" s="164">
        <v>0</v>
      </c>
      <c r="Z18" s="164">
        <v>0</v>
      </c>
      <c r="AA18" s="164">
        <v>0</v>
      </c>
      <c r="AB18" s="164">
        <v>0</v>
      </c>
      <c r="AC18" s="164">
        <v>0</v>
      </c>
      <c r="AD18" s="164">
        <v>0</v>
      </c>
      <c r="AE18" s="164">
        <v>0</v>
      </c>
      <c r="AF18" s="164">
        <v>0</v>
      </c>
      <c r="AG18" s="164">
        <v>0</v>
      </c>
      <c r="AH18" s="164">
        <v>0</v>
      </c>
      <c r="AI18" s="164">
        <v>0</v>
      </c>
      <c r="AJ18" s="164">
        <v>0</v>
      </c>
      <c r="AK18" s="164">
        <v>0</v>
      </c>
    </row>
    <row r="19" spans="1:37" x14ac:dyDescent="0.2">
      <c r="A19" s="163" t="s">
        <v>902</v>
      </c>
      <c r="B19" s="164">
        <v>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  <c r="X19" s="164">
        <v>0</v>
      </c>
      <c r="Y19" s="164">
        <v>0</v>
      </c>
      <c r="Z19" s="164">
        <v>0</v>
      </c>
      <c r="AA19" s="164">
        <v>0</v>
      </c>
      <c r="AB19" s="164">
        <v>0</v>
      </c>
      <c r="AC19" s="164">
        <v>0</v>
      </c>
      <c r="AD19" s="164">
        <v>0</v>
      </c>
      <c r="AE19" s="164">
        <v>0</v>
      </c>
      <c r="AF19" s="164">
        <v>0</v>
      </c>
      <c r="AG19" s="164">
        <v>0</v>
      </c>
      <c r="AH19" s="164">
        <v>0</v>
      </c>
      <c r="AI19" s="164">
        <v>0</v>
      </c>
      <c r="AJ19" s="164">
        <v>0</v>
      </c>
      <c r="AK19" s="164">
        <v>0</v>
      </c>
    </row>
    <row r="20" spans="1:37" x14ac:dyDescent="0.2">
      <c r="A20" s="163" t="s">
        <v>903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  <c r="X20" s="164">
        <v>0</v>
      </c>
      <c r="Y20" s="164">
        <v>0</v>
      </c>
      <c r="Z20" s="164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0</v>
      </c>
      <c r="AG20" s="164">
        <v>0</v>
      </c>
      <c r="AH20" s="164">
        <v>0</v>
      </c>
      <c r="AI20" s="164">
        <v>0</v>
      </c>
      <c r="AJ20" s="164">
        <v>0</v>
      </c>
      <c r="AK20" s="164">
        <v>0</v>
      </c>
    </row>
    <row r="21" spans="1:37" x14ac:dyDescent="0.2">
      <c r="A21" s="163" t="s">
        <v>904</v>
      </c>
      <c r="B21" s="164">
        <v>16789.515221874201</v>
      </c>
      <c r="C21" s="164">
        <v>18449.028952971301</v>
      </c>
      <c r="D21" s="164">
        <v>5602.0558831299904</v>
      </c>
      <c r="E21" s="164">
        <v>23531.1552100095</v>
      </c>
      <c r="F21" s="164">
        <v>20294.782615705299</v>
      </c>
      <c r="G21" s="164">
        <v>14873.5719211777</v>
      </c>
      <c r="H21" s="164">
        <v>27284.476865803899</v>
      </c>
      <c r="I21" s="164">
        <v>19642.384525482601</v>
      </c>
      <c r="J21" s="164">
        <v>30385.757866514701</v>
      </c>
      <c r="K21" s="164">
        <v>21006.7695792292</v>
      </c>
      <c r="L21" s="164">
        <v>18318.731723023699</v>
      </c>
      <c r="M21" s="164">
        <v>7990.2301052455796</v>
      </c>
      <c r="N21" s="164">
        <v>22382.0570913294</v>
      </c>
      <c r="O21" s="164">
        <v>21937.0469546729</v>
      </c>
      <c r="P21" s="164">
        <v>1222.0787653273601</v>
      </c>
      <c r="Q21" s="164">
        <v>27064.947449124898</v>
      </c>
      <c r="R21" s="164">
        <v>24475.649242986201</v>
      </c>
      <c r="S21" s="164">
        <v>14407.233190716801</v>
      </c>
      <c r="T21" s="164">
        <v>28141.558918331</v>
      </c>
      <c r="U21" s="164">
        <v>26195.747843946901</v>
      </c>
      <c r="V21" s="164">
        <v>15328.149176090201</v>
      </c>
      <c r="W21" s="164">
        <v>28990.901014921401</v>
      </c>
      <c r="X21" s="164">
        <v>24160.642526174401</v>
      </c>
      <c r="Y21" s="164">
        <v>14526.588195574601</v>
      </c>
      <c r="Z21" s="164">
        <v>26698.347145661199</v>
      </c>
      <c r="AA21" s="164">
        <v>27233.032098709202</v>
      </c>
      <c r="AB21" s="164">
        <v>20161.797907843498</v>
      </c>
      <c r="AC21" s="164">
        <v>29363.179942013201</v>
      </c>
      <c r="AD21" s="164">
        <v>27970.5722681804</v>
      </c>
      <c r="AE21" s="164">
        <v>17980.715602947399</v>
      </c>
      <c r="AF21" s="164">
        <v>30064.593232002</v>
      </c>
      <c r="AG21" s="164">
        <v>28693.123023706201</v>
      </c>
      <c r="AH21" s="164">
        <v>19760.825606313902</v>
      </c>
      <c r="AI21" s="164">
        <v>22681.759055441202</v>
      </c>
      <c r="AJ21" s="164">
        <v>31367.437275593798</v>
      </c>
      <c r="AK21" s="164">
        <v>17279.0155232367</v>
      </c>
    </row>
    <row r="22" spans="1:37" x14ac:dyDescent="0.2">
      <c r="A22" s="163" t="s">
        <v>905</v>
      </c>
      <c r="B22" s="164">
        <v>-31164.124347444798</v>
      </c>
      <c r="C22" s="164">
        <v>-31164.124347444798</v>
      </c>
      <c r="D22" s="164">
        <v>-31731.174187444802</v>
      </c>
      <c r="E22" s="164">
        <v>-31164.124347444798</v>
      </c>
      <c r="F22" s="164">
        <v>-31164.124347444798</v>
      </c>
      <c r="G22" s="164">
        <v>-31731.174187444802</v>
      </c>
      <c r="H22" s="164">
        <v>-31164.124347444798</v>
      </c>
      <c r="I22" s="164">
        <v>-31164.124347444798</v>
      </c>
      <c r="J22" s="164">
        <v>-32981.530394382302</v>
      </c>
      <c r="K22" s="164">
        <v>-32414.480554382299</v>
      </c>
      <c r="L22" s="164">
        <v>-32414.480554382299</v>
      </c>
      <c r="M22" s="164">
        <v>-32981.530394382302</v>
      </c>
      <c r="N22" s="164">
        <v>-32370.881380348899</v>
      </c>
      <c r="O22" s="164">
        <v>-32370.881380348899</v>
      </c>
      <c r="P22" s="164">
        <v>-32503.324622848901</v>
      </c>
      <c r="Q22" s="164">
        <v>-32370.881380348899</v>
      </c>
      <c r="R22" s="164">
        <v>-32370.881380348899</v>
      </c>
      <c r="S22" s="164">
        <v>-32503.324622848901</v>
      </c>
      <c r="T22" s="164">
        <v>-31515.260367465598</v>
      </c>
      <c r="U22" s="164">
        <v>-31515.260367465598</v>
      </c>
      <c r="V22" s="164">
        <v>-31647.7036099656</v>
      </c>
      <c r="W22" s="164">
        <v>-31515.260367465598</v>
      </c>
      <c r="X22" s="164">
        <v>-31515.260367465598</v>
      </c>
      <c r="Y22" s="164">
        <v>-31647.7036099656</v>
      </c>
      <c r="Z22" s="164">
        <v>-31587.8005864718</v>
      </c>
      <c r="AA22" s="164">
        <v>-31587.8005864718</v>
      </c>
      <c r="AB22" s="164">
        <v>-31663.8247339718</v>
      </c>
      <c r="AC22" s="164">
        <v>-31587.8005864718</v>
      </c>
      <c r="AD22" s="164">
        <v>-31587.8005864718</v>
      </c>
      <c r="AE22" s="164">
        <v>-31663.8247339718</v>
      </c>
      <c r="AF22" s="164">
        <v>-31587.8005864718</v>
      </c>
      <c r="AG22" s="164">
        <v>-31587.8005864718</v>
      </c>
      <c r="AH22" s="164">
        <v>-31663.8247339718</v>
      </c>
      <c r="AI22" s="164">
        <v>-31587.8005864718</v>
      </c>
      <c r="AJ22" s="164">
        <v>-31587.8005864718</v>
      </c>
      <c r="AK22" s="164">
        <v>-31663.8247339718</v>
      </c>
    </row>
    <row r="23" spans="1:37" x14ac:dyDescent="0.2">
      <c r="A23" s="163" t="s">
        <v>906</v>
      </c>
      <c r="B23" s="164">
        <v>0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  <c r="X23" s="164">
        <v>0</v>
      </c>
      <c r="Y23" s="164">
        <v>0</v>
      </c>
      <c r="Z23" s="164">
        <v>0</v>
      </c>
      <c r="AA23" s="164">
        <v>0</v>
      </c>
      <c r="AB23" s="164">
        <v>0</v>
      </c>
      <c r="AC23" s="164">
        <v>0</v>
      </c>
      <c r="AD23" s="164">
        <v>0</v>
      </c>
      <c r="AE23" s="164">
        <v>0</v>
      </c>
      <c r="AF23" s="164">
        <v>0</v>
      </c>
      <c r="AG23" s="164">
        <v>0</v>
      </c>
      <c r="AH23" s="164">
        <v>0</v>
      </c>
      <c r="AI23" s="164">
        <v>0</v>
      </c>
      <c r="AJ23" s="164">
        <v>0</v>
      </c>
      <c r="AK23" s="164">
        <v>0</v>
      </c>
    </row>
    <row r="24" spans="1:37" ht="15" x14ac:dyDescent="0.25">
      <c r="A24" s="169" t="s">
        <v>907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x14ac:dyDescent="0.2">
      <c r="A25" s="163" t="s">
        <v>908</v>
      </c>
      <c r="B25" s="164">
        <v>37766.203089999901</v>
      </c>
      <c r="C25" s="164">
        <v>32986.996299999897</v>
      </c>
      <c r="D25" s="164">
        <v>20934.427339999998</v>
      </c>
      <c r="E25" s="164">
        <v>9919.0678900000003</v>
      </c>
      <c r="F25" s="164">
        <v>21527.565219999899</v>
      </c>
      <c r="G25" s="164">
        <v>27111.435979999998</v>
      </c>
      <c r="H25" s="164">
        <v>37544.491519999901</v>
      </c>
      <c r="I25" s="164">
        <v>30179.299849999999</v>
      </c>
      <c r="J25" s="164">
        <v>17613.656919518002</v>
      </c>
      <c r="K25" s="164">
        <v>10824.932749444601</v>
      </c>
      <c r="L25" s="164">
        <v>18479.446177190999</v>
      </c>
      <c r="M25" s="164">
        <v>26719.0420917314</v>
      </c>
      <c r="N25" s="164">
        <v>37993.127211513798</v>
      </c>
      <c r="O25" s="164">
        <v>27501.963792619201</v>
      </c>
      <c r="P25" s="164">
        <v>21372.711332367398</v>
      </c>
      <c r="Q25" s="164">
        <v>5591.7880303491702</v>
      </c>
      <c r="R25" s="164">
        <v>15435.194224275299</v>
      </c>
      <c r="S25" s="164">
        <v>18899.623580259002</v>
      </c>
      <c r="T25" s="164">
        <v>6591.2978116832501</v>
      </c>
      <c r="U25" s="164">
        <v>7439.3429631069603</v>
      </c>
      <c r="V25" s="164">
        <v>-1744.01183115558</v>
      </c>
      <c r="W25" s="164">
        <v>-11357.0012889642</v>
      </c>
      <c r="X25" s="164">
        <v>-39.715840520851998</v>
      </c>
      <c r="Y25" s="164">
        <v>9659.7553677791002</v>
      </c>
      <c r="Z25" s="164">
        <v>17016.343226053399</v>
      </c>
      <c r="AA25" s="164">
        <v>7710.5045054133298</v>
      </c>
      <c r="AB25" s="164">
        <v>-5186.9649194364301</v>
      </c>
      <c r="AC25" s="164">
        <v>-9200.8627405855696</v>
      </c>
      <c r="AD25" s="164">
        <v>-5796.7202588679602</v>
      </c>
      <c r="AE25" s="164">
        <v>-1449.0282567260699</v>
      </c>
      <c r="AF25" s="164">
        <v>9422.4276494302394</v>
      </c>
      <c r="AG25" s="164">
        <v>7566.2190362090196</v>
      </c>
      <c r="AH25" s="164">
        <v>-1760.5838480006901</v>
      </c>
      <c r="AI25" s="164">
        <v>-9192.7239694512591</v>
      </c>
      <c r="AJ25" s="164">
        <v>126.44058980591799</v>
      </c>
      <c r="AK25" s="164">
        <v>11068.964739044801</v>
      </c>
    </row>
    <row r="26" spans="1:37" x14ac:dyDescent="0.2">
      <c r="A26" s="163" t="s">
        <v>909</v>
      </c>
      <c r="B26" s="164">
        <v>184.66443000000001</v>
      </c>
      <c r="C26" s="164">
        <v>69.202479999999994</v>
      </c>
      <c r="D26" s="164">
        <v>682.08626000000004</v>
      </c>
      <c r="E26" s="164">
        <v>38.762149999999998</v>
      </c>
      <c r="F26" s="164">
        <v>52.4069</v>
      </c>
      <c r="G26" s="164">
        <v>699.01931000000002</v>
      </c>
      <c r="H26" s="164">
        <v>70.745729999999995</v>
      </c>
      <c r="I26" s="164">
        <v>74.599209999999999</v>
      </c>
      <c r="J26" s="164">
        <v>594.48699999999997</v>
      </c>
      <c r="K26" s="164">
        <v>73.123999999999995</v>
      </c>
      <c r="L26" s="164">
        <v>59.348999999999997</v>
      </c>
      <c r="M26" s="164">
        <v>655.56200000000001</v>
      </c>
      <c r="N26" s="164">
        <v>106.282</v>
      </c>
      <c r="O26" s="164">
        <v>69.308000000000007</v>
      </c>
      <c r="P26" s="164">
        <v>571.81799999999998</v>
      </c>
      <c r="Q26" s="164">
        <v>68.957999999999998</v>
      </c>
      <c r="R26" s="164">
        <v>67.896000000000001</v>
      </c>
      <c r="S26" s="164">
        <v>570.40199999999902</v>
      </c>
      <c r="T26" s="164">
        <v>63.614286144470299</v>
      </c>
      <c r="U26" s="164">
        <v>56.372906588044103</v>
      </c>
      <c r="V26" s="164">
        <v>553.62008452841803</v>
      </c>
      <c r="W26" s="164">
        <v>52.785202095745802</v>
      </c>
      <c r="X26" s="164">
        <v>42.189302969050303</v>
      </c>
      <c r="Y26" s="164">
        <v>562.42621538716401</v>
      </c>
      <c r="Z26" s="164">
        <v>71.711180189390802</v>
      </c>
      <c r="AA26" s="164">
        <v>27.878398217875102</v>
      </c>
      <c r="AB26" s="164">
        <v>523.21098372194399</v>
      </c>
      <c r="AC26" s="164">
        <v>11.52939654743</v>
      </c>
      <c r="AD26" s="164">
        <v>4.6048487170237804</v>
      </c>
      <c r="AE26" s="164">
        <v>496.93753450778797</v>
      </c>
      <c r="AF26" s="164">
        <v>-10.5233354370071</v>
      </c>
      <c r="AG26" s="164">
        <v>-15.547557529906999</v>
      </c>
      <c r="AH26" s="164">
        <v>471.65905767066101</v>
      </c>
      <c r="AI26" s="164">
        <v>-41.380086920896503</v>
      </c>
      <c r="AJ26" s="164">
        <v>-62.577011261474503</v>
      </c>
      <c r="AK26" s="164">
        <v>442.66718438182301</v>
      </c>
    </row>
    <row r="27" spans="1:37" x14ac:dyDescent="0.2">
      <c r="A27" s="163" t="s">
        <v>910</v>
      </c>
      <c r="B27" s="164">
        <v>0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4">
        <v>0</v>
      </c>
      <c r="V27" s="164">
        <v>0</v>
      </c>
      <c r="W27" s="164">
        <v>0</v>
      </c>
      <c r="X27" s="164">
        <v>0</v>
      </c>
      <c r="Y27" s="164">
        <v>0</v>
      </c>
      <c r="Z27" s="164">
        <v>0</v>
      </c>
      <c r="AA27" s="164">
        <v>0</v>
      </c>
      <c r="AB27" s="164">
        <v>0</v>
      </c>
      <c r="AC27" s="164">
        <v>0</v>
      </c>
      <c r="AD27" s="164">
        <v>0</v>
      </c>
      <c r="AE27" s="164">
        <v>0</v>
      </c>
      <c r="AF27" s="164">
        <v>0</v>
      </c>
      <c r="AG27" s="164">
        <v>0</v>
      </c>
      <c r="AH27" s="164">
        <v>0</v>
      </c>
      <c r="AI27" s="164">
        <v>0</v>
      </c>
      <c r="AJ27" s="164">
        <v>0</v>
      </c>
      <c r="AK27" s="164">
        <v>0</v>
      </c>
    </row>
    <row r="28" spans="1:37" x14ac:dyDescent="0.2">
      <c r="A28" s="163" t="s">
        <v>911</v>
      </c>
      <c r="B28" s="164">
        <v>37950.867519999898</v>
      </c>
      <c r="C28" s="164">
        <v>33056.198779999897</v>
      </c>
      <c r="D28" s="164">
        <v>21616.513599999998</v>
      </c>
      <c r="E28" s="164">
        <v>9957.8300400000007</v>
      </c>
      <c r="F28" s="164">
        <v>21579.9721199999</v>
      </c>
      <c r="G28" s="164">
        <v>27810.455290000002</v>
      </c>
      <c r="H28" s="164">
        <v>37615.237249999896</v>
      </c>
      <c r="I28" s="164">
        <v>30253.89906</v>
      </c>
      <c r="J28" s="164">
        <v>18208.143919517999</v>
      </c>
      <c r="K28" s="164">
        <v>10898.0567494446</v>
      </c>
      <c r="L28" s="164">
        <v>18538.795177191001</v>
      </c>
      <c r="M28" s="164">
        <v>27374.604091731399</v>
      </c>
      <c r="N28" s="164">
        <v>38099.409211513797</v>
      </c>
      <c r="O28" s="164">
        <v>27571.271792619202</v>
      </c>
      <c r="P28" s="164">
        <v>21944.529332367401</v>
      </c>
      <c r="Q28" s="164">
        <v>5660.7460303491698</v>
      </c>
      <c r="R28" s="164">
        <v>15503.0902242753</v>
      </c>
      <c r="S28" s="164">
        <v>19470.025580259</v>
      </c>
      <c r="T28" s="164">
        <v>6654.9120978277197</v>
      </c>
      <c r="U28" s="164">
        <v>7495.71586969501</v>
      </c>
      <c r="V28" s="164">
        <v>-1190.39174662716</v>
      </c>
      <c r="W28" s="164">
        <v>-11304.2160868684</v>
      </c>
      <c r="X28" s="164">
        <v>2.4734624481983301</v>
      </c>
      <c r="Y28" s="164">
        <v>10222.181583166201</v>
      </c>
      <c r="Z28" s="164">
        <v>17088.054406242802</v>
      </c>
      <c r="AA28" s="164">
        <v>7738.38290363121</v>
      </c>
      <c r="AB28" s="164">
        <v>-4663.7539357144897</v>
      </c>
      <c r="AC28" s="164">
        <v>-9189.3333440381393</v>
      </c>
      <c r="AD28" s="164">
        <v>-5792.1154101509301</v>
      </c>
      <c r="AE28" s="164">
        <v>-952.09072221828501</v>
      </c>
      <c r="AF28" s="164">
        <v>9411.9043139932292</v>
      </c>
      <c r="AG28" s="164">
        <v>7550.6714786791199</v>
      </c>
      <c r="AH28" s="164">
        <v>-1288.92479033003</v>
      </c>
      <c r="AI28" s="164">
        <v>-9234.1040563721599</v>
      </c>
      <c r="AJ28" s="164">
        <v>63.863578544443897</v>
      </c>
      <c r="AK28" s="164">
        <v>11511.631923426599</v>
      </c>
    </row>
    <row r="29" spans="1:37" x14ac:dyDescent="0.2">
      <c r="A29" s="163" t="s">
        <v>912</v>
      </c>
      <c r="B29" s="164">
        <v>37950.867519999898</v>
      </c>
      <c r="C29" s="164">
        <v>33056.198779999897</v>
      </c>
      <c r="D29" s="164">
        <v>-17651.150371729898</v>
      </c>
      <c r="E29" s="164">
        <v>9957.8300400000007</v>
      </c>
      <c r="F29" s="164">
        <v>21579.9721199999</v>
      </c>
      <c r="G29" s="164">
        <v>-11457.2086817299</v>
      </c>
      <c r="H29" s="164">
        <v>37615.237249999896</v>
      </c>
      <c r="I29" s="164">
        <v>30253.89906</v>
      </c>
      <c r="J29" s="164">
        <v>-21059.520052211901</v>
      </c>
      <c r="K29" s="164">
        <v>10898.0567494446</v>
      </c>
      <c r="L29" s="164">
        <v>18538.795177191001</v>
      </c>
      <c r="M29" s="164">
        <v>-11893.0598799986</v>
      </c>
      <c r="N29" s="164">
        <v>38099.409211513797</v>
      </c>
      <c r="O29" s="164">
        <v>27571.271792619202</v>
      </c>
      <c r="P29" s="164">
        <v>-11808.976439555299</v>
      </c>
      <c r="Q29" s="164">
        <v>5660.7460303491698</v>
      </c>
      <c r="R29" s="164">
        <v>15503.0902242753</v>
      </c>
      <c r="S29" s="164">
        <v>-14283.480191663701</v>
      </c>
      <c r="T29" s="164">
        <v>6654.9120978277197</v>
      </c>
      <c r="U29" s="164">
        <v>7495.71586969501</v>
      </c>
      <c r="V29" s="164">
        <v>-34943.8975185499</v>
      </c>
      <c r="W29" s="164">
        <v>-11304.2160868684</v>
      </c>
      <c r="X29" s="164">
        <v>2.4734624481983301</v>
      </c>
      <c r="Y29" s="164">
        <v>-23531.324188756498</v>
      </c>
      <c r="Z29" s="164">
        <v>17088.054406242802</v>
      </c>
      <c r="AA29" s="164">
        <v>7738.38290363121</v>
      </c>
      <c r="AB29" s="164">
        <v>-24689.5801722176</v>
      </c>
      <c r="AC29" s="164">
        <v>-9189.3333440381393</v>
      </c>
      <c r="AD29" s="164">
        <v>-5792.1154101509301</v>
      </c>
      <c r="AE29" s="164">
        <v>-20977.916958721398</v>
      </c>
      <c r="AF29" s="164">
        <v>9411.9043139932292</v>
      </c>
      <c r="AG29" s="164">
        <v>7550.6714786791199</v>
      </c>
      <c r="AH29" s="164">
        <v>-21314.751026833099</v>
      </c>
      <c r="AI29" s="164">
        <v>-9234.1040563721599</v>
      </c>
      <c r="AJ29" s="164">
        <v>63.863578544443897</v>
      </c>
      <c r="AK29" s="164">
        <v>-8514.1943130764503</v>
      </c>
    </row>
    <row r="30" spans="1:37" s="171" customFormat="1" x14ac:dyDescent="0.2">
      <c r="A30" s="170" t="s">
        <v>913</v>
      </c>
      <c r="B30" s="171">
        <v>1</v>
      </c>
      <c r="C30" s="171">
        <v>1</v>
      </c>
      <c r="D30" s="171">
        <v>1</v>
      </c>
      <c r="E30" s="171">
        <v>1</v>
      </c>
      <c r="F30" s="171">
        <v>1</v>
      </c>
      <c r="G30" s="171">
        <v>1</v>
      </c>
      <c r="H30" s="171">
        <v>1</v>
      </c>
      <c r="I30" s="171">
        <v>1</v>
      </c>
      <c r="J30" s="171">
        <v>1</v>
      </c>
      <c r="K30" s="171">
        <v>1</v>
      </c>
      <c r="L30" s="171">
        <v>1</v>
      </c>
      <c r="M30" s="171">
        <v>1</v>
      </c>
      <c r="N30" s="171">
        <v>1</v>
      </c>
      <c r="O30" s="171">
        <v>1</v>
      </c>
      <c r="P30" s="171">
        <v>1</v>
      </c>
      <c r="Q30" s="171">
        <v>1</v>
      </c>
      <c r="R30" s="171">
        <v>1</v>
      </c>
      <c r="S30" s="171">
        <v>1</v>
      </c>
      <c r="T30" s="171">
        <v>1</v>
      </c>
      <c r="U30" s="171">
        <v>1</v>
      </c>
      <c r="V30" s="171">
        <v>1</v>
      </c>
      <c r="W30" s="171">
        <v>1</v>
      </c>
      <c r="X30" s="171">
        <v>1</v>
      </c>
      <c r="Y30" s="171">
        <v>1</v>
      </c>
      <c r="Z30" s="171">
        <v>1</v>
      </c>
      <c r="AA30" s="171">
        <v>1</v>
      </c>
      <c r="AB30" s="171">
        <v>1</v>
      </c>
      <c r="AC30" s="171">
        <v>1</v>
      </c>
      <c r="AD30" s="171">
        <v>1</v>
      </c>
      <c r="AE30" s="171">
        <v>1</v>
      </c>
      <c r="AF30" s="171">
        <v>1</v>
      </c>
      <c r="AG30" s="171">
        <v>1</v>
      </c>
      <c r="AH30" s="171">
        <v>1</v>
      </c>
      <c r="AI30" s="171">
        <v>1</v>
      </c>
      <c r="AJ30" s="171">
        <v>1</v>
      </c>
      <c r="AK30" s="171">
        <v>1</v>
      </c>
    </row>
    <row r="31" spans="1:37" x14ac:dyDescent="0.2">
      <c r="A31" s="163" t="s">
        <v>914</v>
      </c>
      <c r="B31" s="164">
        <v>37950.867519999898</v>
      </c>
      <c r="C31" s="164">
        <v>33056.198779999897</v>
      </c>
      <c r="D31" s="164">
        <v>-17651.150371729898</v>
      </c>
      <c r="E31" s="164">
        <v>9957.8300400000007</v>
      </c>
      <c r="F31" s="164">
        <v>21579.9721199999</v>
      </c>
      <c r="G31" s="164">
        <v>-11457.2086817299</v>
      </c>
      <c r="H31" s="164">
        <v>37615.237249999896</v>
      </c>
      <c r="I31" s="164">
        <v>30253.89906</v>
      </c>
      <c r="J31" s="164">
        <v>-21059.520052211901</v>
      </c>
      <c r="K31" s="164">
        <v>10898.0567494446</v>
      </c>
      <c r="L31" s="164">
        <v>18538.795177191001</v>
      </c>
      <c r="M31" s="164">
        <v>-11893.0598799986</v>
      </c>
      <c r="N31" s="164">
        <v>38099.409211513797</v>
      </c>
      <c r="O31" s="164">
        <v>27571.271792619202</v>
      </c>
      <c r="P31" s="164">
        <v>-11808.976439555299</v>
      </c>
      <c r="Q31" s="164">
        <v>5660.7460303491698</v>
      </c>
      <c r="R31" s="164">
        <v>15503.0902242753</v>
      </c>
      <c r="S31" s="164">
        <v>-14283.480191663701</v>
      </c>
      <c r="T31" s="164">
        <v>6654.9120978277197</v>
      </c>
      <c r="U31" s="164">
        <v>7495.71586969501</v>
      </c>
      <c r="V31" s="164">
        <v>-34943.8975185499</v>
      </c>
      <c r="W31" s="164">
        <v>-11304.2160868684</v>
      </c>
      <c r="X31" s="164">
        <v>2.4734624481983301</v>
      </c>
      <c r="Y31" s="164">
        <v>-23531.324188756498</v>
      </c>
      <c r="Z31" s="164">
        <v>17088.054406242802</v>
      </c>
      <c r="AA31" s="164">
        <v>7738.38290363121</v>
      </c>
      <c r="AB31" s="164">
        <v>-24689.5801722176</v>
      </c>
      <c r="AC31" s="164">
        <v>-9189.3333440381393</v>
      </c>
      <c r="AD31" s="164">
        <v>-5792.1154101509301</v>
      </c>
      <c r="AE31" s="164">
        <v>-20977.916958721398</v>
      </c>
      <c r="AF31" s="164">
        <v>9411.9043139932292</v>
      </c>
      <c r="AG31" s="164">
        <v>7550.6714786791199</v>
      </c>
      <c r="AH31" s="164">
        <v>-21314.751026833099</v>
      </c>
      <c r="AI31" s="164">
        <v>-9234.1040563721599</v>
      </c>
      <c r="AJ31" s="164">
        <v>63.863578544443897</v>
      </c>
      <c r="AK31" s="164">
        <v>-8514.1943130764503</v>
      </c>
    </row>
    <row r="32" spans="1:37" x14ac:dyDescent="0.2">
      <c r="A32" s="163" t="s">
        <v>915</v>
      </c>
      <c r="B32" s="164">
        <v>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4">
        <v>0</v>
      </c>
      <c r="Q32" s="164">
        <v>0</v>
      </c>
      <c r="R32" s="164">
        <v>0</v>
      </c>
      <c r="S32" s="164">
        <v>0</v>
      </c>
      <c r="T32" s="164">
        <v>0</v>
      </c>
      <c r="U32" s="164">
        <v>0</v>
      </c>
      <c r="V32" s="164">
        <v>0</v>
      </c>
      <c r="W32" s="164">
        <v>0</v>
      </c>
      <c r="X32" s="164">
        <v>0</v>
      </c>
      <c r="Y32" s="164">
        <v>0</v>
      </c>
      <c r="Z32" s="164">
        <v>0</v>
      </c>
      <c r="AA32" s="164">
        <v>0</v>
      </c>
      <c r="AB32" s="164">
        <v>0</v>
      </c>
      <c r="AC32" s="164">
        <v>0</v>
      </c>
      <c r="AD32" s="164">
        <v>0</v>
      </c>
      <c r="AE32" s="164">
        <v>0</v>
      </c>
      <c r="AF32" s="164">
        <v>0</v>
      </c>
      <c r="AG32" s="164">
        <v>0</v>
      </c>
      <c r="AH32" s="164">
        <v>0</v>
      </c>
      <c r="AI32" s="164">
        <v>0</v>
      </c>
      <c r="AJ32" s="164">
        <v>0</v>
      </c>
      <c r="AK32" s="164">
        <v>0</v>
      </c>
    </row>
    <row r="33" spans="1:37" x14ac:dyDescent="0.2">
      <c r="A33" s="163" t="s">
        <v>916</v>
      </c>
      <c r="B33" s="164">
        <v>37950.867519999898</v>
      </c>
      <c r="C33" s="164">
        <v>33056.198779999897</v>
      </c>
      <c r="D33" s="164">
        <v>-17651.150371729898</v>
      </c>
      <c r="E33" s="164">
        <v>9957.8300400000007</v>
      </c>
      <c r="F33" s="164">
        <v>21579.9721199999</v>
      </c>
      <c r="G33" s="164">
        <v>-11457.2086817299</v>
      </c>
      <c r="H33" s="164">
        <v>37615.237249999896</v>
      </c>
      <c r="I33" s="164">
        <v>30253.89906</v>
      </c>
      <c r="J33" s="164">
        <v>-21059.520052211901</v>
      </c>
      <c r="K33" s="164">
        <v>10898.0567494446</v>
      </c>
      <c r="L33" s="164">
        <v>18538.795177191001</v>
      </c>
      <c r="M33" s="164">
        <v>-11893.0598799986</v>
      </c>
      <c r="N33" s="164">
        <v>38099.409211513797</v>
      </c>
      <c r="O33" s="164">
        <v>27571.271792619202</v>
      </c>
      <c r="P33" s="164">
        <v>-11808.976439555299</v>
      </c>
      <c r="Q33" s="164">
        <v>5660.7460303491698</v>
      </c>
      <c r="R33" s="164">
        <v>15503.0902242753</v>
      </c>
      <c r="S33" s="164">
        <v>-14283.480191663701</v>
      </c>
      <c r="T33" s="164">
        <v>6654.9120978277197</v>
      </c>
      <c r="U33" s="164">
        <v>7495.71586969501</v>
      </c>
      <c r="V33" s="164">
        <v>-34943.8975185499</v>
      </c>
      <c r="W33" s="164">
        <v>-11304.2160868684</v>
      </c>
      <c r="X33" s="164">
        <v>2.4734624481983301</v>
      </c>
      <c r="Y33" s="164">
        <v>-23531.324188756498</v>
      </c>
      <c r="Z33" s="164">
        <v>17088.054406242802</v>
      </c>
      <c r="AA33" s="164">
        <v>7738.38290363121</v>
      </c>
      <c r="AB33" s="164">
        <v>-24689.5801722176</v>
      </c>
      <c r="AC33" s="164">
        <v>-9189.3333440381393</v>
      </c>
      <c r="AD33" s="164">
        <v>-5792.1154101509301</v>
      </c>
      <c r="AE33" s="164">
        <v>-20977.916958721398</v>
      </c>
      <c r="AF33" s="164">
        <v>9411.9043139932292</v>
      </c>
      <c r="AG33" s="164">
        <v>7550.6714786791199</v>
      </c>
      <c r="AH33" s="164">
        <v>-21314.751026833099</v>
      </c>
      <c r="AI33" s="164">
        <v>-9234.1040563721599</v>
      </c>
      <c r="AJ33" s="164">
        <v>63.863578544443897</v>
      </c>
      <c r="AK33" s="164">
        <v>-8514.1943130764503</v>
      </c>
    </row>
    <row r="34" spans="1:37" s="171" customFormat="1" x14ac:dyDescent="0.2">
      <c r="A34" s="170" t="s">
        <v>917</v>
      </c>
      <c r="B34" s="171">
        <v>0.05</v>
      </c>
      <c r="C34" s="171">
        <v>0.05</v>
      </c>
      <c r="D34" s="171">
        <v>0.05</v>
      </c>
      <c r="E34" s="171">
        <v>0.05</v>
      </c>
      <c r="F34" s="171">
        <v>0.05</v>
      </c>
      <c r="G34" s="171">
        <v>0.05</v>
      </c>
      <c r="H34" s="171">
        <v>0.05</v>
      </c>
      <c r="I34" s="171">
        <v>0.05</v>
      </c>
      <c r="J34" s="171">
        <v>0.05</v>
      </c>
      <c r="K34" s="171">
        <v>0.05</v>
      </c>
      <c r="L34" s="171">
        <v>0.05</v>
      </c>
      <c r="M34" s="171">
        <v>0.05</v>
      </c>
      <c r="N34" s="171">
        <v>0.05</v>
      </c>
      <c r="O34" s="171">
        <v>0.05</v>
      </c>
      <c r="P34" s="171">
        <v>0.05</v>
      </c>
      <c r="Q34" s="171">
        <v>0.05</v>
      </c>
      <c r="R34" s="171">
        <v>0.05</v>
      </c>
      <c r="S34" s="171">
        <v>0.05</v>
      </c>
      <c r="T34" s="171">
        <v>0.05</v>
      </c>
      <c r="U34" s="171">
        <v>0.05</v>
      </c>
      <c r="V34" s="171">
        <v>0.05</v>
      </c>
      <c r="W34" s="171">
        <v>0.05</v>
      </c>
      <c r="X34" s="171">
        <v>0.05</v>
      </c>
      <c r="Y34" s="171">
        <v>0.05</v>
      </c>
      <c r="Z34" s="171">
        <v>0.05</v>
      </c>
      <c r="AA34" s="171">
        <v>0.05</v>
      </c>
      <c r="AB34" s="171">
        <v>0.05</v>
      </c>
      <c r="AC34" s="171">
        <v>0.05</v>
      </c>
      <c r="AD34" s="171">
        <v>0.05</v>
      </c>
      <c r="AE34" s="171">
        <v>0.05</v>
      </c>
      <c r="AF34" s="171">
        <v>0.05</v>
      </c>
      <c r="AG34" s="171">
        <v>0.05</v>
      </c>
      <c r="AH34" s="171">
        <v>0.05</v>
      </c>
      <c r="AI34" s="171">
        <v>0.05</v>
      </c>
      <c r="AJ34" s="171">
        <v>0.05</v>
      </c>
      <c r="AK34" s="171">
        <v>0.05</v>
      </c>
    </row>
    <row r="35" spans="1:37" x14ac:dyDescent="0.2">
      <c r="A35" s="163" t="s">
        <v>918</v>
      </c>
      <c r="B35" s="164">
        <v>1897.5433759999901</v>
      </c>
      <c r="C35" s="164">
        <v>1652.80993899999</v>
      </c>
      <c r="D35" s="164">
        <v>-882.55751858649705</v>
      </c>
      <c r="E35" s="164">
        <v>497.891502</v>
      </c>
      <c r="F35" s="164">
        <v>1078.9986059999901</v>
      </c>
      <c r="G35" s="164">
        <v>-572.86043408649698</v>
      </c>
      <c r="H35" s="164">
        <v>1880.76186249999</v>
      </c>
      <c r="I35" s="164">
        <v>1512.6949529999999</v>
      </c>
      <c r="J35" s="164">
        <v>-1052.9760026105901</v>
      </c>
      <c r="K35" s="164">
        <v>544.90283747223202</v>
      </c>
      <c r="L35" s="164">
        <v>926.93975885955399</v>
      </c>
      <c r="M35" s="164">
        <v>-594.65299399993103</v>
      </c>
      <c r="N35" s="164">
        <v>1904.9704605756899</v>
      </c>
      <c r="O35" s="164">
        <v>1378.56358963096</v>
      </c>
      <c r="P35" s="164">
        <v>-590.44882197776701</v>
      </c>
      <c r="Q35" s="164">
        <v>283.03730151745799</v>
      </c>
      <c r="R35" s="164">
        <v>775.15451121376702</v>
      </c>
      <c r="S35" s="164">
        <v>-714.17400958318797</v>
      </c>
      <c r="T35" s="164">
        <v>332.74560489138599</v>
      </c>
      <c r="U35" s="164">
        <v>374.78579348475</v>
      </c>
      <c r="V35" s="164">
        <v>-1747.1948759274901</v>
      </c>
      <c r="W35" s="164">
        <v>-565.210804343424</v>
      </c>
      <c r="X35" s="164">
        <v>0.123673122409916</v>
      </c>
      <c r="Y35" s="164">
        <v>-1176.5662094378199</v>
      </c>
      <c r="Z35" s="164">
        <v>854.40272031213999</v>
      </c>
      <c r="AA35" s="164">
        <v>386.91914518156</v>
      </c>
      <c r="AB35" s="164">
        <v>-1234.4790086108801</v>
      </c>
      <c r="AC35" s="164">
        <v>-459.466667201907</v>
      </c>
      <c r="AD35" s="164">
        <v>-289.60577050754699</v>
      </c>
      <c r="AE35" s="164">
        <v>-1048.8958479360699</v>
      </c>
      <c r="AF35" s="164">
        <v>470.59521569966103</v>
      </c>
      <c r="AG35" s="164">
        <v>377.53357393395601</v>
      </c>
      <c r="AH35" s="164">
        <v>-1065.73755134165</v>
      </c>
      <c r="AI35" s="164">
        <v>-461.70520281860797</v>
      </c>
      <c r="AJ35" s="164">
        <v>3.1931789272222</v>
      </c>
      <c r="AK35" s="164">
        <v>-425.709715653822</v>
      </c>
    </row>
    <row r="36" spans="1:37" x14ac:dyDescent="0.2">
      <c r="A36" s="163" t="s">
        <v>919</v>
      </c>
      <c r="B36" s="164">
        <v>0</v>
      </c>
      <c r="C36" s="164">
        <v>0</v>
      </c>
      <c r="D36" s="164">
        <v>0</v>
      </c>
      <c r="E36" s="164">
        <v>0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4">
        <v>0</v>
      </c>
      <c r="V36" s="164">
        <v>0</v>
      </c>
      <c r="W36" s="164">
        <v>0</v>
      </c>
      <c r="X36" s="164">
        <v>0</v>
      </c>
      <c r="Y36" s="164">
        <v>0</v>
      </c>
      <c r="Z36" s="164">
        <v>0</v>
      </c>
      <c r="AA36" s="164">
        <v>0</v>
      </c>
      <c r="AB36" s="164">
        <v>0</v>
      </c>
      <c r="AC36" s="164">
        <v>0</v>
      </c>
      <c r="AD36" s="164">
        <v>0</v>
      </c>
      <c r="AE36" s="164">
        <v>0</v>
      </c>
      <c r="AF36" s="164">
        <v>0</v>
      </c>
      <c r="AG36" s="164">
        <v>0</v>
      </c>
      <c r="AH36" s="164">
        <v>0</v>
      </c>
      <c r="AI36" s="164">
        <v>0</v>
      </c>
      <c r="AJ36" s="164">
        <v>0</v>
      </c>
      <c r="AK36" s="164">
        <v>0</v>
      </c>
    </row>
    <row r="37" spans="1:37" x14ac:dyDescent="0.2">
      <c r="A37" s="163" t="s">
        <v>920</v>
      </c>
      <c r="B37" s="164">
        <v>-23.75</v>
      </c>
      <c r="C37" s="164">
        <v>-23.75</v>
      </c>
      <c r="D37" s="164">
        <v>-23.75</v>
      </c>
      <c r="E37" s="164">
        <v>-23.75</v>
      </c>
      <c r="F37" s="164">
        <v>-23.75</v>
      </c>
      <c r="G37" s="164">
        <v>-23.75</v>
      </c>
      <c r="H37" s="164">
        <v>-23.75</v>
      </c>
      <c r="I37" s="164">
        <v>-23.75</v>
      </c>
      <c r="J37" s="164">
        <v>-23.75</v>
      </c>
      <c r="K37" s="164">
        <v>-23.75</v>
      </c>
      <c r="L37" s="164">
        <v>-23.75</v>
      </c>
      <c r="M37" s="164">
        <v>-23.75</v>
      </c>
      <c r="N37" s="164">
        <v>-23.75</v>
      </c>
      <c r="O37" s="164">
        <v>-23.75</v>
      </c>
      <c r="P37" s="164">
        <v>-23.75</v>
      </c>
      <c r="Q37" s="164">
        <v>-23.75</v>
      </c>
      <c r="R37" s="164">
        <v>-23.75</v>
      </c>
      <c r="S37" s="164">
        <v>-23.75</v>
      </c>
      <c r="T37" s="164">
        <v>-23.75</v>
      </c>
      <c r="U37" s="164">
        <v>-23.75</v>
      </c>
      <c r="V37" s="164">
        <v>-23.75</v>
      </c>
      <c r="W37" s="164">
        <v>-23.75</v>
      </c>
      <c r="X37" s="164">
        <v>-23.75</v>
      </c>
      <c r="Y37" s="164">
        <v>-23.75</v>
      </c>
      <c r="Z37" s="164">
        <v>-23.75</v>
      </c>
      <c r="AA37" s="164">
        <v>-23.75</v>
      </c>
      <c r="AB37" s="164">
        <v>-23.75</v>
      </c>
      <c r="AC37" s="164">
        <v>-23.75</v>
      </c>
      <c r="AD37" s="164">
        <v>-23.75</v>
      </c>
      <c r="AE37" s="164">
        <v>-23.75</v>
      </c>
      <c r="AF37" s="164">
        <v>-23.75</v>
      </c>
      <c r="AG37" s="164">
        <v>-23.75</v>
      </c>
      <c r="AH37" s="164">
        <v>-23.75</v>
      </c>
      <c r="AI37" s="164">
        <v>-23.75</v>
      </c>
      <c r="AJ37" s="164">
        <v>-23.75</v>
      </c>
      <c r="AK37" s="164">
        <v>-23.75</v>
      </c>
    </row>
    <row r="38" spans="1:37" x14ac:dyDescent="0.2">
      <c r="A38" s="163" t="s">
        <v>921</v>
      </c>
      <c r="B38" s="164">
        <v>0</v>
      </c>
      <c r="C38" s="164">
        <v>0</v>
      </c>
      <c r="D38" s="164">
        <v>0</v>
      </c>
      <c r="E38" s="164">
        <v>0</v>
      </c>
      <c r="F38" s="164">
        <v>0</v>
      </c>
      <c r="G38" s="164">
        <v>-99.436999999999998</v>
      </c>
      <c r="H38" s="164">
        <v>0</v>
      </c>
      <c r="I38" s="164">
        <v>0</v>
      </c>
      <c r="J38" s="164">
        <v>-49.718499999999999</v>
      </c>
      <c r="K38" s="164">
        <v>0</v>
      </c>
      <c r="L38" s="164">
        <v>0</v>
      </c>
      <c r="M38" s="164">
        <v>-49.718499999999999</v>
      </c>
      <c r="N38" s="164">
        <v>0</v>
      </c>
      <c r="O38" s="164">
        <v>0</v>
      </c>
      <c r="P38" s="164">
        <v>-65</v>
      </c>
      <c r="Q38" s="164">
        <v>0</v>
      </c>
      <c r="R38" s="164">
        <v>0</v>
      </c>
      <c r="S38" s="164">
        <v>-65</v>
      </c>
      <c r="T38" s="164">
        <v>0</v>
      </c>
      <c r="U38" s="164">
        <v>0</v>
      </c>
      <c r="V38" s="164">
        <v>-65</v>
      </c>
      <c r="W38" s="164">
        <v>0</v>
      </c>
      <c r="X38" s="164">
        <v>0</v>
      </c>
      <c r="Y38" s="164">
        <v>-65</v>
      </c>
      <c r="Z38" s="164">
        <v>0</v>
      </c>
      <c r="AA38" s="164">
        <v>0</v>
      </c>
      <c r="AB38" s="164">
        <v>-65</v>
      </c>
      <c r="AC38" s="164">
        <v>0</v>
      </c>
      <c r="AD38" s="164">
        <v>0</v>
      </c>
      <c r="AE38" s="164">
        <v>-65</v>
      </c>
      <c r="AF38" s="164">
        <v>0</v>
      </c>
      <c r="AG38" s="164">
        <v>0</v>
      </c>
      <c r="AH38" s="164">
        <v>-65</v>
      </c>
      <c r="AI38" s="164">
        <v>0</v>
      </c>
      <c r="AJ38" s="164">
        <v>0</v>
      </c>
      <c r="AK38" s="164">
        <v>-65</v>
      </c>
    </row>
    <row r="39" spans="1:37" x14ac:dyDescent="0.2">
      <c r="A39" s="163" t="s">
        <v>922</v>
      </c>
      <c r="B39" s="164">
        <v>1873.7933759999901</v>
      </c>
      <c r="C39" s="164">
        <v>1629.05993899999</v>
      </c>
      <c r="D39" s="164">
        <v>-906.30751858649705</v>
      </c>
      <c r="E39" s="164">
        <v>474.141502</v>
      </c>
      <c r="F39" s="164">
        <v>1055.2486059999901</v>
      </c>
      <c r="G39" s="164">
        <v>-696.04743408649699</v>
      </c>
      <c r="H39" s="164">
        <v>1857.01186249999</v>
      </c>
      <c r="I39" s="164">
        <v>1488.9449529999999</v>
      </c>
      <c r="J39" s="164">
        <v>-1126.44450261059</v>
      </c>
      <c r="K39" s="164">
        <v>521.15283747223202</v>
      </c>
      <c r="L39" s="164">
        <v>903.18975885955399</v>
      </c>
      <c r="M39" s="164">
        <v>-668.12149399993098</v>
      </c>
      <c r="N39" s="164">
        <v>1881.2204605756899</v>
      </c>
      <c r="O39" s="164">
        <v>1354.81358963096</v>
      </c>
      <c r="P39" s="164">
        <v>-679.19882197776701</v>
      </c>
      <c r="Q39" s="164">
        <v>259.28730151745799</v>
      </c>
      <c r="R39" s="164">
        <v>751.40451121376702</v>
      </c>
      <c r="S39" s="164">
        <v>-802.92400958318797</v>
      </c>
      <c r="T39" s="164">
        <v>308.99560489138599</v>
      </c>
      <c r="U39" s="164">
        <v>351.03579348475</v>
      </c>
      <c r="V39" s="164">
        <v>-1835.9448759274901</v>
      </c>
      <c r="W39" s="164">
        <v>-588.960804343424</v>
      </c>
      <c r="X39" s="164">
        <v>-23.626326877589999</v>
      </c>
      <c r="Y39" s="164">
        <v>-1265.3162094378199</v>
      </c>
      <c r="Z39" s="164">
        <v>830.65272031213999</v>
      </c>
      <c r="AA39" s="164">
        <v>363.16914518156</v>
      </c>
      <c r="AB39" s="164">
        <v>-1323.2290086108801</v>
      </c>
      <c r="AC39" s="164">
        <v>-483.216667201907</v>
      </c>
      <c r="AD39" s="164">
        <v>-313.35577050754699</v>
      </c>
      <c r="AE39" s="164">
        <v>-1137.6458479360699</v>
      </c>
      <c r="AF39" s="164">
        <v>446.84521569966103</v>
      </c>
      <c r="AG39" s="164">
        <v>353.78357393395601</v>
      </c>
      <c r="AH39" s="164">
        <v>-1154.48755134165</v>
      </c>
      <c r="AI39" s="164">
        <v>-485.45520281860797</v>
      </c>
      <c r="AJ39" s="164">
        <v>-20.556821072777801</v>
      </c>
      <c r="AK39" s="164">
        <v>-514.45971565382195</v>
      </c>
    </row>
    <row r="40" spans="1:37" x14ac:dyDescent="0.2">
      <c r="A40" s="163" t="s">
        <v>465</v>
      </c>
      <c r="B40" s="164">
        <v>0</v>
      </c>
      <c r="C40" s="164">
        <v>0</v>
      </c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4">
        <v>0</v>
      </c>
      <c r="V40" s="164">
        <v>0</v>
      </c>
      <c r="W40" s="164">
        <v>0</v>
      </c>
      <c r="X40" s="164">
        <v>0</v>
      </c>
      <c r="Y40" s="164">
        <v>0</v>
      </c>
      <c r="Z40" s="164">
        <v>0</v>
      </c>
      <c r="AA40" s="164">
        <v>0</v>
      </c>
      <c r="AB40" s="164">
        <v>0</v>
      </c>
      <c r="AC40" s="164">
        <v>0</v>
      </c>
      <c r="AD40" s="164">
        <v>0</v>
      </c>
      <c r="AE40" s="164">
        <v>0</v>
      </c>
      <c r="AF40" s="164">
        <v>0</v>
      </c>
      <c r="AG40" s="164">
        <v>0</v>
      </c>
      <c r="AH40" s="164">
        <v>0</v>
      </c>
      <c r="AI40" s="164">
        <v>0</v>
      </c>
      <c r="AJ40" s="164">
        <v>0</v>
      </c>
      <c r="AK40" s="164">
        <v>0</v>
      </c>
    </row>
    <row r="41" spans="1:37" ht="15" x14ac:dyDescent="0.25">
      <c r="A41" s="169" t="s">
        <v>923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x14ac:dyDescent="0.2">
      <c r="A42" s="163" t="s">
        <v>924</v>
      </c>
      <c r="B42" s="164">
        <v>-14374.6091255705</v>
      </c>
      <c r="C42" s="164">
        <v>-12715.095394473499</v>
      </c>
      <c r="D42" s="164">
        <v>-26129.118304314801</v>
      </c>
      <c r="E42" s="164">
        <v>-7632.9691374352897</v>
      </c>
      <c r="F42" s="164">
        <v>-10869.3417317394</v>
      </c>
      <c r="G42" s="164">
        <v>-16857.602266267</v>
      </c>
      <c r="H42" s="164">
        <v>-3879.6474816408299</v>
      </c>
      <c r="I42" s="164">
        <v>-11521.739821962199</v>
      </c>
      <c r="J42" s="164">
        <v>-2595.7725278676098</v>
      </c>
      <c r="K42" s="164">
        <v>-11407.710975153001</v>
      </c>
      <c r="L42" s="164">
        <v>-14095.7488313586</v>
      </c>
      <c r="M42" s="164">
        <v>-24991.3002891367</v>
      </c>
      <c r="N42" s="164">
        <v>-9988.8242890195706</v>
      </c>
      <c r="O42" s="164">
        <v>-10433.834425675999</v>
      </c>
      <c r="P42" s="164">
        <v>-31281.245857521601</v>
      </c>
      <c r="Q42" s="164">
        <v>-5305.93393122404</v>
      </c>
      <c r="R42" s="164">
        <v>-7895.2321373627601</v>
      </c>
      <c r="S42" s="164">
        <v>-18096.0914321321</v>
      </c>
      <c r="T42" s="164">
        <v>-3373.7014491346299</v>
      </c>
      <c r="U42" s="164">
        <v>-5319.5125235187697</v>
      </c>
      <c r="V42" s="164">
        <v>-16319.554433875401</v>
      </c>
      <c r="W42" s="164">
        <v>-2524.3593525442002</v>
      </c>
      <c r="X42" s="164">
        <v>-7354.6178412912104</v>
      </c>
      <c r="Y42" s="164">
        <v>-17121.115414390999</v>
      </c>
      <c r="Z42" s="164">
        <v>-4889.4534408106001</v>
      </c>
      <c r="AA42" s="164">
        <v>-4354.7684877625397</v>
      </c>
      <c r="AB42" s="164">
        <v>-11502.0268261283</v>
      </c>
      <c r="AC42" s="164">
        <v>-2224.6206444586101</v>
      </c>
      <c r="AD42" s="164">
        <v>-3617.2283182913502</v>
      </c>
      <c r="AE42" s="164">
        <v>-13683.109131024299</v>
      </c>
      <c r="AF42" s="164">
        <v>-1523.2073544697801</v>
      </c>
      <c r="AG42" s="164">
        <v>-2894.6775627655802</v>
      </c>
      <c r="AH42" s="164">
        <v>-11902.9991276578</v>
      </c>
      <c r="AI42" s="164">
        <v>-8906.0415310305198</v>
      </c>
      <c r="AJ42" s="164">
        <v>-220.36331087800801</v>
      </c>
      <c r="AK42" s="164">
        <v>-14384.809210735</v>
      </c>
    </row>
    <row r="43" spans="1:37" x14ac:dyDescent="0.2">
      <c r="A43" s="163" t="s">
        <v>925</v>
      </c>
      <c r="B43" s="164">
        <v>-157070.65588691999</v>
      </c>
      <c r="C43" s="164">
        <v>-157070.65588691999</v>
      </c>
      <c r="D43" s="164">
        <v>-157070.65588691999</v>
      </c>
      <c r="E43" s="164">
        <v>-157070.65588691999</v>
      </c>
      <c r="F43" s="164">
        <v>-157070.65588691999</v>
      </c>
      <c r="G43" s="164">
        <v>-157070.65588691999</v>
      </c>
      <c r="H43" s="164">
        <v>-157070.65588691999</v>
      </c>
      <c r="I43" s="164">
        <v>-157070.65588691999</v>
      </c>
      <c r="J43" s="164">
        <v>-157070.65588691999</v>
      </c>
      <c r="K43" s="164">
        <v>-157070.65588691999</v>
      </c>
      <c r="L43" s="164">
        <v>-157070.655886919</v>
      </c>
      <c r="M43" s="164">
        <v>-157070.655886919</v>
      </c>
      <c r="N43" s="164">
        <v>-135014.02308769099</v>
      </c>
      <c r="O43" s="164">
        <v>-135014.02308769099</v>
      </c>
      <c r="P43" s="164">
        <v>-135014.02308769099</v>
      </c>
      <c r="Q43" s="164">
        <v>-135014.02308769099</v>
      </c>
      <c r="R43" s="164">
        <v>-135014.02308769099</v>
      </c>
      <c r="S43" s="164">
        <v>-135014.02308769099</v>
      </c>
      <c r="T43" s="164">
        <v>-135014.02308769099</v>
      </c>
      <c r="U43" s="164">
        <v>-135014.02308769099</v>
      </c>
      <c r="V43" s="164">
        <v>-135014.02308769099</v>
      </c>
      <c r="W43" s="164">
        <v>-135014.02308769099</v>
      </c>
      <c r="X43" s="164">
        <v>-135014.02308769099</v>
      </c>
      <c r="Y43" s="164">
        <v>-135014.02308769099</v>
      </c>
      <c r="Z43" s="164">
        <v>-80103.304946012504</v>
      </c>
      <c r="AA43" s="164">
        <v>-80103.304946012504</v>
      </c>
      <c r="AB43" s="164">
        <v>-80103.304946012504</v>
      </c>
      <c r="AC43" s="164">
        <v>-80103.304946012504</v>
      </c>
      <c r="AD43" s="164">
        <v>-80103.304946012504</v>
      </c>
      <c r="AE43" s="164">
        <v>-80103.304946012504</v>
      </c>
      <c r="AF43" s="164">
        <v>-80103.304946012504</v>
      </c>
      <c r="AG43" s="164">
        <v>-80103.304946012504</v>
      </c>
      <c r="AH43" s="164">
        <v>-80103.304946012504</v>
      </c>
      <c r="AI43" s="164">
        <v>-80103.304946012504</v>
      </c>
      <c r="AJ43" s="164">
        <v>-80103.304946012504</v>
      </c>
      <c r="AK43" s="164">
        <v>-80103.304946012504</v>
      </c>
    </row>
    <row r="44" spans="1:37" x14ac:dyDescent="0.2">
      <c r="A44" s="163" t="s">
        <v>926</v>
      </c>
      <c r="B44" s="164">
        <v>0</v>
      </c>
      <c r="C44" s="164">
        <v>0</v>
      </c>
      <c r="D44" s="164">
        <v>1</v>
      </c>
      <c r="E44" s="164">
        <v>0</v>
      </c>
      <c r="F44" s="164">
        <v>0</v>
      </c>
      <c r="G44" s="164">
        <v>1</v>
      </c>
      <c r="H44" s="164">
        <v>0</v>
      </c>
      <c r="I44" s="164">
        <v>0</v>
      </c>
      <c r="J44" s="164">
        <v>1</v>
      </c>
      <c r="K44" s="164">
        <v>0</v>
      </c>
      <c r="L44" s="164">
        <v>0</v>
      </c>
      <c r="M44" s="164">
        <v>1</v>
      </c>
      <c r="N44" s="164">
        <v>0</v>
      </c>
      <c r="O44" s="164">
        <v>0</v>
      </c>
      <c r="P44" s="164">
        <v>1</v>
      </c>
      <c r="Q44" s="164">
        <v>0</v>
      </c>
      <c r="R44" s="164">
        <v>0</v>
      </c>
      <c r="S44" s="164">
        <v>1</v>
      </c>
      <c r="T44" s="164">
        <v>0</v>
      </c>
      <c r="U44" s="164">
        <v>0</v>
      </c>
      <c r="V44" s="164">
        <v>1</v>
      </c>
      <c r="W44" s="164">
        <v>0</v>
      </c>
      <c r="X44" s="164">
        <v>0</v>
      </c>
      <c r="Y44" s="164">
        <v>1</v>
      </c>
      <c r="Z44" s="164">
        <v>0</v>
      </c>
      <c r="AA44" s="164">
        <v>0</v>
      </c>
      <c r="AB44" s="164">
        <v>1</v>
      </c>
      <c r="AC44" s="164">
        <v>0</v>
      </c>
      <c r="AD44" s="164">
        <v>0</v>
      </c>
      <c r="AE44" s="164">
        <v>1</v>
      </c>
      <c r="AF44" s="164">
        <v>0</v>
      </c>
      <c r="AG44" s="164">
        <v>0</v>
      </c>
      <c r="AH44" s="164">
        <v>1</v>
      </c>
      <c r="AI44" s="164">
        <v>0</v>
      </c>
      <c r="AJ44" s="164">
        <v>0</v>
      </c>
      <c r="AK44" s="164">
        <v>1</v>
      </c>
    </row>
    <row r="45" spans="1:37" x14ac:dyDescent="0.2">
      <c r="A45" s="163" t="s">
        <v>927</v>
      </c>
      <c r="B45" s="164">
        <v>0</v>
      </c>
      <c r="C45" s="164">
        <v>0</v>
      </c>
      <c r="D45" s="164">
        <v>-39267.663971729999</v>
      </c>
      <c r="E45" s="164">
        <v>0</v>
      </c>
      <c r="F45" s="164">
        <v>0</v>
      </c>
      <c r="G45" s="164">
        <v>-39267.663971729999</v>
      </c>
      <c r="H45" s="164">
        <v>0</v>
      </c>
      <c r="I45" s="164">
        <v>0</v>
      </c>
      <c r="J45" s="164">
        <v>-39267.663971729999</v>
      </c>
      <c r="K45" s="164">
        <v>0</v>
      </c>
      <c r="L45" s="164">
        <v>0</v>
      </c>
      <c r="M45" s="164">
        <v>-39267.663971729897</v>
      </c>
      <c r="N45" s="164">
        <v>0</v>
      </c>
      <c r="O45" s="164">
        <v>0</v>
      </c>
      <c r="P45" s="164">
        <v>-33753.505771922799</v>
      </c>
      <c r="Q45" s="164">
        <v>0</v>
      </c>
      <c r="R45" s="164">
        <v>0</v>
      </c>
      <c r="S45" s="164">
        <v>-33753.505771922799</v>
      </c>
      <c r="T45" s="164">
        <v>0</v>
      </c>
      <c r="U45" s="164">
        <v>0</v>
      </c>
      <c r="V45" s="164">
        <v>-33753.505771922799</v>
      </c>
      <c r="W45" s="164">
        <v>0</v>
      </c>
      <c r="X45" s="164">
        <v>0</v>
      </c>
      <c r="Y45" s="164">
        <v>-33753.505771922799</v>
      </c>
      <c r="Z45" s="164">
        <v>0</v>
      </c>
      <c r="AA45" s="164">
        <v>0</v>
      </c>
      <c r="AB45" s="164">
        <v>-20025.826236503101</v>
      </c>
      <c r="AC45" s="164">
        <v>0</v>
      </c>
      <c r="AD45" s="164">
        <v>0</v>
      </c>
      <c r="AE45" s="164">
        <v>-20025.826236503101</v>
      </c>
      <c r="AF45" s="164">
        <v>0</v>
      </c>
      <c r="AG45" s="164">
        <v>0</v>
      </c>
      <c r="AH45" s="164">
        <v>-20025.826236503101</v>
      </c>
      <c r="AI45" s="164">
        <v>0</v>
      </c>
      <c r="AJ45" s="164">
        <v>0</v>
      </c>
      <c r="AK45" s="164">
        <v>-20025.826236503101</v>
      </c>
    </row>
    <row r="46" spans="1:37" x14ac:dyDescent="0.2">
      <c r="A46" s="163" t="s">
        <v>928</v>
      </c>
      <c r="B46" s="164">
        <v>0</v>
      </c>
      <c r="C46" s="164">
        <v>0</v>
      </c>
      <c r="D46" s="164">
        <v>0</v>
      </c>
      <c r="E46" s="164">
        <v>0</v>
      </c>
      <c r="F46" s="164">
        <v>0</v>
      </c>
      <c r="G46" s="164">
        <v>0</v>
      </c>
      <c r="H46" s="164">
        <v>0</v>
      </c>
      <c r="I46" s="164">
        <v>0</v>
      </c>
      <c r="J46" s="164">
        <v>0</v>
      </c>
      <c r="K46" s="164">
        <v>0</v>
      </c>
      <c r="L46" s="164">
        <v>0</v>
      </c>
      <c r="M46" s="164">
        <v>0</v>
      </c>
      <c r="N46" s="164">
        <v>0</v>
      </c>
      <c r="O46" s="164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4">
        <v>0</v>
      </c>
      <c r="V46" s="164">
        <v>0</v>
      </c>
      <c r="W46" s="164">
        <v>0</v>
      </c>
      <c r="X46" s="164">
        <v>0</v>
      </c>
      <c r="Y46" s="164">
        <v>0</v>
      </c>
      <c r="Z46" s="164">
        <v>0</v>
      </c>
      <c r="AA46" s="164">
        <v>0</v>
      </c>
      <c r="AB46" s="164">
        <v>0</v>
      </c>
      <c r="AC46" s="164">
        <v>0</v>
      </c>
      <c r="AD46" s="164">
        <v>0</v>
      </c>
      <c r="AE46" s="164">
        <v>0</v>
      </c>
      <c r="AF46" s="164">
        <v>0</v>
      </c>
      <c r="AG46" s="164">
        <v>0</v>
      </c>
      <c r="AH46" s="164">
        <v>0</v>
      </c>
      <c r="AI46" s="164">
        <v>0</v>
      </c>
      <c r="AJ46" s="164">
        <v>0</v>
      </c>
      <c r="AK46" s="164">
        <v>0</v>
      </c>
    </row>
    <row r="47" spans="1:37" s="171" customFormat="1" x14ac:dyDescent="0.2">
      <c r="A47" s="170" t="s">
        <v>929</v>
      </c>
      <c r="B47" s="171">
        <v>1</v>
      </c>
      <c r="C47" s="171">
        <v>1</v>
      </c>
      <c r="D47" s="171">
        <v>1</v>
      </c>
      <c r="E47" s="171">
        <v>1</v>
      </c>
      <c r="F47" s="171">
        <v>1</v>
      </c>
      <c r="G47" s="171">
        <v>1</v>
      </c>
      <c r="H47" s="171">
        <v>1</v>
      </c>
      <c r="I47" s="171">
        <v>1</v>
      </c>
      <c r="J47" s="171">
        <v>1</v>
      </c>
      <c r="K47" s="171">
        <v>1</v>
      </c>
      <c r="L47" s="171">
        <v>1</v>
      </c>
      <c r="M47" s="171">
        <v>1</v>
      </c>
      <c r="N47" s="171">
        <v>1</v>
      </c>
      <c r="O47" s="171">
        <v>1</v>
      </c>
      <c r="P47" s="171">
        <v>1</v>
      </c>
      <c r="Q47" s="171">
        <v>1</v>
      </c>
      <c r="R47" s="171">
        <v>1</v>
      </c>
      <c r="S47" s="171">
        <v>1</v>
      </c>
      <c r="T47" s="171">
        <v>1</v>
      </c>
      <c r="U47" s="171">
        <v>1</v>
      </c>
      <c r="V47" s="171">
        <v>1</v>
      </c>
      <c r="W47" s="171">
        <v>1</v>
      </c>
      <c r="X47" s="171">
        <v>1</v>
      </c>
      <c r="Y47" s="171">
        <v>1</v>
      </c>
      <c r="Z47" s="171">
        <v>1</v>
      </c>
      <c r="AA47" s="171">
        <v>1</v>
      </c>
      <c r="AB47" s="171">
        <v>1</v>
      </c>
      <c r="AC47" s="171">
        <v>1</v>
      </c>
      <c r="AD47" s="171">
        <v>1</v>
      </c>
      <c r="AE47" s="171">
        <v>1</v>
      </c>
      <c r="AF47" s="171">
        <v>1</v>
      </c>
      <c r="AG47" s="171">
        <v>1</v>
      </c>
      <c r="AH47" s="171">
        <v>1</v>
      </c>
      <c r="AI47" s="171">
        <v>1</v>
      </c>
      <c r="AJ47" s="171">
        <v>1</v>
      </c>
      <c r="AK47" s="171">
        <v>1</v>
      </c>
    </row>
    <row r="48" spans="1:37" x14ac:dyDescent="0.2">
      <c r="A48" s="163" t="s">
        <v>930</v>
      </c>
      <c r="B48" s="164">
        <v>0</v>
      </c>
      <c r="C48" s="164">
        <v>0</v>
      </c>
      <c r="D48" s="164">
        <v>-39267.663971729999</v>
      </c>
      <c r="E48" s="164">
        <v>0</v>
      </c>
      <c r="F48" s="164">
        <v>0</v>
      </c>
      <c r="G48" s="164">
        <v>-39267.663971729999</v>
      </c>
      <c r="H48" s="164">
        <v>0</v>
      </c>
      <c r="I48" s="164">
        <v>0</v>
      </c>
      <c r="J48" s="164">
        <v>-39267.663971729999</v>
      </c>
      <c r="K48" s="164">
        <v>0</v>
      </c>
      <c r="L48" s="164">
        <v>0</v>
      </c>
      <c r="M48" s="164">
        <v>-39267.663971729897</v>
      </c>
      <c r="N48" s="164">
        <v>0</v>
      </c>
      <c r="O48" s="164">
        <v>0</v>
      </c>
      <c r="P48" s="164">
        <v>-33753.505771922799</v>
      </c>
      <c r="Q48" s="164">
        <v>0</v>
      </c>
      <c r="R48" s="164">
        <v>0</v>
      </c>
      <c r="S48" s="164">
        <v>-33753.505771922799</v>
      </c>
      <c r="T48" s="164">
        <v>0</v>
      </c>
      <c r="U48" s="164">
        <v>0</v>
      </c>
      <c r="V48" s="164">
        <v>-33753.505771922799</v>
      </c>
      <c r="W48" s="164">
        <v>0</v>
      </c>
      <c r="X48" s="164">
        <v>0</v>
      </c>
      <c r="Y48" s="164">
        <v>-33753.505771922799</v>
      </c>
      <c r="Z48" s="164">
        <v>0</v>
      </c>
      <c r="AA48" s="164">
        <v>0</v>
      </c>
      <c r="AB48" s="164">
        <v>-20025.826236503101</v>
      </c>
      <c r="AC48" s="164">
        <v>0</v>
      </c>
      <c r="AD48" s="164">
        <v>0</v>
      </c>
      <c r="AE48" s="164">
        <v>-20025.826236503101</v>
      </c>
      <c r="AF48" s="164">
        <v>0</v>
      </c>
      <c r="AG48" s="164">
        <v>0</v>
      </c>
      <c r="AH48" s="164">
        <v>-20025.826236503101</v>
      </c>
      <c r="AI48" s="164">
        <v>0</v>
      </c>
      <c r="AJ48" s="164">
        <v>0</v>
      </c>
      <c r="AK48" s="164">
        <v>-20025.826236503101</v>
      </c>
    </row>
    <row r="49" spans="1:37" x14ac:dyDescent="0.2">
      <c r="A49" s="163" t="s">
        <v>931</v>
      </c>
      <c r="B49" s="164">
        <v>0</v>
      </c>
      <c r="C49" s="164">
        <v>0</v>
      </c>
      <c r="D49" s="164">
        <v>1963.3831985864999</v>
      </c>
      <c r="E49" s="164">
        <v>0</v>
      </c>
      <c r="F49" s="164">
        <v>0</v>
      </c>
      <c r="G49" s="164">
        <v>1963.3831985864999</v>
      </c>
      <c r="H49" s="164">
        <v>0</v>
      </c>
      <c r="I49" s="164">
        <v>0</v>
      </c>
      <c r="J49" s="164">
        <v>1963.3831985864999</v>
      </c>
      <c r="K49" s="164">
        <v>0</v>
      </c>
      <c r="L49" s="164">
        <v>0</v>
      </c>
      <c r="M49" s="164">
        <v>1963.3831985864899</v>
      </c>
      <c r="N49" s="164">
        <v>0</v>
      </c>
      <c r="O49" s="164">
        <v>0</v>
      </c>
      <c r="P49" s="164">
        <v>1687.67528859614</v>
      </c>
      <c r="Q49" s="164">
        <v>0</v>
      </c>
      <c r="R49" s="164">
        <v>0</v>
      </c>
      <c r="S49" s="164">
        <v>1687.67528859614</v>
      </c>
      <c r="T49" s="164">
        <v>0</v>
      </c>
      <c r="U49" s="164">
        <v>0</v>
      </c>
      <c r="V49" s="164">
        <v>1687.67528859614</v>
      </c>
      <c r="W49" s="164">
        <v>0</v>
      </c>
      <c r="X49" s="164">
        <v>0</v>
      </c>
      <c r="Y49" s="164">
        <v>1687.67528859614</v>
      </c>
      <c r="Z49" s="164">
        <v>0</v>
      </c>
      <c r="AA49" s="164">
        <v>0</v>
      </c>
      <c r="AB49" s="164">
        <v>1001.29131182515</v>
      </c>
      <c r="AC49" s="164">
        <v>0</v>
      </c>
      <c r="AD49" s="164">
        <v>0</v>
      </c>
      <c r="AE49" s="164">
        <v>1001.29131182515</v>
      </c>
      <c r="AF49" s="164">
        <v>0</v>
      </c>
      <c r="AG49" s="164">
        <v>0</v>
      </c>
      <c r="AH49" s="164">
        <v>1001.29131182515</v>
      </c>
      <c r="AI49" s="164">
        <v>0</v>
      </c>
      <c r="AJ49" s="164">
        <v>0</v>
      </c>
      <c r="AK49" s="164">
        <v>1001.29131182515</v>
      </c>
    </row>
    <row r="50" spans="1:37" x14ac:dyDescent="0.2">
      <c r="A50" s="163" t="s">
        <v>932</v>
      </c>
      <c r="B50" s="164">
        <v>0</v>
      </c>
      <c r="C50" s="164">
        <v>0</v>
      </c>
      <c r="D50" s="164">
        <v>0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  <c r="J50" s="164">
        <v>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4">
        <v>0</v>
      </c>
      <c r="V50" s="164">
        <v>0</v>
      </c>
      <c r="W50" s="164">
        <v>0</v>
      </c>
      <c r="X50" s="164">
        <v>0</v>
      </c>
      <c r="Y50" s="164">
        <v>0</v>
      </c>
      <c r="Z50" s="164">
        <v>0</v>
      </c>
      <c r="AA50" s="164">
        <v>0</v>
      </c>
      <c r="AB50" s="164">
        <v>0</v>
      </c>
      <c r="AC50" s="164">
        <v>0</v>
      </c>
      <c r="AD50" s="164">
        <v>0</v>
      </c>
      <c r="AE50" s="164">
        <v>0</v>
      </c>
      <c r="AF50" s="164">
        <v>0</v>
      </c>
      <c r="AG50" s="164">
        <v>0</v>
      </c>
      <c r="AH50" s="164">
        <v>0</v>
      </c>
      <c r="AI50" s="164">
        <v>0</v>
      </c>
      <c r="AJ50" s="164">
        <v>0</v>
      </c>
      <c r="AK50" s="164">
        <v>0</v>
      </c>
    </row>
    <row r="51" spans="1:37" x14ac:dyDescent="0.2">
      <c r="A51" s="163" t="s">
        <v>933</v>
      </c>
      <c r="B51" s="164">
        <v>0</v>
      </c>
      <c r="C51" s="164">
        <v>0</v>
      </c>
      <c r="D51" s="164">
        <v>-263.85000000000002</v>
      </c>
      <c r="E51" s="164">
        <v>0</v>
      </c>
      <c r="F51" s="164">
        <v>0</v>
      </c>
      <c r="G51" s="164">
        <v>-262.05099999999999</v>
      </c>
      <c r="H51" s="164">
        <v>0</v>
      </c>
      <c r="I51" s="164">
        <v>0</v>
      </c>
      <c r="J51" s="164">
        <v>-278.95800000000003</v>
      </c>
      <c r="K51" s="164">
        <v>0</v>
      </c>
      <c r="L51" s="164">
        <v>0</v>
      </c>
      <c r="M51" s="164">
        <v>-278.95800000000003</v>
      </c>
      <c r="N51" s="164">
        <v>0</v>
      </c>
      <c r="O51" s="164">
        <v>0</v>
      </c>
      <c r="P51" s="164">
        <v>-228.583</v>
      </c>
      <c r="Q51" s="164">
        <v>0</v>
      </c>
      <c r="R51" s="164">
        <v>0</v>
      </c>
      <c r="S51" s="164">
        <v>-228.583</v>
      </c>
      <c r="T51" s="164">
        <v>0</v>
      </c>
      <c r="U51" s="164">
        <v>0</v>
      </c>
      <c r="V51" s="164">
        <v>-667.49099999999999</v>
      </c>
      <c r="W51" s="164">
        <v>0</v>
      </c>
      <c r="X51" s="164">
        <v>0</v>
      </c>
      <c r="Y51" s="164">
        <v>-667.49099999999999</v>
      </c>
      <c r="Z51" s="164">
        <v>0</v>
      </c>
      <c r="AA51" s="164">
        <v>0</v>
      </c>
      <c r="AB51" s="164">
        <v>-594.34100000000001</v>
      </c>
      <c r="AC51" s="164">
        <v>0</v>
      </c>
      <c r="AD51" s="164">
        <v>0</v>
      </c>
      <c r="AE51" s="164">
        <v>-594.34100000000001</v>
      </c>
      <c r="AF51" s="164">
        <v>0</v>
      </c>
      <c r="AG51" s="164">
        <v>0</v>
      </c>
      <c r="AH51" s="164">
        <v>-326.88400000000001</v>
      </c>
      <c r="AI51" s="164">
        <v>0</v>
      </c>
      <c r="AJ51" s="164">
        <v>0</v>
      </c>
      <c r="AK51" s="164">
        <v>-326.88400000000001</v>
      </c>
    </row>
    <row r="52" spans="1:37" x14ac:dyDescent="0.2">
      <c r="A52" s="163" t="s">
        <v>934</v>
      </c>
      <c r="B52" s="164">
        <v>0</v>
      </c>
      <c r="C52" s="164">
        <v>0</v>
      </c>
      <c r="D52" s="164">
        <v>0</v>
      </c>
      <c r="E52" s="164">
        <v>0</v>
      </c>
      <c r="F52" s="164">
        <v>0</v>
      </c>
      <c r="G52" s="164">
        <v>0</v>
      </c>
      <c r="H52" s="164">
        <v>0</v>
      </c>
      <c r="I52" s="164">
        <v>0</v>
      </c>
      <c r="J52" s="164">
        <v>0</v>
      </c>
      <c r="K52" s="164">
        <v>0</v>
      </c>
      <c r="L52" s="164">
        <v>0</v>
      </c>
      <c r="M52" s="164">
        <v>0</v>
      </c>
      <c r="N52" s="164">
        <v>0</v>
      </c>
      <c r="O52" s="164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4">
        <v>0</v>
      </c>
      <c r="V52" s="164">
        <v>0</v>
      </c>
      <c r="W52" s="164">
        <v>0</v>
      </c>
      <c r="X52" s="164">
        <v>0</v>
      </c>
      <c r="Y52" s="164">
        <v>0</v>
      </c>
      <c r="Z52" s="164">
        <v>0</v>
      </c>
      <c r="AA52" s="164">
        <v>0</v>
      </c>
      <c r="AB52" s="164">
        <v>0</v>
      </c>
      <c r="AC52" s="164">
        <v>0</v>
      </c>
      <c r="AD52" s="164">
        <v>0</v>
      </c>
      <c r="AE52" s="164">
        <v>0</v>
      </c>
      <c r="AF52" s="164">
        <v>0</v>
      </c>
      <c r="AG52" s="164">
        <v>0</v>
      </c>
      <c r="AH52" s="164">
        <v>0</v>
      </c>
      <c r="AI52" s="164">
        <v>0</v>
      </c>
      <c r="AJ52" s="164">
        <v>0</v>
      </c>
      <c r="AK52" s="164">
        <v>0</v>
      </c>
    </row>
    <row r="53" spans="1:37" x14ac:dyDescent="0.2">
      <c r="A53" s="163" t="s">
        <v>935</v>
      </c>
      <c r="B53" s="164">
        <v>0</v>
      </c>
      <c r="C53" s="164">
        <v>0</v>
      </c>
      <c r="D53" s="164">
        <v>0</v>
      </c>
      <c r="E53" s="164">
        <v>0</v>
      </c>
      <c r="F53" s="164">
        <v>0</v>
      </c>
      <c r="G53" s="164">
        <v>0</v>
      </c>
      <c r="H53" s="164">
        <v>0</v>
      </c>
      <c r="I53" s="164">
        <v>0</v>
      </c>
      <c r="J53" s="164">
        <v>0</v>
      </c>
      <c r="K53" s="164">
        <v>0</v>
      </c>
      <c r="L53" s="164">
        <v>0</v>
      </c>
      <c r="M53" s="164">
        <v>0</v>
      </c>
      <c r="N53" s="164">
        <v>0</v>
      </c>
      <c r="O53" s="164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4">
        <v>0</v>
      </c>
      <c r="V53" s="164">
        <v>0</v>
      </c>
      <c r="W53" s="164">
        <v>0</v>
      </c>
      <c r="X53" s="164">
        <v>0</v>
      </c>
      <c r="Y53" s="164">
        <v>0</v>
      </c>
      <c r="Z53" s="164">
        <v>0</v>
      </c>
      <c r="AA53" s="164">
        <v>0</v>
      </c>
      <c r="AB53" s="164">
        <v>0</v>
      </c>
      <c r="AC53" s="164">
        <v>0</v>
      </c>
      <c r="AD53" s="164">
        <v>0</v>
      </c>
      <c r="AE53" s="164">
        <v>0</v>
      </c>
      <c r="AF53" s="164">
        <v>0</v>
      </c>
      <c r="AG53" s="164">
        <v>0</v>
      </c>
      <c r="AH53" s="164">
        <v>0</v>
      </c>
      <c r="AI53" s="164">
        <v>0</v>
      </c>
      <c r="AJ53" s="164">
        <v>0</v>
      </c>
      <c r="AK53" s="164">
        <v>0</v>
      </c>
    </row>
    <row r="54" spans="1:37" x14ac:dyDescent="0.2">
      <c r="A54" s="163" t="s">
        <v>936</v>
      </c>
      <c r="B54" s="164">
        <v>1.6765541666666599</v>
      </c>
      <c r="C54" s="164">
        <v>1.6765541666666599</v>
      </c>
      <c r="D54" s="164">
        <v>1.6765541666666599</v>
      </c>
      <c r="E54" s="164">
        <v>1.6765541666666599</v>
      </c>
      <c r="F54" s="164">
        <v>1.6765541666666599</v>
      </c>
      <c r="G54" s="164">
        <v>1.6765541666666599</v>
      </c>
      <c r="H54" s="164">
        <v>1.6765541666666599</v>
      </c>
      <c r="I54" s="164">
        <v>1.6765541666666599</v>
      </c>
      <c r="J54" s="164">
        <v>1.6765541666666599</v>
      </c>
      <c r="K54" s="164">
        <v>1.6765541666666599</v>
      </c>
      <c r="L54" s="164">
        <v>1.6765541666666599</v>
      </c>
      <c r="M54" s="164">
        <v>1.6765541666666599</v>
      </c>
      <c r="N54" s="164">
        <v>1.6765541666666599</v>
      </c>
      <c r="O54" s="164">
        <v>1.6765541666666599</v>
      </c>
      <c r="P54" s="164">
        <v>1.6765541666666599</v>
      </c>
      <c r="Q54" s="164">
        <v>1.6765541666666599</v>
      </c>
      <c r="R54" s="164">
        <v>1.6765541666666599</v>
      </c>
      <c r="S54" s="164">
        <v>1.6765541666666599</v>
      </c>
      <c r="T54" s="164">
        <v>1.7737666666666601</v>
      </c>
      <c r="U54" s="164">
        <v>1.7737666666666601</v>
      </c>
      <c r="V54" s="164">
        <v>1.7737666666666601</v>
      </c>
      <c r="W54" s="164">
        <v>1.7737666666666601</v>
      </c>
      <c r="X54" s="164">
        <v>1.7737666666666601</v>
      </c>
      <c r="Y54" s="164">
        <v>1.7737666666666601</v>
      </c>
      <c r="Z54" s="164">
        <v>1.7737666666666601</v>
      </c>
      <c r="AA54" s="164">
        <v>1.7737666666666601</v>
      </c>
      <c r="AB54" s="164">
        <v>1.7737666666666601</v>
      </c>
      <c r="AC54" s="164">
        <v>1.7737666666666601</v>
      </c>
      <c r="AD54" s="164">
        <v>1.7737666666666601</v>
      </c>
      <c r="AE54" s="164">
        <v>1.7737666666666601</v>
      </c>
      <c r="AF54" s="164">
        <v>1.7737666666666601</v>
      </c>
      <c r="AG54" s="164">
        <v>1.7737666666666601</v>
      </c>
      <c r="AH54" s="164">
        <v>1.7737666666666601</v>
      </c>
      <c r="AI54" s="164">
        <v>1.7737666666666601</v>
      </c>
      <c r="AJ54" s="164">
        <v>1.7737666666666601</v>
      </c>
      <c r="AK54" s="164">
        <v>1.7737666666666601</v>
      </c>
    </row>
    <row r="55" spans="1:37" ht="15" x14ac:dyDescent="0.25">
      <c r="A55" s="163" t="s">
        <v>937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x14ac:dyDescent="0.2">
      <c r="A56" s="163" t="s">
        <v>938</v>
      </c>
      <c r="B56" s="164">
        <v>1.6765541666666599</v>
      </c>
      <c r="C56" s="164">
        <v>1.6765541666666599</v>
      </c>
      <c r="D56" s="164">
        <v>1701.20975275316</v>
      </c>
      <c r="E56" s="164">
        <v>1.6765541666666599</v>
      </c>
      <c r="F56" s="164">
        <v>1.6765541666666599</v>
      </c>
      <c r="G56" s="164">
        <v>1703.00875275316</v>
      </c>
      <c r="H56" s="164">
        <v>1.6765541666666599</v>
      </c>
      <c r="I56" s="164">
        <v>1.6765541666666599</v>
      </c>
      <c r="J56" s="164">
        <v>1686.1017527531601</v>
      </c>
      <c r="K56" s="164">
        <v>1.6765541666666599</v>
      </c>
      <c r="L56" s="164">
        <v>1.6765541666666599</v>
      </c>
      <c r="M56" s="164">
        <v>1686.1017527531601</v>
      </c>
      <c r="N56" s="164">
        <v>1.6765541666666599</v>
      </c>
      <c r="O56" s="164">
        <v>1.6765541666666599</v>
      </c>
      <c r="P56" s="164">
        <v>1460.76884276281</v>
      </c>
      <c r="Q56" s="164">
        <v>1.6765541666666599</v>
      </c>
      <c r="R56" s="164">
        <v>1.6765541666666599</v>
      </c>
      <c r="S56" s="164">
        <v>1460.76884276281</v>
      </c>
      <c r="T56" s="164">
        <v>1.7737666666666601</v>
      </c>
      <c r="U56" s="164">
        <v>1.7737666666666601</v>
      </c>
      <c r="V56" s="164">
        <v>1021.95805526281</v>
      </c>
      <c r="W56" s="164">
        <v>1.7737666666666601</v>
      </c>
      <c r="X56" s="164">
        <v>1.7737666666666601</v>
      </c>
      <c r="Y56" s="164">
        <v>1021.95805526281</v>
      </c>
      <c r="Z56" s="164">
        <v>1.7737666666666601</v>
      </c>
      <c r="AA56" s="164">
        <v>1.7737666666666601</v>
      </c>
      <c r="AB56" s="164">
        <v>408.724078491824</v>
      </c>
      <c r="AC56" s="164">
        <v>1.7737666666666601</v>
      </c>
      <c r="AD56" s="164">
        <v>1.7737666666666601</v>
      </c>
      <c r="AE56" s="164">
        <v>408.724078491824</v>
      </c>
      <c r="AF56" s="164">
        <v>1.7737666666666601</v>
      </c>
      <c r="AG56" s="164">
        <v>1.7737666666666601</v>
      </c>
      <c r="AH56" s="164">
        <v>676.181078491824</v>
      </c>
      <c r="AI56" s="164">
        <v>1.7737666666666601</v>
      </c>
      <c r="AJ56" s="164">
        <v>1.7737666666666601</v>
      </c>
      <c r="AK56" s="164">
        <v>676.181078491824</v>
      </c>
    </row>
    <row r="57" spans="1:37" x14ac:dyDescent="0.2">
      <c r="A57" s="163" t="s">
        <v>939</v>
      </c>
      <c r="B57" s="164">
        <v>0</v>
      </c>
      <c r="C57" s="164">
        <v>0</v>
      </c>
      <c r="D57" s="164">
        <v>0</v>
      </c>
      <c r="E57" s="164">
        <v>0</v>
      </c>
      <c r="F57" s="164">
        <v>0</v>
      </c>
      <c r="G57" s="164">
        <v>0</v>
      </c>
      <c r="H57" s="164">
        <v>0</v>
      </c>
      <c r="I57" s="164">
        <v>0</v>
      </c>
      <c r="J57" s="164">
        <v>0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4">
        <v>0</v>
      </c>
      <c r="V57" s="164">
        <v>0</v>
      </c>
      <c r="W57" s="164">
        <v>0</v>
      </c>
      <c r="X57" s="164">
        <v>0</v>
      </c>
      <c r="Y57" s="164">
        <v>0</v>
      </c>
      <c r="Z57" s="164">
        <v>0</v>
      </c>
      <c r="AA57" s="164">
        <v>0</v>
      </c>
      <c r="AB57" s="164">
        <v>0</v>
      </c>
      <c r="AC57" s="164">
        <v>0</v>
      </c>
      <c r="AD57" s="164">
        <v>0</v>
      </c>
      <c r="AE57" s="164">
        <v>0</v>
      </c>
      <c r="AF57" s="164">
        <v>0</v>
      </c>
      <c r="AG57" s="164">
        <v>0</v>
      </c>
      <c r="AH57" s="164">
        <v>0</v>
      </c>
      <c r="AI57" s="164">
        <v>0</v>
      </c>
      <c r="AJ57" s="164">
        <v>0</v>
      </c>
      <c r="AK57" s="164">
        <v>0</v>
      </c>
    </row>
    <row r="58" spans="1:37" x14ac:dyDescent="0.2">
      <c r="A58" s="163" t="s">
        <v>940</v>
      </c>
      <c r="B58" s="164">
        <v>0</v>
      </c>
      <c r="C58" s="164">
        <v>0</v>
      </c>
      <c r="D58" s="164">
        <v>0</v>
      </c>
      <c r="E58" s="164">
        <v>0</v>
      </c>
      <c r="F58" s="164">
        <v>0</v>
      </c>
      <c r="G58" s="164">
        <v>0</v>
      </c>
      <c r="H58" s="164">
        <v>0</v>
      </c>
      <c r="I58" s="164">
        <v>0</v>
      </c>
      <c r="J58" s="164">
        <v>0</v>
      </c>
      <c r="K58" s="164">
        <v>0</v>
      </c>
      <c r="L58" s="164">
        <v>0</v>
      </c>
      <c r="M58" s="164">
        <v>0</v>
      </c>
      <c r="N58" s="164">
        <v>0</v>
      </c>
      <c r="O58" s="164"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v>0</v>
      </c>
      <c r="U58" s="164">
        <v>0</v>
      </c>
      <c r="V58" s="164">
        <v>0</v>
      </c>
      <c r="W58" s="164">
        <v>0</v>
      </c>
      <c r="X58" s="164">
        <v>0</v>
      </c>
      <c r="Y58" s="164">
        <v>0</v>
      </c>
      <c r="Z58" s="164">
        <v>0</v>
      </c>
      <c r="AA58" s="164">
        <v>0</v>
      </c>
      <c r="AB58" s="164">
        <v>0</v>
      </c>
      <c r="AC58" s="164">
        <v>0</v>
      </c>
      <c r="AD58" s="164">
        <v>0</v>
      </c>
      <c r="AE58" s="164">
        <v>0</v>
      </c>
      <c r="AF58" s="164">
        <v>0</v>
      </c>
      <c r="AG58" s="164">
        <v>0</v>
      </c>
      <c r="AH58" s="164">
        <v>0</v>
      </c>
      <c r="AI58" s="164">
        <v>0</v>
      </c>
      <c r="AJ58" s="164">
        <v>0</v>
      </c>
      <c r="AK58" s="164">
        <v>0</v>
      </c>
    </row>
    <row r="59" spans="1:37" ht="15" x14ac:dyDescent="0.25">
      <c r="A59" s="169" t="s">
        <v>941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x14ac:dyDescent="0.2">
      <c r="A60" s="163" t="s">
        <v>942</v>
      </c>
      <c r="B60" s="164">
        <v>0</v>
      </c>
      <c r="C60" s="164">
        <v>0</v>
      </c>
      <c r="D60" s="164">
        <v>0</v>
      </c>
      <c r="E60" s="164">
        <v>0</v>
      </c>
      <c r="F60" s="164">
        <v>0</v>
      </c>
      <c r="G60" s="164">
        <v>0</v>
      </c>
      <c r="H60" s="164">
        <v>0</v>
      </c>
      <c r="I60" s="164">
        <v>0</v>
      </c>
      <c r="J60" s="164">
        <v>0</v>
      </c>
      <c r="K60" s="164">
        <v>0</v>
      </c>
      <c r="L60" s="164">
        <v>0</v>
      </c>
      <c r="M60" s="164">
        <v>0</v>
      </c>
      <c r="N60" s="164">
        <v>0</v>
      </c>
      <c r="O60" s="164">
        <v>0</v>
      </c>
      <c r="P60" s="164">
        <v>0</v>
      </c>
      <c r="Q60" s="164">
        <v>0</v>
      </c>
      <c r="R60" s="164">
        <v>0</v>
      </c>
      <c r="S60" s="164">
        <v>0</v>
      </c>
      <c r="T60" s="164">
        <v>0</v>
      </c>
      <c r="U60" s="164">
        <v>0</v>
      </c>
      <c r="V60" s="164">
        <v>0</v>
      </c>
      <c r="W60" s="164">
        <v>0</v>
      </c>
      <c r="X60" s="164">
        <v>0</v>
      </c>
      <c r="Y60" s="164">
        <v>0</v>
      </c>
      <c r="Z60" s="164">
        <v>0</v>
      </c>
      <c r="AA60" s="164">
        <v>0</v>
      </c>
      <c r="AB60" s="164">
        <v>0</v>
      </c>
      <c r="AC60" s="164">
        <v>0</v>
      </c>
      <c r="AD60" s="164">
        <v>0</v>
      </c>
      <c r="AE60" s="164">
        <v>0</v>
      </c>
      <c r="AF60" s="164">
        <v>0</v>
      </c>
      <c r="AG60" s="164">
        <v>0</v>
      </c>
      <c r="AH60" s="164">
        <v>0</v>
      </c>
      <c r="AI60" s="164">
        <v>0</v>
      </c>
      <c r="AJ60" s="164">
        <v>0</v>
      </c>
      <c r="AK60" s="164">
        <v>0</v>
      </c>
    </row>
    <row r="61" spans="1:37" x14ac:dyDescent="0.2">
      <c r="A61" s="163" t="s">
        <v>943</v>
      </c>
      <c r="B61" s="164">
        <v>202001</v>
      </c>
      <c r="C61" s="164">
        <v>202002</v>
      </c>
      <c r="D61" s="164">
        <v>202003</v>
      </c>
      <c r="E61" s="164">
        <v>202004</v>
      </c>
      <c r="F61" s="164">
        <v>202005</v>
      </c>
      <c r="G61" s="164">
        <v>202006</v>
      </c>
      <c r="H61" s="164">
        <v>202007</v>
      </c>
      <c r="I61" s="164">
        <v>202008</v>
      </c>
      <c r="J61" s="164">
        <v>202009</v>
      </c>
      <c r="K61" s="164">
        <v>202010</v>
      </c>
      <c r="L61" s="164">
        <v>202011</v>
      </c>
      <c r="M61" s="164">
        <v>202012</v>
      </c>
      <c r="N61" s="164">
        <v>202101</v>
      </c>
      <c r="O61" s="164">
        <v>202102</v>
      </c>
      <c r="P61" s="164">
        <v>202103</v>
      </c>
      <c r="Q61" s="164">
        <v>202104</v>
      </c>
      <c r="R61" s="164">
        <v>202105</v>
      </c>
      <c r="S61" s="164">
        <v>202106</v>
      </c>
      <c r="T61" s="164">
        <v>202107</v>
      </c>
      <c r="U61" s="164">
        <v>202108</v>
      </c>
      <c r="V61" s="164">
        <v>202109</v>
      </c>
      <c r="W61" s="164">
        <v>202110</v>
      </c>
      <c r="X61" s="164">
        <v>202111</v>
      </c>
      <c r="Y61" s="164">
        <v>202112</v>
      </c>
      <c r="Z61" s="164">
        <v>202201</v>
      </c>
      <c r="AA61" s="164">
        <v>202202</v>
      </c>
      <c r="AB61" s="164">
        <v>202203</v>
      </c>
      <c r="AC61" s="164">
        <v>202204</v>
      </c>
      <c r="AD61" s="164">
        <v>202205</v>
      </c>
      <c r="AE61" s="164">
        <v>202206</v>
      </c>
      <c r="AF61" s="164">
        <v>202207</v>
      </c>
      <c r="AG61" s="164">
        <v>202208</v>
      </c>
      <c r="AH61" s="164">
        <v>202209</v>
      </c>
      <c r="AI61" s="164">
        <v>202210</v>
      </c>
      <c r="AJ61" s="164">
        <v>202211</v>
      </c>
      <c r="AK61" s="164">
        <v>202212</v>
      </c>
    </row>
    <row r="62" spans="1:37" x14ac:dyDescent="0.2">
      <c r="A62" s="163" t="s">
        <v>944</v>
      </c>
      <c r="B62" s="164">
        <v>1873.7933759999901</v>
      </c>
      <c r="C62" s="164">
        <v>1629.05993899999</v>
      </c>
      <c r="D62" s="164">
        <v>-906.30751858649705</v>
      </c>
      <c r="E62" s="164">
        <v>474.141502</v>
      </c>
      <c r="F62" s="164">
        <v>1055.2486059999901</v>
      </c>
      <c r="G62" s="164">
        <v>-696.04743408649699</v>
      </c>
      <c r="H62" s="164">
        <v>1857.01186249999</v>
      </c>
      <c r="I62" s="164">
        <v>1488.9449529999999</v>
      </c>
      <c r="J62" s="164">
        <v>-1126.44450261059</v>
      </c>
      <c r="K62" s="164">
        <v>521.15283747223202</v>
      </c>
      <c r="L62" s="164">
        <v>903.18975885955399</v>
      </c>
      <c r="M62" s="164">
        <v>-668.12149399993098</v>
      </c>
      <c r="N62" s="164">
        <v>1881.2204605756899</v>
      </c>
      <c r="O62" s="164">
        <v>1354.81358963096</v>
      </c>
      <c r="P62" s="164">
        <v>-679.19882197776701</v>
      </c>
      <c r="Q62" s="164">
        <v>259.28730151745799</v>
      </c>
      <c r="R62" s="164">
        <v>751.40451121376702</v>
      </c>
      <c r="S62" s="164">
        <v>-802.92400958318797</v>
      </c>
      <c r="T62" s="164">
        <v>308.99560489138599</v>
      </c>
      <c r="U62" s="164">
        <v>351.03579348475</v>
      </c>
      <c r="V62" s="164">
        <v>-1835.9448759274901</v>
      </c>
      <c r="W62" s="164">
        <v>-588.960804343424</v>
      </c>
      <c r="X62" s="164">
        <v>-23.626326877589999</v>
      </c>
      <c r="Y62" s="164">
        <v>-1265.3162094378199</v>
      </c>
      <c r="Z62" s="164">
        <v>830.65272031213999</v>
      </c>
      <c r="AA62" s="164">
        <v>363.16914518156</v>
      </c>
      <c r="AB62" s="164">
        <v>-1323.2290086108801</v>
      </c>
      <c r="AC62" s="164">
        <v>-483.216667201907</v>
      </c>
      <c r="AD62" s="164">
        <v>-313.35577050754699</v>
      </c>
      <c r="AE62" s="164">
        <v>-1137.6458479360699</v>
      </c>
      <c r="AF62" s="164">
        <v>446.84521569966103</v>
      </c>
      <c r="AG62" s="164">
        <v>353.78357393395601</v>
      </c>
      <c r="AH62" s="164">
        <v>-1154.48755134165</v>
      </c>
      <c r="AI62" s="164">
        <v>-485.45520281860797</v>
      </c>
      <c r="AJ62" s="164">
        <v>-20.556821072777801</v>
      </c>
      <c r="AK62" s="164">
        <v>-514.45971565382195</v>
      </c>
    </row>
    <row r="63" spans="1:37" x14ac:dyDescent="0.2">
      <c r="A63" s="163" t="s">
        <v>945</v>
      </c>
      <c r="B63" s="164">
        <v>1873.7933759999901</v>
      </c>
      <c r="C63" s="164">
        <v>3502.8533149999898</v>
      </c>
      <c r="D63" s="164">
        <v>2596.5457964134998</v>
      </c>
      <c r="E63" s="164">
        <v>3070.6872984134998</v>
      </c>
      <c r="F63" s="164">
        <v>4125.9359044134999</v>
      </c>
      <c r="G63" s="164">
        <v>3429.8884703270001</v>
      </c>
      <c r="H63" s="164">
        <v>5286.9003328270001</v>
      </c>
      <c r="I63" s="164">
        <v>6775.8452858270002</v>
      </c>
      <c r="J63" s="164">
        <v>5649.4007832163998</v>
      </c>
      <c r="K63" s="164">
        <v>6170.55362068864</v>
      </c>
      <c r="L63" s="164">
        <v>7073.7433795481902</v>
      </c>
      <c r="M63" s="164">
        <v>6405.6218855482603</v>
      </c>
      <c r="N63" s="164">
        <v>1881.2204605756899</v>
      </c>
      <c r="O63" s="164">
        <v>3236.0340502066501</v>
      </c>
      <c r="P63" s="164">
        <v>2556.8352282288802</v>
      </c>
      <c r="Q63" s="164">
        <v>2816.1225297463402</v>
      </c>
      <c r="R63" s="164">
        <v>3567.5270409601098</v>
      </c>
      <c r="S63" s="164">
        <v>2764.6030313769202</v>
      </c>
      <c r="T63" s="164">
        <v>3073.5986362683102</v>
      </c>
      <c r="U63" s="164">
        <v>3424.63442975306</v>
      </c>
      <c r="V63" s="164">
        <v>1588.6895538255601</v>
      </c>
      <c r="W63" s="164">
        <v>999.72874948214098</v>
      </c>
      <c r="X63" s="164">
        <v>976.10242260455095</v>
      </c>
      <c r="Y63" s="164">
        <v>-289.21378683327498</v>
      </c>
      <c r="Z63" s="164">
        <v>830.65272031213999</v>
      </c>
      <c r="AA63" s="164">
        <v>1193.8218654937</v>
      </c>
      <c r="AB63" s="164">
        <v>-129.40714311718099</v>
      </c>
      <c r="AC63" s="164">
        <v>-612.62381031908797</v>
      </c>
      <c r="AD63" s="164">
        <v>-925.97958082663502</v>
      </c>
      <c r="AE63" s="164">
        <v>-2063.6254287626998</v>
      </c>
      <c r="AF63" s="164">
        <v>-1616.78021306304</v>
      </c>
      <c r="AG63" s="164">
        <v>-1262.99663912908</v>
      </c>
      <c r="AH63" s="164">
        <v>-2417.48419047074</v>
      </c>
      <c r="AI63" s="164">
        <v>-2902.9393932893499</v>
      </c>
      <c r="AJ63" s="164">
        <v>-2923.4962143621301</v>
      </c>
      <c r="AK63" s="164">
        <v>-3437.9559300159499</v>
      </c>
    </row>
    <row r="64" spans="1:37" x14ac:dyDescent="0.2">
      <c r="A64" s="163" t="s">
        <v>946</v>
      </c>
      <c r="B64" s="164">
        <v>0</v>
      </c>
      <c r="C64" s="164">
        <v>0</v>
      </c>
      <c r="D64" s="164">
        <v>0</v>
      </c>
      <c r="E64" s="164">
        <v>12</v>
      </c>
      <c r="F64" s="164">
        <v>0</v>
      </c>
      <c r="G64" s="164">
        <v>12</v>
      </c>
      <c r="H64" s="164">
        <v>0</v>
      </c>
      <c r="I64" s="164">
        <v>0</v>
      </c>
      <c r="J64" s="164">
        <v>12</v>
      </c>
      <c r="K64" s="164">
        <v>0</v>
      </c>
      <c r="L64" s="164">
        <v>0</v>
      </c>
      <c r="M64" s="164">
        <v>12</v>
      </c>
      <c r="N64" s="164">
        <v>0</v>
      </c>
      <c r="O64" s="164">
        <v>0</v>
      </c>
      <c r="P64" s="164">
        <v>0</v>
      </c>
      <c r="Q64" s="164">
        <v>12</v>
      </c>
      <c r="R64" s="164">
        <v>0</v>
      </c>
      <c r="S64" s="164">
        <v>12</v>
      </c>
      <c r="T64" s="164">
        <v>0</v>
      </c>
      <c r="U64" s="164">
        <v>0</v>
      </c>
      <c r="V64" s="164">
        <v>12</v>
      </c>
      <c r="W64" s="164">
        <v>0</v>
      </c>
      <c r="X64" s="164">
        <v>0</v>
      </c>
      <c r="Y64" s="164">
        <v>12</v>
      </c>
      <c r="Z64" s="164">
        <v>0</v>
      </c>
      <c r="AA64" s="164">
        <v>0</v>
      </c>
      <c r="AB64" s="164">
        <v>0</v>
      </c>
      <c r="AC64" s="164">
        <v>12</v>
      </c>
      <c r="AD64" s="164">
        <v>0</v>
      </c>
      <c r="AE64" s="164">
        <v>12</v>
      </c>
      <c r="AF64" s="164">
        <v>0</v>
      </c>
      <c r="AG64" s="164">
        <v>0</v>
      </c>
      <c r="AH64" s="164">
        <v>12</v>
      </c>
      <c r="AI64" s="164">
        <v>0</v>
      </c>
      <c r="AJ64" s="164">
        <v>0</v>
      </c>
      <c r="AK64" s="164">
        <v>12</v>
      </c>
    </row>
    <row r="65" spans="1:37" x14ac:dyDescent="0.2">
      <c r="A65" s="163" t="s">
        <v>947</v>
      </c>
      <c r="B65" s="164">
        <v>0</v>
      </c>
      <c r="C65" s="164">
        <v>0</v>
      </c>
      <c r="D65" s="164">
        <v>0</v>
      </c>
      <c r="E65" s="164">
        <v>1</v>
      </c>
      <c r="F65" s="164">
        <v>0</v>
      </c>
      <c r="G65" s="164">
        <v>1</v>
      </c>
      <c r="H65" s="164">
        <v>0</v>
      </c>
      <c r="I65" s="164">
        <v>0</v>
      </c>
      <c r="J65" s="164">
        <v>1</v>
      </c>
      <c r="K65" s="164">
        <v>0</v>
      </c>
      <c r="L65" s="164">
        <v>0</v>
      </c>
      <c r="M65" s="164">
        <v>1</v>
      </c>
      <c r="N65" s="164">
        <v>0</v>
      </c>
      <c r="O65" s="164">
        <v>0</v>
      </c>
      <c r="P65" s="164">
        <v>0</v>
      </c>
      <c r="Q65" s="164">
        <v>1</v>
      </c>
      <c r="R65" s="164">
        <v>0</v>
      </c>
      <c r="S65" s="164">
        <v>1</v>
      </c>
      <c r="T65" s="164">
        <v>0</v>
      </c>
      <c r="U65" s="164">
        <v>0</v>
      </c>
      <c r="V65" s="164">
        <v>1</v>
      </c>
      <c r="W65" s="164">
        <v>0</v>
      </c>
      <c r="X65" s="164">
        <v>0</v>
      </c>
      <c r="Y65" s="164">
        <v>1</v>
      </c>
      <c r="Z65" s="164">
        <v>0</v>
      </c>
      <c r="AA65" s="164">
        <v>0</v>
      </c>
      <c r="AB65" s="164">
        <v>0</v>
      </c>
      <c r="AC65" s="164">
        <v>1</v>
      </c>
      <c r="AD65" s="164">
        <v>0</v>
      </c>
      <c r="AE65" s="164">
        <v>1</v>
      </c>
      <c r="AF65" s="164">
        <v>0</v>
      </c>
      <c r="AG65" s="164">
        <v>0</v>
      </c>
      <c r="AH65" s="164">
        <v>1</v>
      </c>
      <c r="AI65" s="164">
        <v>0</v>
      </c>
      <c r="AJ65" s="164">
        <v>0</v>
      </c>
      <c r="AK65" s="164">
        <v>1</v>
      </c>
    </row>
    <row r="66" spans="1:37" x14ac:dyDescent="0.2">
      <c r="A66" s="163" t="s">
        <v>948</v>
      </c>
      <c r="B66" s="164">
        <v>0</v>
      </c>
      <c r="C66" s="164">
        <v>0</v>
      </c>
      <c r="D66" s="164">
        <v>0</v>
      </c>
      <c r="E66" s="164">
        <v>6405.6218855482603</v>
      </c>
      <c r="F66" s="164">
        <v>0</v>
      </c>
      <c r="G66" s="164">
        <v>6405.6218855482603</v>
      </c>
      <c r="H66" s="164">
        <v>0</v>
      </c>
      <c r="I66" s="164">
        <v>0</v>
      </c>
      <c r="J66" s="164">
        <v>6405.6218855482603</v>
      </c>
      <c r="K66" s="164">
        <v>0</v>
      </c>
      <c r="L66" s="164">
        <v>0</v>
      </c>
      <c r="M66" s="164">
        <v>6405.6218855482603</v>
      </c>
      <c r="N66" s="164">
        <v>0</v>
      </c>
      <c r="O66" s="164">
        <v>0</v>
      </c>
      <c r="P66" s="164">
        <v>0</v>
      </c>
      <c r="Q66" s="164">
        <v>-289.21378683329698</v>
      </c>
      <c r="R66" s="164">
        <v>0</v>
      </c>
      <c r="S66" s="164">
        <v>-289.21378683329698</v>
      </c>
      <c r="T66" s="164">
        <v>0</v>
      </c>
      <c r="U66" s="164">
        <v>0</v>
      </c>
      <c r="V66" s="164">
        <v>-289.21378683329698</v>
      </c>
      <c r="W66" s="164">
        <v>0</v>
      </c>
      <c r="X66" s="164">
        <v>0</v>
      </c>
      <c r="Y66" s="164">
        <v>-289.21378683327498</v>
      </c>
      <c r="Z66" s="164">
        <v>0</v>
      </c>
      <c r="AA66" s="164">
        <v>0</v>
      </c>
      <c r="AB66" s="164">
        <v>0</v>
      </c>
      <c r="AC66" s="164">
        <v>-3437.9559300159499</v>
      </c>
      <c r="AD66" s="164">
        <v>0</v>
      </c>
      <c r="AE66" s="164">
        <v>-3437.9559300159499</v>
      </c>
      <c r="AF66" s="164">
        <v>0</v>
      </c>
      <c r="AG66" s="164">
        <v>0</v>
      </c>
      <c r="AH66" s="164">
        <v>-3437.9559300159499</v>
      </c>
      <c r="AI66" s="164">
        <v>0</v>
      </c>
      <c r="AJ66" s="164">
        <v>0</v>
      </c>
      <c r="AK66" s="164">
        <v>-3437.9559300159499</v>
      </c>
    </row>
    <row r="67" spans="1:37" x14ac:dyDescent="0.2">
      <c r="A67" s="163" t="s">
        <v>949</v>
      </c>
      <c r="B67" s="164">
        <v>0</v>
      </c>
      <c r="C67" s="164">
        <v>0</v>
      </c>
      <c r="D67" s="164">
        <v>0</v>
      </c>
      <c r="E67" s="164">
        <v>6405.6218855482603</v>
      </c>
      <c r="F67" s="164">
        <v>0</v>
      </c>
      <c r="G67" s="164">
        <v>6405.6218855482603</v>
      </c>
      <c r="H67" s="164">
        <v>0</v>
      </c>
      <c r="I67" s="164">
        <v>0</v>
      </c>
      <c r="J67" s="164">
        <v>6405.6218855482603</v>
      </c>
      <c r="K67" s="164">
        <v>0</v>
      </c>
      <c r="L67" s="164">
        <v>0</v>
      </c>
      <c r="M67" s="164">
        <v>6405.6218855482603</v>
      </c>
      <c r="N67" s="164">
        <v>0</v>
      </c>
      <c r="O67" s="164">
        <v>0</v>
      </c>
      <c r="P67" s="164">
        <v>0</v>
      </c>
      <c r="Q67" s="164">
        <v>-289.21378683329698</v>
      </c>
      <c r="R67" s="164">
        <v>0</v>
      </c>
      <c r="S67" s="164">
        <v>-289.21378683329698</v>
      </c>
      <c r="T67" s="164">
        <v>0</v>
      </c>
      <c r="U67" s="164">
        <v>0</v>
      </c>
      <c r="V67" s="164">
        <v>-289.21378683329698</v>
      </c>
      <c r="W67" s="164">
        <v>0</v>
      </c>
      <c r="X67" s="164">
        <v>0</v>
      </c>
      <c r="Y67" s="164">
        <v>-289.21378683327498</v>
      </c>
      <c r="Z67" s="164">
        <v>0</v>
      </c>
      <c r="AA67" s="164">
        <v>0</v>
      </c>
      <c r="AB67" s="164">
        <v>0</v>
      </c>
      <c r="AC67" s="164">
        <v>-3437.9559300159499</v>
      </c>
      <c r="AD67" s="164">
        <v>0</v>
      </c>
      <c r="AE67" s="164">
        <v>-3437.9559300159499</v>
      </c>
      <c r="AF67" s="164">
        <v>0</v>
      </c>
      <c r="AG67" s="164">
        <v>0</v>
      </c>
      <c r="AH67" s="164">
        <v>-3437.9559300159499</v>
      </c>
      <c r="AI67" s="164">
        <v>0</v>
      </c>
      <c r="AJ67" s="164">
        <v>0</v>
      </c>
      <c r="AK67" s="164">
        <v>-3437.9559300159499</v>
      </c>
    </row>
    <row r="68" spans="1:37" x14ac:dyDescent="0.2">
      <c r="A68" s="163" t="s">
        <v>950</v>
      </c>
      <c r="B68" s="164">
        <v>0</v>
      </c>
      <c r="C68" s="164">
        <v>0</v>
      </c>
      <c r="D68" s="164">
        <v>0</v>
      </c>
      <c r="E68" s="164">
        <v>1</v>
      </c>
      <c r="F68" s="164">
        <v>0</v>
      </c>
      <c r="G68" s="164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4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64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4">
        <v>0</v>
      </c>
      <c r="AD68" s="164">
        <v>0</v>
      </c>
      <c r="AE68" s="164">
        <v>0</v>
      </c>
      <c r="AF68" s="164">
        <v>0</v>
      </c>
      <c r="AG68" s="164">
        <v>0</v>
      </c>
      <c r="AH68" s="164">
        <v>0</v>
      </c>
      <c r="AI68" s="164">
        <v>0</v>
      </c>
      <c r="AJ68" s="164">
        <v>0</v>
      </c>
      <c r="AK68" s="164">
        <v>0</v>
      </c>
    </row>
    <row r="69" spans="1:37" x14ac:dyDescent="0.2">
      <c r="A69" s="163" t="s">
        <v>951</v>
      </c>
      <c r="B69" s="164">
        <v>0</v>
      </c>
      <c r="C69" s="164">
        <v>0</v>
      </c>
      <c r="D69" s="164">
        <v>0</v>
      </c>
      <c r="E69" s="164">
        <v>0</v>
      </c>
      <c r="F69" s="164">
        <v>0</v>
      </c>
      <c r="G69" s="164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4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64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4">
        <v>0</v>
      </c>
      <c r="AD69" s="164">
        <v>0</v>
      </c>
      <c r="AE69" s="164">
        <v>0</v>
      </c>
      <c r="AF69" s="164">
        <v>0</v>
      </c>
      <c r="AG69" s="164">
        <v>0</v>
      </c>
      <c r="AH69" s="164">
        <v>0</v>
      </c>
      <c r="AI69" s="164">
        <v>0</v>
      </c>
      <c r="AJ69" s="164">
        <v>0</v>
      </c>
      <c r="AK69" s="164">
        <v>0</v>
      </c>
    </row>
    <row r="70" spans="1:37" x14ac:dyDescent="0.2">
      <c r="A70" s="163" t="s">
        <v>952</v>
      </c>
      <c r="B70" s="164">
        <v>0</v>
      </c>
      <c r="C70" s="164">
        <v>0</v>
      </c>
      <c r="D70" s="164">
        <v>0</v>
      </c>
      <c r="E70" s="164">
        <v>0</v>
      </c>
      <c r="F70" s="164">
        <v>0</v>
      </c>
      <c r="G70" s="164">
        <v>1</v>
      </c>
      <c r="H70" s="164">
        <v>0</v>
      </c>
      <c r="I70" s="164">
        <v>0</v>
      </c>
      <c r="J70" s="164">
        <v>1</v>
      </c>
      <c r="K70" s="164">
        <v>0</v>
      </c>
      <c r="L70" s="164">
        <v>0</v>
      </c>
      <c r="M70" s="164">
        <v>1</v>
      </c>
      <c r="N70" s="164">
        <v>0</v>
      </c>
      <c r="O70" s="164">
        <v>0</v>
      </c>
      <c r="P70" s="164">
        <v>0</v>
      </c>
      <c r="Q70" s="164">
        <v>1</v>
      </c>
      <c r="R70" s="164">
        <v>0</v>
      </c>
      <c r="S70" s="164">
        <v>1</v>
      </c>
      <c r="T70" s="164">
        <v>0</v>
      </c>
      <c r="U70" s="164">
        <v>0</v>
      </c>
      <c r="V70" s="164">
        <v>1</v>
      </c>
      <c r="W70" s="164">
        <v>0</v>
      </c>
      <c r="X70" s="164">
        <v>0</v>
      </c>
      <c r="Y70" s="164">
        <v>1</v>
      </c>
      <c r="Z70" s="164">
        <v>0</v>
      </c>
      <c r="AA70" s="164">
        <v>0</v>
      </c>
      <c r="AB70" s="164">
        <v>0</v>
      </c>
      <c r="AC70" s="164">
        <v>1</v>
      </c>
      <c r="AD70" s="164">
        <v>0</v>
      </c>
      <c r="AE70" s="164">
        <v>1</v>
      </c>
      <c r="AF70" s="164">
        <v>0</v>
      </c>
      <c r="AG70" s="164">
        <v>0</v>
      </c>
      <c r="AH70" s="164">
        <v>1</v>
      </c>
      <c r="AI70" s="164">
        <v>0</v>
      </c>
      <c r="AJ70" s="164">
        <v>0</v>
      </c>
      <c r="AK70" s="164">
        <v>1</v>
      </c>
    </row>
    <row r="71" spans="1:37" s="171" customFormat="1" x14ac:dyDescent="0.2">
      <c r="A71" s="170" t="s">
        <v>953</v>
      </c>
      <c r="B71" s="171">
        <v>0</v>
      </c>
      <c r="C71" s="171">
        <v>0</v>
      </c>
      <c r="D71" s="171">
        <v>0</v>
      </c>
      <c r="E71" s="171">
        <v>0</v>
      </c>
      <c r="F71" s="171">
        <v>0</v>
      </c>
      <c r="G71" s="171">
        <v>0.5</v>
      </c>
      <c r="H71" s="171">
        <v>0</v>
      </c>
      <c r="I71" s="171">
        <v>0</v>
      </c>
      <c r="J71" s="171">
        <v>0.75</v>
      </c>
      <c r="K71" s="171">
        <v>0</v>
      </c>
      <c r="L71" s="171">
        <v>0</v>
      </c>
      <c r="M71" s="171">
        <v>1</v>
      </c>
      <c r="N71" s="171">
        <v>0</v>
      </c>
      <c r="O71" s="171">
        <v>0</v>
      </c>
      <c r="P71" s="171">
        <v>0</v>
      </c>
      <c r="Q71" s="171">
        <v>0.25</v>
      </c>
      <c r="R71" s="171">
        <v>0</v>
      </c>
      <c r="S71" s="171">
        <v>0.5</v>
      </c>
      <c r="T71" s="171">
        <v>0</v>
      </c>
      <c r="U71" s="171">
        <v>0</v>
      </c>
      <c r="V71" s="171">
        <v>0.75</v>
      </c>
      <c r="W71" s="171">
        <v>0</v>
      </c>
      <c r="X71" s="171">
        <v>0</v>
      </c>
      <c r="Y71" s="171">
        <v>1</v>
      </c>
      <c r="Z71" s="171">
        <v>0</v>
      </c>
      <c r="AA71" s="171">
        <v>0</v>
      </c>
      <c r="AB71" s="171">
        <v>0</v>
      </c>
      <c r="AC71" s="171">
        <v>0.25</v>
      </c>
      <c r="AD71" s="171">
        <v>0</v>
      </c>
      <c r="AE71" s="171">
        <v>0.5</v>
      </c>
      <c r="AF71" s="171">
        <v>0</v>
      </c>
      <c r="AG71" s="171">
        <v>0</v>
      </c>
      <c r="AH71" s="171">
        <v>0.75</v>
      </c>
      <c r="AI71" s="171">
        <v>0</v>
      </c>
      <c r="AJ71" s="171">
        <v>0</v>
      </c>
      <c r="AK71" s="171">
        <v>1</v>
      </c>
    </row>
    <row r="72" spans="1:37" x14ac:dyDescent="0.2">
      <c r="A72" s="163" t="s">
        <v>954</v>
      </c>
      <c r="B72" s="164">
        <v>0</v>
      </c>
      <c r="C72" s="164">
        <v>0</v>
      </c>
      <c r="D72" s="164">
        <v>0</v>
      </c>
      <c r="E72" s="164">
        <v>0</v>
      </c>
      <c r="F72" s="164">
        <v>0</v>
      </c>
      <c r="G72" s="164">
        <v>0</v>
      </c>
      <c r="H72" s="164">
        <v>0</v>
      </c>
      <c r="I72" s="164">
        <v>0</v>
      </c>
      <c r="J72" s="164">
        <v>0</v>
      </c>
      <c r="K72" s="164">
        <v>0</v>
      </c>
      <c r="L72" s="164">
        <v>0</v>
      </c>
      <c r="M72" s="164">
        <v>0</v>
      </c>
      <c r="N72" s="164">
        <v>0</v>
      </c>
      <c r="O72" s="164">
        <v>0</v>
      </c>
      <c r="P72" s="164">
        <v>0</v>
      </c>
      <c r="Q72" s="164">
        <v>0</v>
      </c>
      <c r="R72" s="164">
        <v>0</v>
      </c>
      <c r="S72" s="164">
        <v>0</v>
      </c>
      <c r="T72" s="164">
        <v>0</v>
      </c>
      <c r="U72" s="164">
        <v>0</v>
      </c>
      <c r="V72" s="164">
        <v>0</v>
      </c>
      <c r="W72" s="164">
        <v>0</v>
      </c>
      <c r="X72" s="164">
        <v>0</v>
      </c>
      <c r="Y72" s="164">
        <v>0</v>
      </c>
      <c r="Z72" s="164">
        <v>0</v>
      </c>
      <c r="AA72" s="164">
        <v>0</v>
      </c>
      <c r="AB72" s="164">
        <v>0</v>
      </c>
      <c r="AC72" s="164">
        <v>0</v>
      </c>
      <c r="AD72" s="164">
        <v>0</v>
      </c>
      <c r="AE72" s="164">
        <v>0</v>
      </c>
      <c r="AF72" s="164">
        <v>0</v>
      </c>
      <c r="AG72" s="164">
        <v>0</v>
      </c>
      <c r="AH72" s="164">
        <v>0</v>
      </c>
      <c r="AI72" s="164">
        <v>0</v>
      </c>
      <c r="AJ72" s="164">
        <v>0</v>
      </c>
      <c r="AK72" s="164">
        <v>0</v>
      </c>
    </row>
    <row r="73" spans="1:37" x14ac:dyDescent="0.2">
      <c r="A73" s="163" t="s">
        <v>955</v>
      </c>
      <c r="B73" s="164">
        <v>0</v>
      </c>
      <c r="C73" s="164">
        <v>0</v>
      </c>
      <c r="D73" s="164">
        <v>0</v>
      </c>
      <c r="E73" s="164">
        <v>0</v>
      </c>
      <c r="F73" s="164">
        <v>0</v>
      </c>
      <c r="G73" s="164">
        <v>0.5</v>
      </c>
      <c r="H73" s="164">
        <v>0</v>
      </c>
      <c r="I73" s="164">
        <v>0</v>
      </c>
      <c r="J73" s="164">
        <v>0.75</v>
      </c>
      <c r="K73" s="164">
        <v>0</v>
      </c>
      <c r="L73" s="164">
        <v>0</v>
      </c>
      <c r="M73" s="164">
        <v>1</v>
      </c>
      <c r="N73" s="164">
        <v>0</v>
      </c>
      <c r="O73" s="164">
        <v>0</v>
      </c>
      <c r="P73" s="164">
        <v>0</v>
      </c>
      <c r="Q73" s="164">
        <v>0.25</v>
      </c>
      <c r="R73" s="164">
        <v>0</v>
      </c>
      <c r="S73" s="164">
        <v>0.5</v>
      </c>
      <c r="T73" s="164">
        <v>0</v>
      </c>
      <c r="U73" s="164">
        <v>0</v>
      </c>
      <c r="V73" s="164">
        <v>0.75</v>
      </c>
      <c r="W73" s="164">
        <v>0</v>
      </c>
      <c r="X73" s="164">
        <v>0</v>
      </c>
      <c r="Y73" s="164">
        <v>1</v>
      </c>
      <c r="Z73" s="164">
        <v>0</v>
      </c>
      <c r="AA73" s="164">
        <v>0</v>
      </c>
      <c r="AB73" s="164">
        <v>0</v>
      </c>
      <c r="AC73" s="164">
        <v>0.25</v>
      </c>
      <c r="AD73" s="164">
        <v>0</v>
      </c>
      <c r="AE73" s="164">
        <v>0.5</v>
      </c>
      <c r="AF73" s="164">
        <v>0</v>
      </c>
      <c r="AG73" s="164">
        <v>0</v>
      </c>
      <c r="AH73" s="164">
        <v>0.75</v>
      </c>
      <c r="AI73" s="164">
        <v>0</v>
      </c>
      <c r="AJ73" s="164">
        <v>0</v>
      </c>
      <c r="AK73" s="164">
        <v>1</v>
      </c>
    </row>
    <row r="74" spans="1:37" x14ac:dyDescent="0.2">
      <c r="A74" s="163" t="s">
        <v>956</v>
      </c>
      <c r="B74" s="164">
        <v>0</v>
      </c>
      <c r="C74" s="164">
        <v>0</v>
      </c>
      <c r="D74" s="164">
        <v>0</v>
      </c>
      <c r="E74" s="164">
        <v>0</v>
      </c>
      <c r="F74" s="164">
        <v>0</v>
      </c>
      <c r="G74" s="164">
        <v>3202.8109427741301</v>
      </c>
      <c r="H74" s="164">
        <v>0</v>
      </c>
      <c r="I74" s="164">
        <v>0</v>
      </c>
      <c r="J74" s="164">
        <v>4804.2164141612002</v>
      </c>
      <c r="K74" s="164">
        <v>0</v>
      </c>
      <c r="L74" s="164">
        <v>0</v>
      </c>
      <c r="M74" s="164">
        <v>6405.6218855482603</v>
      </c>
      <c r="N74" s="164">
        <v>0</v>
      </c>
      <c r="O74" s="164">
        <v>0</v>
      </c>
      <c r="P74" s="164">
        <v>0</v>
      </c>
      <c r="Q74" s="164">
        <v>-72.303446708324202</v>
      </c>
      <c r="R74" s="164">
        <v>0</v>
      </c>
      <c r="S74" s="164">
        <v>-144.60689341664801</v>
      </c>
      <c r="T74" s="164">
        <v>0</v>
      </c>
      <c r="U74" s="164">
        <v>0</v>
      </c>
      <c r="V74" s="164">
        <v>-216.91034012497201</v>
      </c>
      <c r="W74" s="164">
        <v>0</v>
      </c>
      <c r="X74" s="164">
        <v>0</v>
      </c>
      <c r="Y74" s="164">
        <v>-289.21378683327498</v>
      </c>
      <c r="Z74" s="164">
        <v>0</v>
      </c>
      <c r="AA74" s="164">
        <v>0</v>
      </c>
      <c r="AB74" s="164">
        <v>0</v>
      </c>
      <c r="AC74" s="164">
        <v>-859.48898250398895</v>
      </c>
      <c r="AD74" s="164">
        <v>0</v>
      </c>
      <c r="AE74" s="164">
        <v>-1718.9779650079699</v>
      </c>
      <c r="AF74" s="164">
        <v>0</v>
      </c>
      <c r="AG74" s="164">
        <v>0</v>
      </c>
      <c r="AH74" s="164">
        <v>-2578.4669475119599</v>
      </c>
      <c r="AI74" s="164">
        <v>0</v>
      </c>
      <c r="AJ74" s="164">
        <v>0</v>
      </c>
      <c r="AK74" s="164">
        <v>-3437.9559300159499</v>
      </c>
    </row>
    <row r="75" spans="1:37" x14ac:dyDescent="0.2">
      <c r="A75" s="163" t="s">
        <v>957</v>
      </c>
      <c r="B75" s="164">
        <v>0</v>
      </c>
      <c r="C75" s="164">
        <v>0</v>
      </c>
      <c r="D75" s="164">
        <v>0</v>
      </c>
      <c r="E75" s="164">
        <v>0</v>
      </c>
      <c r="F75" s="164">
        <v>0</v>
      </c>
      <c r="G75" s="164">
        <v>0</v>
      </c>
      <c r="H75" s="164">
        <v>0</v>
      </c>
      <c r="I75" s="164">
        <v>0</v>
      </c>
      <c r="J75" s="164">
        <v>-2817.1039999999998</v>
      </c>
      <c r="K75" s="164">
        <v>0</v>
      </c>
      <c r="L75" s="164">
        <v>0</v>
      </c>
      <c r="M75" s="164">
        <v>-4804.2164141612002</v>
      </c>
      <c r="N75" s="164">
        <v>0</v>
      </c>
      <c r="O75" s="164">
        <v>0</v>
      </c>
      <c r="P75" s="164">
        <v>0</v>
      </c>
      <c r="Q75" s="164">
        <v>0</v>
      </c>
      <c r="R75" s="164">
        <v>0</v>
      </c>
      <c r="S75" s="164">
        <v>72.303446708324202</v>
      </c>
      <c r="T75" s="164">
        <v>0</v>
      </c>
      <c r="U75" s="164">
        <v>0</v>
      </c>
      <c r="V75" s="164">
        <v>144.60689341664801</v>
      </c>
      <c r="W75" s="164">
        <v>0</v>
      </c>
      <c r="X75" s="164">
        <v>0</v>
      </c>
      <c r="Y75" s="164">
        <v>216.91034012497201</v>
      </c>
      <c r="Z75" s="164">
        <v>0</v>
      </c>
      <c r="AA75" s="164">
        <v>0</v>
      </c>
      <c r="AB75" s="164">
        <v>0</v>
      </c>
      <c r="AC75" s="164">
        <v>0</v>
      </c>
      <c r="AD75" s="164">
        <v>0</v>
      </c>
      <c r="AE75" s="164">
        <v>859.48898250398895</v>
      </c>
      <c r="AF75" s="164">
        <v>0</v>
      </c>
      <c r="AG75" s="164">
        <v>0</v>
      </c>
      <c r="AH75" s="164">
        <v>1718.9779650079699</v>
      </c>
      <c r="AI75" s="164">
        <v>0</v>
      </c>
      <c r="AJ75" s="164">
        <v>0</v>
      </c>
      <c r="AK75" s="164">
        <v>2578.4669475119599</v>
      </c>
    </row>
    <row r="76" spans="1:37" x14ac:dyDescent="0.2">
      <c r="A76" s="163" t="s">
        <v>958</v>
      </c>
      <c r="B76" s="164">
        <v>0</v>
      </c>
      <c r="C76" s="164">
        <v>0</v>
      </c>
      <c r="D76" s="164">
        <v>0</v>
      </c>
      <c r="E76" s="164">
        <v>0</v>
      </c>
      <c r="F76" s="164">
        <v>0</v>
      </c>
      <c r="G76" s="164">
        <v>3202.8109427741301</v>
      </c>
      <c r="H76" s="164">
        <v>0</v>
      </c>
      <c r="I76" s="164">
        <v>0</v>
      </c>
      <c r="J76" s="164">
        <v>1987.1124141611999</v>
      </c>
      <c r="K76" s="164">
        <v>0</v>
      </c>
      <c r="L76" s="164">
        <v>0</v>
      </c>
      <c r="M76" s="164">
        <v>1601.4054713870601</v>
      </c>
      <c r="N76" s="164">
        <v>0</v>
      </c>
      <c r="O76" s="164">
        <v>0</v>
      </c>
      <c r="P76" s="164">
        <v>0</v>
      </c>
      <c r="Q76" s="164">
        <v>-72.303446708324202</v>
      </c>
      <c r="R76" s="164">
        <v>0</v>
      </c>
      <c r="S76" s="164">
        <v>-72.303446708324202</v>
      </c>
      <c r="T76" s="164">
        <v>0</v>
      </c>
      <c r="U76" s="164">
        <v>0</v>
      </c>
      <c r="V76" s="164">
        <v>-72.303446708324202</v>
      </c>
      <c r="W76" s="164">
        <v>0</v>
      </c>
      <c r="X76" s="164">
        <v>0</v>
      </c>
      <c r="Y76" s="164">
        <v>-72.303446708302403</v>
      </c>
      <c r="Z76" s="164">
        <v>0</v>
      </c>
      <c r="AA76" s="164">
        <v>0</v>
      </c>
      <c r="AB76" s="164">
        <v>0</v>
      </c>
      <c r="AC76" s="164">
        <v>-859.48898250398895</v>
      </c>
      <c r="AD76" s="164">
        <v>0</v>
      </c>
      <c r="AE76" s="164">
        <v>-859.48898250398895</v>
      </c>
      <c r="AF76" s="164">
        <v>0</v>
      </c>
      <c r="AG76" s="164">
        <v>0</v>
      </c>
      <c r="AH76" s="164">
        <v>-859.48898250398895</v>
      </c>
      <c r="AI76" s="164">
        <v>0</v>
      </c>
      <c r="AJ76" s="164">
        <v>0</v>
      </c>
      <c r="AK76" s="164">
        <v>-859.48898250398804</v>
      </c>
    </row>
    <row r="77" spans="1:37" x14ac:dyDescent="0.2">
      <c r="A77" s="163" t="s">
        <v>959</v>
      </c>
      <c r="B77" s="164">
        <v>0</v>
      </c>
      <c r="C77" s="164">
        <v>0</v>
      </c>
      <c r="D77" s="164">
        <v>0</v>
      </c>
      <c r="E77" s="164">
        <v>0</v>
      </c>
      <c r="F77" s="164">
        <v>0</v>
      </c>
      <c r="G77" s="164">
        <v>0</v>
      </c>
      <c r="H77" s="164">
        <v>0</v>
      </c>
      <c r="I77" s="164">
        <v>0</v>
      </c>
      <c r="J77" s="164">
        <v>0</v>
      </c>
      <c r="K77" s="164">
        <v>0</v>
      </c>
      <c r="L77" s="164">
        <v>0</v>
      </c>
      <c r="M77" s="164">
        <v>0</v>
      </c>
      <c r="N77" s="164">
        <v>0</v>
      </c>
      <c r="O77" s="164">
        <v>0</v>
      </c>
      <c r="P77" s="164">
        <v>0</v>
      </c>
      <c r="Q77" s="164">
        <v>0</v>
      </c>
      <c r="R77" s="164">
        <v>0</v>
      </c>
      <c r="S77" s="164">
        <v>0</v>
      </c>
      <c r="T77" s="164">
        <v>0</v>
      </c>
      <c r="U77" s="164">
        <v>0</v>
      </c>
      <c r="V77" s="164">
        <v>0</v>
      </c>
      <c r="W77" s="164">
        <v>0</v>
      </c>
      <c r="X77" s="164">
        <v>0</v>
      </c>
      <c r="Y77" s="164">
        <v>0</v>
      </c>
      <c r="Z77" s="164">
        <v>0</v>
      </c>
      <c r="AA77" s="164">
        <v>0</v>
      </c>
      <c r="AB77" s="164">
        <v>0</v>
      </c>
      <c r="AC77" s="164">
        <v>0</v>
      </c>
      <c r="AD77" s="164">
        <v>0</v>
      </c>
      <c r="AE77" s="164">
        <v>0</v>
      </c>
      <c r="AF77" s="164">
        <v>0</v>
      </c>
      <c r="AG77" s="164">
        <v>0</v>
      </c>
      <c r="AH77" s="164">
        <v>0</v>
      </c>
      <c r="AI77" s="164">
        <v>0</v>
      </c>
      <c r="AJ77" s="164">
        <v>0</v>
      </c>
      <c r="AK77" s="164">
        <v>0</v>
      </c>
    </row>
    <row r="78" spans="1:37" x14ac:dyDescent="0.2">
      <c r="A78" s="163" t="s">
        <v>960</v>
      </c>
      <c r="B78" s="164">
        <v>0</v>
      </c>
      <c r="C78" s="164">
        <v>0</v>
      </c>
      <c r="D78" s="164">
        <v>0</v>
      </c>
      <c r="E78" s="164">
        <v>0</v>
      </c>
      <c r="F78" s="164">
        <v>0</v>
      </c>
      <c r="G78" s="164">
        <v>1</v>
      </c>
      <c r="H78" s="164">
        <v>1</v>
      </c>
      <c r="I78" s="164">
        <v>0</v>
      </c>
      <c r="J78" s="164">
        <v>0</v>
      </c>
      <c r="K78" s="164">
        <v>0</v>
      </c>
      <c r="L78" s="164">
        <v>0</v>
      </c>
      <c r="M78" s="164">
        <v>0</v>
      </c>
      <c r="N78" s="164">
        <v>0</v>
      </c>
      <c r="O78" s="164">
        <v>0</v>
      </c>
      <c r="P78" s="164">
        <v>0</v>
      </c>
      <c r="Q78" s="164">
        <v>0</v>
      </c>
      <c r="R78" s="164">
        <v>0</v>
      </c>
      <c r="S78" s="164">
        <v>0</v>
      </c>
      <c r="T78" s="164">
        <v>0</v>
      </c>
      <c r="U78" s="164">
        <v>0</v>
      </c>
      <c r="V78" s="164">
        <v>0</v>
      </c>
      <c r="W78" s="164">
        <v>0</v>
      </c>
      <c r="X78" s="164">
        <v>0</v>
      </c>
      <c r="Y78" s="164">
        <v>0</v>
      </c>
      <c r="Z78" s="164">
        <v>0</v>
      </c>
      <c r="AA78" s="164">
        <v>0</v>
      </c>
      <c r="AB78" s="164">
        <v>0</v>
      </c>
      <c r="AC78" s="164">
        <v>0</v>
      </c>
      <c r="AD78" s="164">
        <v>0</v>
      </c>
      <c r="AE78" s="164">
        <v>0</v>
      </c>
      <c r="AF78" s="164">
        <v>0</v>
      </c>
      <c r="AG78" s="164">
        <v>0</v>
      </c>
      <c r="AH78" s="164">
        <v>0</v>
      </c>
      <c r="AI78" s="164">
        <v>0</v>
      </c>
      <c r="AJ78" s="164">
        <v>0</v>
      </c>
      <c r="AK78" s="164">
        <v>0</v>
      </c>
    </row>
    <row r="79" spans="1:37" x14ac:dyDescent="0.2">
      <c r="A79" s="163" t="s">
        <v>961</v>
      </c>
      <c r="B79" s="164">
        <v>0</v>
      </c>
      <c r="C79" s="164">
        <v>0</v>
      </c>
      <c r="D79" s="164">
        <v>0</v>
      </c>
      <c r="E79" s="164">
        <v>0</v>
      </c>
      <c r="F79" s="164">
        <v>0</v>
      </c>
      <c r="G79" s="164">
        <v>0</v>
      </c>
      <c r="H79" s="164">
        <v>2817.1039999999998</v>
      </c>
      <c r="I79" s="164">
        <v>0</v>
      </c>
      <c r="J79" s="164">
        <v>0</v>
      </c>
      <c r="K79" s="164">
        <v>0</v>
      </c>
      <c r="L79" s="164">
        <v>0</v>
      </c>
      <c r="M79" s="164">
        <v>0</v>
      </c>
      <c r="N79" s="164">
        <v>0</v>
      </c>
      <c r="O79" s="164">
        <v>0</v>
      </c>
      <c r="P79" s="164">
        <v>0</v>
      </c>
      <c r="Q79" s="164">
        <v>0</v>
      </c>
      <c r="R79" s="164">
        <v>0</v>
      </c>
      <c r="S79" s="164">
        <v>0</v>
      </c>
      <c r="T79" s="164">
        <v>0</v>
      </c>
      <c r="U79" s="164">
        <v>0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64">
        <v>0</v>
      </c>
      <c r="AB79" s="164">
        <v>0</v>
      </c>
      <c r="AC79" s="164">
        <v>0</v>
      </c>
      <c r="AD79" s="164">
        <v>0</v>
      </c>
      <c r="AE79" s="164">
        <v>0</v>
      </c>
      <c r="AF79" s="164">
        <v>0</v>
      </c>
      <c r="AG79" s="164">
        <v>0</v>
      </c>
      <c r="AH79" s="164">
        <v>0</v>
      </c>
      <c r="AI79" s="164">
        <v>0</v>
      </c>
      <c r="AJ79" s="164">
        <v>0</v>
      </c>
      <c r="AK79" s="164">
        <v>0</v>
      </c>
    </row>
    <row r="80" spans="1:37" x14ac:dyDescent="0.2">
      <c r="A80" s="163" t="s">
        <v>962</v>
      </c>
      <c r="B80" s="164">
        <v>1</v>
      </c>
      <c r="C80" s="164">
        <v>2</v>
      </c>
      <c r="D80" s="164">
        <v>3</v>
      </c>
      <c r="E80" s="164">
        <v>4</v>
      </c>
      <c r="F80" s="164">
        <v>5</v>
      </c>
      <c r="G80" s="164">
        <v>6</v>
      </c>
      <c r="H80" s="164">
        <v>7</v>
      </c>
      <c r="I80" s="164">
        <v>8</v>
      </c>
      <c r="J80" s="164">
        <v>9</v>
      </c>
      <c r="K80" s="164">
        <v>10</v>
      </c>
      <c r="L80" s="164">
        <v>11</v>
      </c>
      <c r="M80" s="164">
        <v>12</v>
      </c>
      <c r="N80" s="164">
        <v>1</v>
      </c>
      <c r="O80" s="164">
        <v>2</v>
      </c>
      <c r="P80" s="164">
        <v>3</v>
      </c>
      <c r="Q80" s="164">
        <v>4</v>
      </c>
      <c r="R80" s="164">
        <v>5</v>
      </c>
      <c r="S80" s="164">
        <v>6</v>
      </c>
      <c r="T80" s="164">
        <v>7</v>
      </c>
      <c r="U80" s="164">
        <v>8</v>
      </c>
      <c r="V80" s="164">
        <v>9</v>
      </c>
      <c r="W80" s="164">
        <v>10</v>
      </c>
      <c r="X80" s="164">
        <v>11</v>
      </c>
      <c r="Y80" s="164">
        <v>12</v>
      </c>
      <c r="Z80" s="164">
        <v>1</v>
      </c>
      <c r="AA80" s="164">
        <v>2</v>
      </c>
      <c r="AB80" s="164">
        <v>3</v>
      </c>
      <c r="AC80" s="164">
        <v>4</v>
      </c>
      <c r="AD80" s="164">
        <v>5</v>
      </c>
      <c r="AE80" s="164">
        <v>6</v>
      </c>
      <c r="AF80" s="164">
        <v>7</v>
      </c>
      <c r="AG80" s="164">
        <v>8</v>
      </c>
      <c r="AH80" s="164">
        <v>9</v>
      </c>
      <c r="AI80" s="164">
        <v>10</v>
      </c>
      <c r="AJ80" s="164">
        <v>11</v>
      </c>
      <c r="AK80" s="164">
        <v>12</v>
      </c>
    </row>
    <row r="81" spans="1:37" x14ac:dyDescent="0.2">
      <c r="A81" s="163" t="s">
        <v>963</v>
      </c>
      <c r="B81" s="164">
        <v>0</v>
      </c>
      <c r="C81" s="164">
        <v>0</v>
      </c>
      <c r="D81" s="164">
        <v>0</v>
      </c>
      <c r="E81" s="164">
        <v>0</v>
      </c>
      <c r="F81" s="164">
        <v>0</v>
      </c>
      <c r="G81" s="164">
        <v>0</v>
      </c>
      <c r="H81" s="164">
        <v>0</v>
      </c>
      <c r="I81" s="164">
        <v>0</v>
      </c>
      <c r="J81" s="164">
        <v>0</v>
      </c>
      <c r="K81" s="164">
        <v>0</v>
      </c>
      <c r="L81" s="164">
        <v>0</v>
      </c>
      <c r="M81" s="164">
        <v>0</v>
      </c>
      <c r="N81" s="164">
        <v>0</v>
      </c>
      <c r="O81" s="164">
        <v>0</v>
      </c>
      <c r="P81" s="164">
        <v>0</v>
      </c>
      <c r="Q81" s="164">
        <v>0</v>
      </c>
      <c r="R81" s="164">
        <v>0</v>
      </c>
      <c r="S81" s="164">
        <v>0</v>
      </c>
      <c r="T81" s="164">
        <v>0</v>
      </c>
      <c r="U81" s="164">
        <v>0</v>
      </c>
      <c r="V81" s="164">
        <v>0</v>
      </c>
      <c r="W81" s="164">
        <v>0</v>
      </c>
      <c r="X81" s="164">
        <v>0</v>
      </c>
      <c r="Y81" s="164">
        <v>0</v>
      </c>
      <c r="Z81" s="164">
        <v>0</v>
      </c>
      <c r="AA81" s="164">
        <v>0</v>
      </c>
      <c r="AB81" s="164">
        <v>0</v>
      </c>
      <c r="AC81" s="164">
        <v>0</v>
      </c>
      <c r="AD81" s="164">
        <v>0</v>
      </c>
      <c r="AE81" s="164">
        <v>0</v>
      </c>
      <c r="AF81" s="164">
        <v>0</v>
      </c>
      <c r="AG81" s="164">
        <v>0</v>
      </c>
      <c r="AH81" s="164">
        <v>0</v>
      </c>
      <c r="AI81" s="164">
        <v>0</v>
      </c>
      <c r="AJ81" s="164">
        <v>0</v>
      </c>
      <c r="AK81" s="164">
        <v>0</v>
      </c>
    </row>
    <row r="82" spans="1:37" x14ac:dyDescent="0.2">
      <c r="A82" s="163" t="s">
        <v>964</v>
      </c>
      <c r="B82" s="164">
        <v>0</v>
      </c>
      <c r="C82" s="164">
        <v>0</v>
      </c>
      <c r="D82" s="164">
        <v>0</v>
      </c>
      <c r="E82" s="164">
        <v>0</v>
      </c>
      <c r="F82" s="164">
        <v>0</v>
      </c>
      <c r="G82" s="164">
        <v>0</v>
      </c>
      <c r="H82" s="164">
        <v>0</v>
      </c>
      <c r="I82" s="164">
        <v>0</v>
      </c>
      <c r="J82" s="164">
        <v>0</v>
      </c>
      <c r="K82" s="164">
        <v>0</v>
      </c>
      <c r="L82" s="164">
        <v>0</v>
      </c>
      <c r="M82" s="164">
        <v>0</v>
      </c>
      <c r="N82" s="164">
        <v>0</v>
      </c>
      <c r="O82" s="164">
        <v>0</v>
      </c>
      <c r="P82" s="164">
        <v>0</v>
      </c>
      <c r="Q82" s="164">
        <v>0</v>
      </c>
      <c r="R82" s="164">
        <v>0</v>
      </c>
      <c r="S82" s="164">
        <v>0</v>
      </c>
      <c r="T82" s="164">
        <v>0</v>
      </c>
      <c r="U82" s="164">
        <v>0</v>
      </c>
      <c r="V82" s="164">
        <v>0</v>
      </c>
      <c r="W82" s="164">
        <v>0</v>
      </c>
      <c r="X82" s="164">
        <v>0</v>
      </c>
      <c r="Y82" s="164">
        <v>0</v>
      </c>
      <c r="Z82" s="164">
        <v>0</v>
      </c>
      <c r="AA82" s="164">
        <v>0</v>
      </c>
      <c r="AB82" s="164">
        <v>0</v>
      </c>
      <c r="AC82" s="164">
        <v>0</v>
      </c>
      <c r="AD82" s="164">
        <v>0</v>
      </c>
      <c r="AE82" s="164">
        <v>0</v>
      </c>
      <c r="AF82" s="164">
        <v>0</v>
      </c>
      <c r="AG82" s="164">
        <v>0</v>
      </c>
      <c r="AH82" s="164">
        <v>0</v>
      </c>
      <c r="AI82" s="164">
        <v>0</v>
      </c>
      <c r="AJ82" s="164">
        <v>0</v>
      </c>
      <c r="AK82" s="164">
        <v>0</v>
      </c>
    </row>
    <row r="83" spans="1:37" x14ac:dyDescent="0.2">
      <c r="A83" s="163" t="s">
        <v>965</v>
      </c>
      <c r="B83" s="164">
        <v>0</v>
      </c>
      <c r="C83" s="164">
        <v>0</v>
      </c>
      <c r="D83" s="164">
        <v>0</v>
      </c>
      <c r="E83" s="164">
        <v>0</v>
      </c>
      <c r="F83" s="164">
        <v>0</v>
      </c>
      <c r="G83" s="164">
        <v>0</v>
      </c>
      <c r="H83" s="164">
        <v>0</v>
      </c>
      <c r="I83" s="164">
        <v>0</v>
      </c>
      <c r="J83" s="164">
        <v>0</v>
      </c>
      <c r="K83" s="164">
        <v>0</v>
      </c>
      <c r="L83" s="164">
        <v>0</v>
      </c>
      <c r="M83" s="164">
        <v>0</v>
      </c>
      <c r="N83" s="164">
        <v>0</v>
      </c>
      <c r="O83" s="164">
        <v>0</v>
      </c>
      <c r="P83" s="164">
        <v>0</v>
      </c>
      <c r="Q83" s="164">
        <v>0</v>
      </c>
      <c r="R83" s="164">
        <v>0</v>
      </c>
      <c r="S83" s="164">
        <v>0</v>
      </c>
      <c r="T83" s="164">
        <v>0</v>
      </c>
      <c r="U83" s="164">
        <v>0</v>
      </c>
      <c r="V83" s="164">
        <v>0</v>
      </c>
      <c r="W83" s="164">
        <v>0</v>
      </c>
      <c r="X83" s="164">
        <v>0</v>
      </c>
      <c r="Y83" s="164">
        <v>0</v>
      </c>
      <c r="Z83" s="164">
        <v>0</v>
      </c>
      <c r="AA83" s="164">
        <v>0</v>
      </c>
      <c r="AB83" s="164">
        <v>0</v>
      </c>
      <c r="AC83" s="164">
        <v>0</v>
      </c>
      <c r="AD83" s="164">
        <v>0</v>
      </c>
      <c r="AE83" s="164">
        <v>0</v>
      </c>
      <c r="AF83" s="164">
        <v>0</v>
      </c>
      <c r="AG83" s="164">
        <v>0</v>
      </c>
      <c r="AH83" s="164">
        <v>0</v>
      </c>
      <c r="AI83" s="164">
        <v>0</v>
      </c>
      <c r="AJ83" s="164">
        <v>0</v>
      </c>
      <c r="AK83" s="164">
        <v>0</v>
      </c>
    </row>
    <row r="84" spans="1:37" x14ac:dyDescent="0.2">
      <c r="A84" s="163" t="s">
        <v>966</v>
      </c>
      <c r="B84" s="164">
        <v>0</v>
      </c>
      <c r="C84" s="164">
        <v>0</v>
      </c>
      <c r="D84" s="164">
        <v>0</v>
      </c>
      <c r="E84" s="164">
        <v>0</v>
      </c>
      <c r="F84" s="164">
        <v>0</v>
      </c>
      <c r="G84" s="164">
        <v>0</v>
      </c>
      <c r="H84" s="164">
        <v>0</v>
      </c>
      <c r="I84" s="164">
        <v>0</v>
      </c>
      <c r="J84" s="164">
        <v>0</v>
      </c>
      <c r="K84" s="164">
        <v>0</v>
      </c>
      <c r="L84" s="164">
        <v>0</v>
      </c>
      <c r="M84" s="164">
        <v>0</v>
      </c>
      <c r="N84" s="164">
        <v>0</v>
      </c>
      <c r="O84" s="164">
        <v>0</v>
      </c>
      <c r="P84" s="164">
        <v>0</v>
      </c>
      <c r="Q84" s="164">
        <v>0</v>
      </c>
      <c r="R84" s="164">
        <v>0</v>
      </c>
      <c r="S84" s="164">
        <v>0</v>
      </c>
      <c r="T84" s="164">
        <v>0</v>
      </c>
      <c r="U84" s="164">
        <v>0</v>
      </c>
      <c r="V84" s="164">
        <v>0</v>
      </c>
      <c r="W84" s="164">
        <v>0</v>
      </c>
      <c r="X84" s="164">
        <v>0</v>
      </c>
      <c r="Y84" s="164">
        <v>0</v>
      </c>
      <c r="Z84" s="164">
        <v>0</v>
      </c>
      <c r="AA84" s="164">
        <v>0</v>
      </c>
      <c r="AB84" s="164">
        <v>0</v>
      </c>
      <c r="AC84" s="164">
        <v>0</v>
      </c>
      <c r="AD84" s="164">
        <v>0</v>
      </c>
      <c r="AE84" s="164">
        <v>0</v>
      </c>
      <c r="AF84" s="164">
        <v>0</v>
      </c>
      <c r="AG84" s="164">
        <v>0</v>
      </c>
      <c r="AH84" s="164">
        <v>0</v>
      </c>
      <c r="AI84" s="164">
        <v>0</v>
      </c>
      <c r="AJ84" s="164">
        <v>0</v>
      </c>
      <c r="AK84" s="164">
        <v>0</v>
      </c>
    </row>
    <row r="85" spans="1:37" x14ac:dyDescent="0.2">
      <c r="A85" s="163" t="s">
        <v>967</v>
      </c>
      <c r="B85" s="164">
        <v>0</v>
      </c>
      <c r="C85" s="164">
        <v>0</v>
      </c>
      <c r="D85" s="164">
        <v>0</v>
      </c>
      <c r="E85" s="164">
        <v>0</v>
      </c>
      <c r="F85" s="164">
        <v>0</v>
      </c>
      <c r="G85" s="164">
        <v>0</v>
      </c>
      <c r="H85" s="164">
        <v>2817.1039999999998</v>
      </c>
      <c r="I85" s="164">
        <v>0</v>
      </c>
      <c r="J85" s="164">
        <v>1987.1124141611999</v>
      </c>
      <c r="K85" s="164">
        <v>0</v>
      </c>
      <c r="L85" s="164">
        <v>0</v>
      </c>
      <c r="M85" s="164">
        <v>1601.4054713870601</v>
      </c>
      <c r="N85" s="164">
        <v>0</v>
      </c>
      <c r="O85" s="164">
        <v>0</v>
      </c>
      <c r="P85" s="164">
        <v>0</v>
      </c>
      <c r="Q85" s="164">
        <v>-72.303446708324202</v>
      </c>
      <c r="R85" s="164">
        <v>0</v>
      </c>
      <c r="S85" s="164">
        <v>-72.303446708324202</v>
      </c>
      <c r="T85" s="164">
        <v>0</v>
      </c>
      <c r="U85" s="164">
        <v>0</v>
      </c>
      <c r="V85" s="164">
        <v>-72.303446708324202</v>
      </c>
      <c r="W85" s="164">
        <v>0</v>
      </c>
      <c r="X85" s="164">
        <v>0</v>
      </c>
      <c r="Y85" s="164">
        <v>-72.303446708302403</v>
      </c>
      <c r="Z85" s="164">
        <v>0</v>
      </c>
      <c r="AA85" s="164">
        <v>0</v>
      </c>
      <c r="AB85" s="164">
        <v>0</v>
      </c>
      <c r="AC85" s="164">
        <v>-859.48898250398895</v>
      </c>
      <c r="AD85" s="164">
        <v>0</v>
      </c>
      <c r="AE85" s="164">
        <v>-859.48898250398895</v>
      </c>
      <c r="AF85" s="164">
        <v>0</v>
      </c>
      <c r="AG85" s="164">
        <v>0</v>
      </c>
      <c r="AH85" s="164">
        <v>-859.48898250398895</v>
      </c>
      <c r="AI85" s="164">
        <v>0</v>
      </c>
      <c r="AJ85" s="164">
        <v>0</v>
      </c>
      <c r="AK85" s="164">
        <v>-859.48898250398804</v>
      </c>
    </row>
    <row r="86" spans="1:37" x14ac:dyDescent="0.2">
      <c r="A86" s="163" t="s">
        <v>968</v>
      </c>
      <c r="B86" s="164">
        <v>0</v>
      </c>
      <c r="C86" s="164">
        <v>0</v>
      </c>
      <c r="D86" s="164">
        <v>0</v>
      </c>
      <c r="E86" s="164">
        <v>0</v>
      </c>
      <c r="F86" s="164">
        <v>0</v>
      </c>
      <c r="G86" s="164">
        <v>0</v>
      </c>
      <c r="H86" s="164">
        <v>2817.1039999999998</v>
      </c>
      <c r="I86" s="164">
        <v>2817.1039999999998</v>
      </c>
      <c r="J86" s="164">
        <v>4804.2164141612002</v>
      </c>
      <c r="K86" s="164">
        <v>4804.2164141612002</v>
      </c>
      <c r="L86" s="164">
        <v>4804.2164141612002</v>
      </c>
      <c r="M86" s="164">
        <v>6405.6218855482603</v>
      </c>
      <c r="N86" s="164">
        <v>0</v>
      </c>
      <c r="O86" s="164">
        <v>0</v>
      </c>
      <c r="P86" s="164">
        <v>0</v>
      </c>
      <c r="Q86" s="164">
        <v>-72.303446708324202</v>
      </c>
      <c r="R86" s="164">
        <v>-72.303446708324202</v>
      </c>
      <c r="S86" s="164">
        <v>-144.60689341664801</v>
      </c>
      <c r="T86" s="164">
        <v>-144.60689341664801</v>
      </c>
      <c r="U86" s="164">
        <v>-144.60689341664801</v>
      </c>
      <c r="V86" s="164">
        <v>-216.91034012497201</v>
      </c>
      <c r="W86" s="164">
        <v>-216.91034012497201</v>
      </c>
      <c r="X86" s="164">
        <v>-216.91034012497201</v>
      </c>
      <c r="Y86" s="164">
        <v>-289.21378683327498</v>
      </c>
      <c r="Z86" s="164">
        <v>0</v>
      </c>
      <c r="AA86" s="164">
        <v>0</v>
      </c>
      <c r="AB86" s="164">
        <v>0</v>
      </c>
      <c r="AC86" s="164">
        <v>-859.48898250398895</v>
      </c>
      <c r="AD86" s="164">
        <v>-859.48898250398895</v>
      </c>
      <c r="AE86" s="164">
        <v>-1718.9779650079699</v>
      </c>
      <c r="AF86" s="164">
        <v>-1718.9779650079699</v>
      </c>
      <c r="AG86" s="164">
        <v>-1718.9779650079699</v>
      </c>
      <c r="AH86" s="164">
        <v>-2578.4669475119599</v>
      </c>
      <c r="AI86" s="164">
        <v>-2578.4669475119599</v>
      </c>
      <c r="AJ86" s="164">
        <v>-2578.4669475119599</v>
      </c>
      <c r="AK86" s="164">
        <v>-3437.9559300159499</v>
      </c>
    </row>
    <row r="87" spans="1:37" ht="15" x14ac:dyDescent="0.25">
      <c r="A87" s="163" t="s">
        <v>969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x14ac:dyDescent="0.2">
      <c r="A88" s="163" t="s">
        <v>970</v>
      </c>
      <c r="B88" s="164">
        <v>0</v>
      </c>
      <c r="C88" s="164">
        <v>0</v>
      </c>
      <c r="D88" s="164">
        <v>0</v>
      </c>
      <c r="E88" s="164">
        <v>0</v>
      </c>
      <c r="F88" s="164">
        <v>0</v>
      </c>
      <c r="G88" s="164">
        <v>0</v>
      </c>
      <c r="H88" s="164">
        <v>0</v>
      </c>
      <c r="I88" s="164">
        <v>0</v>
      </c>
      <c r="J88" s="164">
        <v>0</v>
      </c>
      <c r="K88" s="164">
        <v>0</v>
      </c>
      <c r="L88" s="164">
        <v>0</v>
      </c>
      <c r="M88" s="164">
        <v>0</v>
      </c>
      <c r="N88" s="164">
        <v>-9.0949470177292804E-13</v>
      </c>
      <c r="O88" s="164">
        <v>-9.0949470177292804E-13</v>
      </c>
      <c r="P88" s="164">
        <v>-9.0949470177292804E-13</v>
      </c>
      <c r="Q88" s="164">
        <v>0</v>
      </c>
      <c r="R88" s="164">
        <v>0</v>
      </c>
      <c r="S88" s="164">
        <v>0</v>
      </c>
      <c r="T88" s="164">
        <v>0</v>
      </c>
      <c r="U88" s="164">
        <v>0</v>
      </c>
      <c r="V88" s="164">
        <v>0</v>
      </c>
      <c r="W88" s="164">
        <v>0</v>
      </c>
      <c r="X88" s="164">
        <v>0</v>
      </c>
      <c r="Y88" s="164">
        <v>0</v>
      </c>
      <c r="Z88" s="164">
        <v>0</v>
      </c>
      <c r="AA88" s="164">
        <v>0</v>
      </c>
      <c r="AB88" s="164">
        <v>0</v>
      </c>
      <c r="AC88" s="164">
        <v>0</v>
      </c>
      <c r="AD88" s="164">
        <v>0</v>
      </c>
      <c r="AE88" s="164">
        <v>0</v>
      </c>
      <c r="AF88" s="164">
        <v>0</v>
      </c>
      <c r="AG88" s="164">
        <v>0</v>
      </c>
      <c r="AH88" s="164">
        <v>0</v>
      </c>
      <c r="AI88" s="164">
        <v>0</v>
      </c>
      <c r="AJ88" s="164">
        <v>0</v>
      </c>
      <c r="AK88" s="164">
        <v>0</v>
      </c>
    </row>
    <row r="89" spans="1:37" x14ac:dyDescent="0.2">
      <c r="A89" s="163" t="s">
        <v>971</v>
      </c>
      <c r="B89" s="164">
        <v>0</v>
      </c>
      <c r="C89" s="164">
        <v>0</v>
      </c>
      <c r="D89" s="164">
        <v>0</v>
      </c>
      <c r="E89" s="164">
        <v>0</v>
      </c>
      <c r="F89" s="164">
        <v>0</v>
      </c>
      <c r="G89" s="164">
        <v>0</v>
      </c>
      <c r="H89" s="164">
        <v>0</v>
      </c>
      <c r="I89" s="164">
        <v>0</v>
      </c>
      <c r="J89" s="164">
        <v>0</v>
      </c>
      <c r="K89" s="164">
        <v>0</v>
      </c>
      <c r="L89" s="164">
        <v>0</v>
      </c>
      <c r="M89" s="164">
        <v>1</v>
      </c>
      <c r="N89" s="164">
        <v>0</v>
      </c>
      <c r="O89" s="164">
        <v>0</v>
      </c>
      <c r="P89" s="164">
        <v>0</v>
      </c>
      <c r="Q89" s="164">
        <v>0</v>
      </c>
      <c r="R89" s="164">
        <v>0</v>
      </c>
      <c r="S89" s="164">
        <v>0</v>
      </c>
      <c r="T89" s="164">
        <v>0</v>
      </c>
      <c r="U89" s="164">
        <v>0</v>
      </c>
      <c r="V89" s="164">
        <v>0</v>
      </c>
      <c r="W89" s="164">
        <v>0</v>
      </c>
      <c r="X89" s="164">
        <v>0</v>
      </c>
      <c r="Y89" s="164">
        <v>1</v>
      </c>
      <c r="Z89" s="164">
        <v>0</v>
      </c>
      <c r="AA89" s="164">
        <v>0</v>
      </c>
      <c r="AB89" s="164">
        <v>0</v>
      </c>
      <c r="AC89" s="164">
        <v>0</v>
      </c>
      <c r="AD89" s="164">
        <v>0</v>
      </c>
      <c r="AE89" s="164">
        <v>0</v>
      </c>
      <c r="AF89" s="164">
        <v>0</v>
      </c>
      <c r="AG89" s="164">
        <v>0</v>
      </c>
      <c r="AH89" s="164">
        <v>0</v>
      </c>
      <c r="AI89" s="164">
        <v>0</v>
      </c>
      <c r="AJ89" s="164">
        <v>0</v>
      </c>
      <c r="AK89" s="164">
        <v>1</v>
      </c>
    </row>
    <row r="90" spans="1:37" x14ac:dyDescent="0.2">
      <c r="A90" s="163" t="s">
        <v>972</v>
      </c>
      <c r="B90" s="164">
        <v>0</v>
      </c>
      <c r="C90" s="164">
        <v>0</v>
      </c>
      <c r="D90" s="164">
        <v>0</v>
      </c>
      <c r="E90" s="164">
        <v>0</v>
      </c>
      <c r="F90" s="164">
        <v>0</v>
      </c>
      <c r="G90" s="164">
        <v>0</v>
      </c>
      <c r="H90" s="164">
        <v>0</v>
      </c>
      <c r="I90" s="164">
        <v>0</v>
      </c>
      <c r="J90" s="164">
        <v>0</v>
      </c>
      <c r="K90" s="164">
        <v>0</v>
      </c>
      <c r="L90" s="164">
        <v>0</v>
      </c>
      <c r="M90" s="164">
        <v>-9.0949470177292804E-13</v>
      </c>
      <c r="N90" s="164">
        <v>0</v>
      </c>
      <c r="O90" s="164">
        <v>0</v>
      </c>
      <c r="P90" s="164">
        <v>0</v>
      </c>
      <c r="Q90" s="164">
        <v>0</v>
      </c>
      <c r="R90" s="164">
        <v>0</v>
      </c>
      <c r="S90" s="164">
        <v>0</v>
      </c>
      <c r="T90" s="164">
        <v>0</v>
      </c>
      <c r="U90" s="164">
        <v>0</v>
      </c>
      <c r="V90" s="164">
        <v>0</v>
      </c>
      <c r="W90" s="164">
        <v>0</v>
      </c>
      <c r="X90" s="164">
        <v>0</v>
      </c>
      <c r="Y90" s="164">
        <v>0</v>
      </c>
      <c r="Z90" s="164">
        <v>0</v>
      </c>
      <c r="AA90" s="164">
        <v>0</v>
      </c>
      <c r="AB90" s="164">
        <v>0</v>
      </c>
      <c r="AC90" s="164">
        <v>0</v>
      </c>
      <c r="AD90" s="164">
        <v>0</v>
      </c>
      <c r="AE90" s="164">
        <v>0</v>
      </c>
      <c r="AF90" s="164">
        <v>0</v>
      </c>
      <c r="AG90" s="164">
        <v>0</v>
      </c>
      <c r="AH90" s="164">
        <v>0</v>
      </c>
      <c r="AI90" s="164">
        <v>0</v>
      </c>
      <c r="AJ90" s="164">
        <v>0</v>
      </c>
      <c r="AK90" s="164">
        <v>0</v>
      </c>
    </row>
    <row r="91" spans="1:37" x14ac:dyDescent="0.2">
      <c r="A91" s="163" t="s">
        <v>973</v>
      </c>
      <c r="B91" s="164">
        <v>0</v>
      </c>
      <c r="C91" s="164">
        <v>0</v>
      </c>
      <c r="D91" s="164">
        <v>1</v>
      </c>
      <c r="E91" s="164">
        <v>0</v>
      </c>
      <c r="F91" s="164">
        <v>0</v>
      </c>
      <c r="G91" s="164">
        <v>0</v>
      </c>
      <c r="H91" s="164">
        <v>0</v>
      </c>
      <c r="I91" s="164">
        <v>0</v>
      </c>
      <c r="J91" s="164">
        <v>0</v>
      </c>
      <c r="K91" s="164">
        <v>0</v>
      </c>
      <c r="L91" s="164">
        <v>0</v>
      </c>
      <c r="M91" s="164">
        <v>0</v>
      </c>
      <c r="N91" s="164">
        <v>0</v>
      </c>
      <c r="O91" s="164">
        <v>0</v>
      </c>
      <c r="P91" s="164">
        <v>1</v>
      </c>
      <c r="Q91" s="164">
        <v>0</v>
      </c>
      <c r="R91" s="164">
        <v>0</v>
      </c>
      <c r="S91" s="164">
        <v>0</v>
      </c>
      <c r="T91" s="164">
        <v>0</v>
      </c>
      <c r="U91" s="164">
        <v>0</v>
      </c>
      <c r="V91" s="164">
        <v>0</v>
      </c>
      <c r="W91" s="164">
        <v>0</v>
      </c>
      <c r="X91" s="164">
        <v>0</v>
      </c>
      <c r="Y91" s="164">
        <v>0</v>
      </c>
      <c r="Z91" s="164">
        <v>0</v>
      </c>
      <c r="AA91" s="164">
        <v>0</v>
      </c>
      <c r="AB91" s="164">
        <v>1</v>
      </c>
      <c r="AC91" s="164">
        <v>0</v>
      </c>
      <c r="AD91" s="164">
        <v>0</v>
      </c>
      <c r="AE91" s="164">
        <v>0</v>
      </c>
      <c r="AF91" s="164">
        <v>0</v>
      </c>
      <c r="AG91" s="164">
        <v>0</v>
      </c>
      <c r="AH91" s="164">
        <v>0</v>
      </c>
      <c r="AI91" s="164">
        <v>0</v>
      </c>
      <c r="AJ91" s="164">
        <v>0</v>
      </c>
      <c r="AK91" s="164">
        <v>0</v>
      </c>
    </row>
    <row r="92" spans="1:37" x14ac:dyDescent="0.2">
      <c r="A92" s="163" t="s">
        <v>974</v>
      </c>
      <c r="B92" s="164">
        <v>0</v>
      </c>
      <c r="C92" s="164">
        <v>0</v>
      </c>
      <c r="D92" s="164">
        <v>0</v>
      </c>
      <c r="E92" s="164">
        <v>0</v>
      </c>
      <c r="F92" s="164">
        <v>0</v>
      </c>
      <c r="G92" s="164">
        <v>0</v>
      </c>
      <c r="H92" s="164">
        <v>0</v>
      </c>
      <c r="I92" s="164">
        <v>0</v>
      </c>
      <c r="J92" s="164">
        <v>0</v>
      </c>
      <c r="K92" s="164">
        <v>0</v>
      </c>
      <c r="L92" s="164">
        <v>0</v>
      </c>
      <c r="M92" s="164">
        <v>0</v>
      </c>
      <c r="N92" s="164">
        <v>0</v>
      </c>
      <c r="O92" s="164">
        <v>0</v>
      </c>
      <c r="P92" s="164">
        <v>-9.0949470177292804E-13</v>
      </c>
      <c r="Q92" s="164">
        <v>0</v>
      </c>
      <c r="R92" s="164">
        <v>0</v>
      </c>
      <c r="S92" s="164">
        <v>0</v>
      </c>
      <c r="T92" s="164">
        <v>0</v>
      </c>
      <c r="U92" s="164">
        <v>0</v>
      </c>
      <c r="V92" s="164">
        <v>0</v>
      </c>
      <c r="W92" s="164">
        <v>0</v>
      </c>
      <c r="X92" s="164">
        <v>0</v>
      </c>
      <c r="Y92" s="164">
        <v>0</v>
      </c>
      <c r="Z92" s="164">
        <v>0</v>
      </c>
      <c r="AA92" s="164">
        <v>0</v>
      </c>
      <c r="AB92" s="164">
        <v>0</v>
      </c>
      <c r="AC92" s="164">
        <v>0</v>
      </c>
      <c r="AD92" s="164">
        <v>0</v>
      </c>
      <c r="AE92" s="164">
        <v>0</v>
      </c>
      <c r="AF92" s="164">
        <v>0</v>
      </c>
      <c r="AG92" s="164">
        <v>0</v>
      </c>
      <c r="AH92" s="164">
        <v>0</v>
      </c>
      <c r="AI92" s="164">
        <v>0</v>
      </c>
      <c r="AJ92" s="164">
        <v>0</v>
      </c>
      <c r="AK92" s="164">
        <v>0</v>
      </c>
    </row>
    <row r="93" spans="1:37" x14ac:dyDescent="0.2">
      <c r="A93" s="163" t="s">
        <v>975</v>
      </c>
      <c r="B93" s="164">
        <v>0</v>
      </c>
      <c r="C93" s="164">
        <v>0</v>
      </c>
      <c r="D93" s="164">
        <v>0</v>
      </c>
      <c r="E93" s="164">
        <v>0</v>
      </c>
      <c r="F93" s="164">
        <v>0</v>
      </c>
      <c r="G93" s="164">
        <v>0</v>
      </c>
      <c r="H93" s="164">
        <v>0</v>
      </c>
      <c r="I93" s="164">
        <v>0</v>
      </c>
      <c r="J93" s="164">
        <v>0</v>
      </c>
      <c r="K93" s="164">
        <v>0</v>
      </c>
      <c r="L93" s="164">
        <v>0</v>
      </c>
      <c r="M93" s="164">
        <v>0</v>
      </c>
      <c r="N93" s="164">
        <v>0</v>
      </c>
      <c r="O93" s="164">
        <v>0</v>
      </c>
      <c r="P93" s="164">
        <v>0</v>
      </c>
      <c r="Q93" s="164">
        <v>0</v>
      </c>
      <c r="R93" s="164">
        <v>0</v>
      </c>
      <c r="S93" s="164">
        <v>0</v>
      </c>
      <c r="T93" s="164">
        <v>0</v>
      </c>
      <c r="U93" s="164">
        <v>0</v>
      </c>
      <c r="V93" s="164">
        <v>0</v>
      </c>
      <c r="W93" s="164">
        <v>0</v>
      </c>
      <c r="X93" s="164">
        <v>0</v>
      </c>
      <c r="Y93" s="164">
        <v>0</v>
      </c>
      <c r="Z93" s="164">
        <v>0</v>
      </c>
      <c r="AA93" s="164">
        <v>0</v>
      </c>
      <c r="AB93" s="164">
        <v>0</v>
      </c>
      <c r="AC93" s="164">
        <v>0</v>
      </c>
      <c r="AD93" s="164">
        <v>0</v>
      </c>
      <c r="AE93" s="164">
        <v>0</v>
      </c>
      <c r="AF93" s="164">
        <v>0</v>
      </c>
      <c r="AG93" s="164">
        <v>0</v>
      </c>
      <c r="AH93" s="164">
        <v>0</v>
      </c>
      <c r="AI93" s="164">
        <v>0</v>
      </c>
      <c r="AJ93" s="164">
        <v>0</v>
      </c>
      <c r="AK93" s="164">
        <v>0</v>
      </c>
    </row>
    <row r="94" spans="1:37" x14ac:dyDescent="0.2">
      <c r="A94" s="163" t="s">
        <v>976</v>
      </c>
      <c r="B94" s="164">
        <v>1</v>
      </c>
      <c r="C94" s="164">
        <v>1</v>
      </c>
      <c r="D94" s="164">
        <v>1</v>
      </c>
      <c r="E94" s="164">
        <v>1</v>
      </c>
      <c r="F94" s="164">
        <v>1</v>
      </c>
      <c r="G94" s="164">
        <v>1</v>
      </c>
      <c r="H94" s="164">
        <v>1</v>
      </c>
      <c r="I94" s="164">
        <v>1</v>
      </c>
      <c r="J94" s="164">
        <v>1</v>
      </c>
      <c r="K94" s="164">
        <v>1</v>
      </c>
      <c r="L94" s="164">
        <v>1</v>
      </c>
      <c r="M94" s="164">
        <v>1</v>
      </c>
      <c r="N94" s="164">
        <v>1</v>
      </c>
      <c r="O94" s="164">
        <v>1</v>
      </c>
      <c r="P94" s="164">
        <v>1</v>
      </c>
      <c r="Q94" s="164">
        <v>1</v>
      </c>
      <c r="R94" s="164">
        <v>1</v>
      </c>
      <c r="S94" s="164">
        <v>1</v>
      </c>
      <c r="T94" s="164">
        <v>1</v>
      </c>
      <c r="U94" s="164">
        <v>1</v>
      </c>
      <c r="V94" s="164">
        <v>1</v>
      </c>
      <c r="W94" s="164">
        <v>1</v>
      </c>
      <c r="X94" s="164">
        <v>1</v>
      </c>
      <c r="Y94" s="164">
        <v>1</v>
      </c>
      <c r="Z94" s="164">
        <v>1</v>
      </c>
      <c r="AA94" s="164">
        <v>1</v>
      </c>
      <c r="AB94" s="164">
        <v>1</v>
      </c>
      <c r="AC94" s="164">
        <v>1</v>
      </c>
      <c r="AD94" s="164">
        <v>1</v>
      </c>
      <c r="AE94" s="164">
        <v>1</v>
      </c>
      <c r="AF94" s="164">
        <v>1</v>
      </c>
      <c r="AG94" s="164">
        <v>1</v>
      </c>
      <c r="AH94" s="164">
        <v>1</v>
      </c>
      <c r="AI94" s="164">
        <v>1</v>
      </c>
      <c r="AJ94" s="164">
        <v>1</v>
      </c>
      <c r="AK94" s="164">
        <v>1</v>
      </c>
    </row>
    <row r="95" spans="1:37" x14ac:dyDescent="0.2">
      <c r="A95" s="163" t="s">
        <v>977</v>
      </c>
      <c r="B95" s="164">
        <v>0</v>
      </c>
      <c r="C95" s="164">
        <v>0</v>
      </c>
      <c r="D95" s="164">
        <v>0</v>
      </c>
      <c r="E95" s="164">
        <v>0</v>
      </c>
      <c r="F95" s="164">
        <v>0</v>
      </c>
      <c r="G95" s="164">
        <v>0</v>
      </c>
      <c r="H95" s="164">
        <v>0</v>
      </c>
      <c r="I95" s="164">
        <v>0</v>
      </c>
      <c r="J95" s="164">
        <v>0</v>
      </c>
      <c r="K95" s="164">
        <v>0</v>
      </c>
      <c r="L95" s="164">
        <v>0</v>
      </c>
      <c r="M95" s="164">
        <v>-9.0949470177292804E-13</v>
      </c>
      <c r="N95" s="164">
        <v>-9.0949470177292804E-13</v>
      </c>
      <c r="O95" s="164">
        <v>-9.0949470177292804E-13</v>
      </c>
      <c r="P95" s="164">
        <v>0</v>
      </c>
      <c r="Q95" s="164">
        <v>0</v>
      </c>
      <c r="R95" s="164">
        <v>0</v>
      </c>
      <c r="S95" s="164">
        <v>0</v>
      </c>
      <c r="T95" s="164">
        <v>0</v>
      </c>
      <c r="U95" s="164">
        <v>0</v>
      </c>
      <c r="V95" s="164">
        <v>0</v>
      </c>
      <c r="W95" s="164">
        <v>0</v>
      </c>
      <c r="X95" s="164">
        <v>0</v>
      </c>
      <c r="Y95" s="164">
        <v>0</v>
      </c>
      <c r="Z95" s="164">
        <v>0</v>
      </c>
      <c r="AA95" s="164">
        <v>0</v>
      </c>
      <c r="AB95" s="164">
        <v>0</v>
      </c>
      <c r="AC95" s="164">
        <v>0</v>
      </c>
      <c r="AD95" s="164">
        <v>0</v>
      </c>
      <c r="AE95" s="164">
        <v>0</v>
      </c>
      <c r="AF95" s="164">
        <v>0</v>
      </c>
      <c r="AG95" s="164">
        <v>0</v>
      </c>
      <c r="AH95" s="164">
        <v>0</v>
      </c>
      <c r="AI95" s="164">
        <v>0</v>
      </c>
      <c r="AJ95" s="164">
        <v>0</v>
      </c>
      <c r="AK95" s="164">
        <v>0</v>
      </c>
    </row>
    <row r="96" spans="1:37" x14ac:dyDescent="0.2">
      <c r="A96" s="163" t="s">
        <v>978</v>
      </c>
      <c r="B96" s="164">
        <v>0</v>
      </c>
      <c r="C96" s="164">
        <v>0</v>
      </c>
      <c r="D96" s="164">
        <v>0</v>
      </c>
      <c r="E96" s="164">
        <v>0</v>
      </c>
      <c r="F96" s="164">
        <v>0</v>
      </c>
      <c r="G96" s="164">
        <v>0</v>
      </c>
      <c r="H96" s="164">
        <v>0</v>
      </c>
      <c r="I96" s="164">
        <v>0</v>
      </c>
      <c r="J96" s="164">
        <v>0</v>
      </c>
      <c r="K96" s="164">
        <v>0</v>
      </c>
      <c r="L96" s="164">
        <v>0</v>
      </c>
      <c r="M96" s="164">
        <v>0</v>
      </c>
      <c r="N96" s="164">
        <v>0</v>
      </c>
      <c r="O96" s="164">
        <v>0</v>
      </c>
      <c r="P96" s="164">
        <v>0</v>
      </c>
      <c r="Q96" s="164">
        <v>0</v>
      </c>
      <c r="R96" s="164">
        <v>0</v>
      </c>
      <c r="S96" s="164">
        <v>0</v>
      </c>
      <c r="T96" s="164">
        <v>0</v>
      </c>
      <c r="U96" s="164">
        <v>0</v>
      </c>
      <c r="V96" s="164">
        <v>0</v>
      </c>
      <c r="W96" s="164">
        <v>0</v>
      </c>
      <c r="X96" s="164">
        <v>0</v>
      </c>
      <c r="Y96" s="164">
        <v>0</v>
      </c>
      <c r="Z96" s="164">
        <v>0</v>
      </c>
      <c r="AA96" s="164">
        <v>0</v>
      </c>
      <c r="AB96" s="164">
        <v>0</v>
      </c>
      <c r="AC96" s="164">
        <v>0</v>
      </c>
      <c r="AD96" s="164">
        <v>0</v>
      </c>
      <c r="AE96" s="164">
        <v>0</v>
      </c>
      <c r="AF96" s="164">
        <v>0</v>
      </c>
      <c r="AG96" s="164">
        <v>0</v>
      </c>
      <c r="AH96" s="164">
        <v>0</v>
      </c>
      <c r="AI96" s="164">
        <v>0</v>
      </c>
      <c r="AJ96" s="164">
        <v>0</v>
      </c>
      <c r="AK96" s="164">
        <v>0</v>
      </c>
    </row>
    <row r="97" spans="1:37" x14ac:dyDescent="0.2">
      <c r="A97" s="163" t="s">
        <v>979</v>
      </c>
      <c r="B97" s="164">
        <v>0</v>
      </c>
      <c r="C97" s="164">
        <v>0</v>
      </c>
      <c r="D97" s="164">
        <v>0</v>
      </c>
      <c r="E97" s="164">
        <v>0</v>
      </c>
      <c r="F97" s="164">
        <v>0</v>
      </c>
      <c r="G97" s="164">
        <v>0</v>
      </c>
      <c r="H97" s="164">
        <v>0</v>
      </c>
      <c r="I97" s="164">
        <v>0</v>
      </c>
      <c r="J97" s="164">
        <v>0</v>
      </c>
      <c r="K97" s="164">
        <v>0</v>
      </c>
      <c r="L97" s="164">
        <v>0</v>
      </c>
      <c r="M97" s="164">
        <v>0</v>
      </c>
      <c r="N97" s="164">
        <v>0</v>
      </c>
      <c r="O97" s="164">
        <v>0</v>
      </c>
      <c r="P97" s="164">
        <v>0</v>
      </c>
      <c r="Q97" s="164">
        <v>0</v>
      </c>
      <c r="R97" s="164">
        <v>0</v>
      </c>
      <c r="S97" s="164">
        <v>0</v>
      </c>
      <c r="T97" s="164">
        <v>0</v>
      </c>
      <c r="U97" s="164">
        <v>0</v>
      </c>
      <c r="V97" s="164">
        <v>0</v>
      </c>
      <c r="W97" s="164">
        <v>0</v>
      </c>
      <c r="X97" s="164">
        <v>0</v>
      </c>
      <c r="Y97" s="164">
        <v>0</v>
      </c>
      <c r="Z97" s="164">
        <v>0</v>
      </c>
      <c r="AA97" s="164">
        <v>0</v>
      </c>
      <c r="AB97" s="164">
        <v>0</v>
      </c>
      <c r="AC97" s="164">
        <v>0</v>
      </c>
      <c r="AD97" s="164">
        <v>0</v>
      </c>
      <c r="AE97" s="164">
        <v>0</v>
      </c>
      <c r="AF97" s="164">
        <v>0</v>
      </c>
      <c r="AG97" s="164">
        <v>0</v>
      </c>
      <c r="AH97" s="164">
        <v>0</v>
      </c>
      <c r="AI97" s="164">
        <v>0</v>
      </c>
      <c r="AJ97" s="164">
        <v>0</v>
      </c>
      <c r="AK97" s="164">
        <v>0</v>
      </c>
    </row>
    <row r="98" spans="1:37" x14ac:dyDescent="0.2">
      <c r="A98" s="163" t="s">
        <v>980</v>
      </c>
      <c r="B98" s="164">
        <v>0</v>
      </c>
      <c r="C98" s="164">
        <v>0</v>
      </c>
      <c r="D98" s="164">
        <v>0</v>
      </c>
      <c r="E98" s="164">
        <v>0</v>
      </c>
      <c r="F98" s="164">
        <v>0</v>
      </c>
      <c r="G98" s="164">
        <v>0</v>
      </c>
      <c r="H98" s="164">
        <v>0</v>
      </c>
      <c r="I98" s="164">
        <v>0</v>
      </c>
      <c r="J98" s="164">
        <v>0</v>
      </c>
      <c r="K98" s="164">
        <v>0</v>
      </c>
      <c r="L98" s="164">
        <v>0</v>
      </c>
      <c r="M98" s="164">
        <v>0</v>
      </c>
      <c r="N98" s="164">
        <v>0</v>
      </c>
      <c r="O98" s="164">
        <v>0</v>
      </c>
      <c r="P98" s="164">
        <v>0</v>
      </c>
      <c r="Q98" s="164">
        <v>0</v>
      </c>
      <c r="R98" s="164">
        <v>0</v>
      </c>
      <c r="S98" s="164">
        <v>0</v>
      </c>
      <c r="T98" s="164">
        <v>0</v>
      </c>
      <c r="U98" s="164">
        <v>0</v>
      </c>
      <c r="V98" s="164">
        <v>0</v>
      </c>
      <c r="W98" s="164">
        <v>0</v>
      </c>
      <c r="X98" s="164">
        <v>0</v>
      </c>
      <c r="Y98" s="164">
        <v>0</v>
      </c>
      <c r="Z98" s="164">
        <v>0</v>
      </c>
      <c r="AA98" s="164">
        <v>0</v>
      </c>
      <c r="AB98" s="164">
        <v>0</v>
      </c>
      <c r="AC98" s="164">
        <v>0</v>
      </c>
      <c r="AD98" s="164">
        <v>0</v>
      </c>
      <c r="AE98" s="164">
        <v>0</v>
      </c>
      <c r="AF98" s="164">
        <v>0</v>
      </c>
      <c r="AG98" s="164">
        <v>0</v>
      </c>
      <c r="AH98" s="164">
        <v>0</v>
      </c>
      <c r="AI98" s="164">
        <v>0</v>
      </c>
      <c r="AJ98" s="164">
        <v>0</v>
      </c>
      <c r="AK98" s="164">
        <v>0</v>
      </c>
    </row>
    <row r="99" spans="1:37" x14ac:dyDescent="0.2">
      <c r="A99" s="163" t="s">
        <v>981</v>
      </c>
      <c r="B99" s="164">
        <v>0</v>
      </c>
      <c r="C99" s="164">
        <v>0</v>
      </c>
      <c r="D99" s="164">
        <v>0</v>
      </c>
      <c r="E99" s="164">
        <v>0</v>
      </c>
      <c r="F99" s="164">
        <v>0</v>
      </c>
      <c r="G99" s="164">
        <v>0</v>
      </c>
      <c r="H99" s="164">
        <v>0</v>
      </c>
      <c r="I99" s="164">
        <v>0</v>
      </c>
      <c r="J99" s="164">
        <v>0</v>
      </c>
      <c r="K99" s="164">
        <v>0</v>
      </c>
      <c r="L99" s="164">
        <v>0</v>
      </c>
      <c r="M99" s="164">
        <v>0</v>
      </c>
      <c r="N99" s="164">
        <v>0</v>
      </c>
      <c r="O99" s="164">
        <v>0</v>
      </c>
      <c r="P99" s="164">
        <v>0</v>
      </c>
      <c r="Q99" s="164">
        <v>0</v>
      </c>
      <c r="R99" s="164">
        <v>0</v>
      </c>
      <c r="S99" s="164">
        <v>0</v>
      </c>
      <c r="T99" s="164">
        <v>0</v>
      </c>
      <c r="U99" s="164">
        <v>0</v>
      </c>
      <c r="V99" s="164">
        <v>0</v>
      </c>
      <c r="W99" s="164">
        <v>0</v>
      </c>
      <c r="X99" s="164">
        <v>0</v>
      </c>
      <c r="Y99" s="164">
        <v>0</v>
      </c>
      <c r="Z99" s="164">
        <v>0</v>
      </c>
      <c r="AA99" s="164">
        <v>0</v>
      </c>
      <c r="AB99" s="164">
        <v>0</v>
      </c>
      <c r="AC99" s="164">
        <v>0</v>
      </c>
      <c r="AD99" s="164">
        <v>0</v>
      </c>
      <c r="AE99" s="164">
        <v>0</v>
      </c>
      <c r="AF99" s="164">
        <v>0</v>
      </c>
      <c r="AG99" s="164">
        <v>0</v>
      </c>
      <c r="AH99" s="164">
        <v>0</v>
      </c>
      <c r="AI99" s="164">
        <v>0</v>
      </c>
      <c r="AJ99" s="164">
        <v>0</v>
      </c>
      <c r="AK99" s="164">
        <v>0</v>
      </c>
    </row>
    <row r="100" spans="1:37" x14ac:dyDescent="0.2">
      <c r="A100" s="163" t="s">
        <v>982</v>
      </c>
      <c r="B100" s="164">
        <v>0</v>
      </c>
      <c r="C100" s="164">
        <v>0</v>
      </c>
      <c r="D100" s="164">
        <v>0</v>
      </c>
      <c r="E100" s="164">
        <v>0</v>
      </c>
      <c r="F100" s="164">
        <v>0</v>
      </c>
      <c r="G100" s="164">
        <v>0</v>
      </c>
      <c r="H100" s="164">
        <v>0</v>
      </c>
      <c r="I100" s="164">
        <v>0</v>
      </c>
      <c r="J100" s="164">
        <v>0</v>
      </c>
      <c r="K100" s="164">
        <v>0</v>
      </c>
      <c r="L100" s="164">
        <v>0</v>
      </c>
      <c r="M100" s="164">
        <v>0</v>
      </c>
      <c r="N100" s="164">
        <v>0</v>
      </c>
      <c r="O100" s="164">
        <v>0</v>
      </c>
      <c r="P100" s="164">
        <v>0</v>
      </c>
      <c r="Q100" s="164">
        <v>0</v>
      </c>
      <c r="R100" s="164">
        <v>0</v>
      </c>
      <c r="S100" s="164">
        <v>0</v>
      </c>
      <c r="T100" s="164">
        <v>0</v>
      </c>
      <c r="U100" s="164">
        <v>0</v>
      </c>
      <c r="V100" s="164">
        <v>0</v>
      </c>
      <c r="W100" s="164">
        <v>0</v>
      </c>
      <c r="X100" s="164">
        <v>0</v>
      </c>
      <c r="Y100" s="164">
        <v>0</v>
      </c>
      <c r="Z100" s="164">
        <v>0</v>
      </c>
      <c r="AA100" s="164">
        <v>0</v>
      </c>
      <c r="AB100" s="164">
        <v>0</v>
      </c>
      <c r="AC100" s="164">
        <v>0</v>
      </c>
      <c r="AD100" s="164">
        <v>0</v>
      </c>
      <c r="AE100" s="164">
        <v>0</v>
      </c>
      <c r="AF100" s="164">
        <v>0</v>
      </c>
      <c r="AG100" s="164">
        <v>0</v>
      </c>
      <c r="AH100" s="164">
        <v>0</v>
      </c>
      <c r="AI100" s="164">
        <v>0</v>
      </c>
      <c r="AJ100" s="164">
        <v>0</v>
      </c>
      <c r="AK100" s="164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9"/>
  <sheetViews>
    <sheetView zoomScale="80" zoomScaleNormal="80" workbookViewId="0">
      <pane xSplit="1" ySplit="4" topLeftCell="B5" activePane="bottomRight" state="frozen"/>
      <selection activeCell="B6" sqref="B6"/>
      <selection pane="topRight" activeCell="B6" sqref="B6"/>
      <selection pane="bottomLeft" activeCell="B6" sqref="B6"/>
      <selection pane="bottomRight" activeCell="A42" sqref="A42"/>
    </sheetView>
  </sheetViews>
  <sheetFormatPr defaultColWidth="9.140625" defaultRowHeight="15" x14ac:dyDescent="0.25"/>
  <cols>
    <col min="1" max="1" width="46" style="16" customWidth="1"/>
    <col min="2" max="3" width="12" style="16" customWidth="1"/>
    <col min="4" max="4" width="2.140625" style="16" customWidth="1"/>
    <col min="5" max="6" width="12" style="16" customWidth="1"/>
    <col min="7" max="7" width="2.140625" style="16" customWidth="1"/>
    <col min="8" max="9" width="12" style="16" customWidth="1"/>
    <col min="10" max="10" width="4" style="16" customWidth="1"/>
    <col min="11" max="11" width="43.28515625" style="16" customWidth="1"/>
    <col min="12" max="16384" width="9.140625" style="16"/>
  </cols>
  <sheetData>
    <row r="1" spans="1:11" x14ac:dyDescent="0.25">
      <c r="A1" s="43" t="s">
        <v>361</v>
      </c>
    </row>
    <row r="2" spans="1:11" x14ac:dyDescent="0.25">
      <c r="A2" s="16" t="s">
        <v>362</v>
      </c>
    </row>
    <row r="3" spans="1:11" ht="17.25" x14ac:dyDescent="0.4">
      <c r="B3" s="195" t="s">
        <v>252</v>
      </c>
      <c r="C3" s="195"/>
      <c r="D3" s="85"/>
      <c r="E3" s="195" t="s">
        <v>253</v>
      </c>
      <c r="F3" s="195"/>
      <c r="G3" s="85"/>
      <c r="H3" s="195" t="s">
        <v>357</v>
      </c>
      <c r="I3" s="195"/>
    </row>
    <row r="4" spans="1:11" ht="17.25" x14ac:dyDescent="0.4">
      <c r="B4" s="34" t="s">
        <v>78</v>
      </c>
      <c r="C4" s="34" t="s">
        <v>80</v>
      </c>
      <c r="D4" s="34"/>
      <c r="E4" s="34" t="s">
        <v>78</v>
      </c>
      <c r="F4" s="34" t="s">
        <v>80</v>
      </c>
      <c r="G4" s="34"/>
      <c r="H4" s="34" t="s">
        <v>78</v>
      </c>
      <c r="I4" s="34" t="s">
        <v>80</v>
      </c>
      <c r="K4" s="35" t="s">
        <v>363</v>
      </c>
    </row>
    <row r="5" spans="1:11" x14ac:dyDescent="0.25">
      <c r="A5" s="16" t="s">
        <v>19</v>
      </c>
      <c r="B5" s="36">
        <f>+B7</f>
        <v>0.84300477707508881</v>
      </c>
      <c r="C5" s="36">
        <f t="shared" ref="C5:C40" si="0">1-B5</f>
        <v>0.15699522292491119</v>
      </c>
      <c r="D5" s="36"/>
      <c r="E5" s="36">
        <f>+E7</f>
        <v>0.84788558428503269</v>
      </c>
      <c r="F5" s="36">
        <f t="shared" ref="F5:F40" si="1">1-E5</f>
        <v>0.15211441571496731</v>
      </c>
      <c r="G5" s="36"/>
      <c r="H5" s="36">
        <f>+H7</f>
        <v>0.85619874281655906</v>
      </c>
      <c r="I5" s="36">
        <f t="shared" ref="I5:I40" si="2">1-H5</f>
        <v>0.14380125718344094</v>
      </c>
      <c r="K5" s="16" t="s">
        <v>364</v>
      </c>
    </row>
    <row r="6" spans="1:11" x14ac:dyDescent="0.25">
      <c r="A6" s="16" t="s">
        <v>49</v>
      </c>
      <c r="B6" s="36">
        <v>1</v>
      </c>
      <c r="C6" s="36">
        <f t="shared" si="0"/>
        <v>0</v>
      </c>
      <c r="D6" s="36"/>
      <c r="E6" s="36">
        <f>+B6</f>
        <v>1</v>
      </c>
      <c r="F6" s="36">
        <f t="shared" si="1"/>
        <v>0</v>
      </c>
      <c r="G6" s="36"/>
      <c r="H6" s="36">
        <f>+B6</f>
        <v>1</v>
      </c>
      <c r="I6" s="36">
        <f>1-H6</f>
        <v>0</v>
      </c>
      <c r="K6" s="16" t="s">
        <v>384</v>
      </c>
    </row>
    <row r="7" spans="1:11" x14ac:dyDescent="0.25">
      <c r="A7" s="16" t="s">
        <v>16</v>
      </c>
      <c r="B7" s="36">
        <f>+'Book Depr E&amp;G'!B228</f>
        <v>0.84300477707508881</v>
      </c>
      <c r="C7" s="36">
        <f>1-B7</f>
        <v>0.15699522292491119</v>
      </c>
      <c r="D7" s="36"/>
      <c r="E7" s="36">
        <f>+'Book Depr E&amp;G'!C228</f>
        <v>0.84788558428503269</v>
      </c>
      <c r="F7" s="36">
        <f>1-E7</f>
        <v>0.15211441571496731</v>
      </c>
      <c r="G7" s="36"/>
      <c r="H7" s="36">
        <f>+'Book Depr E&amp;G'!D228</f>
        <v>0.85619874281655906</v>
      </c>
      <c r="I7" s="36">
        <f>1-H7</f>
        <v>0.14380125718344094</v>
      </c>
      <c r="K7" s="16" t="s">
        <v>364</v>
      </c>
    </row>
    <row r="8" spans="1:11" x14ac:dyDescent="0.25">
      <c r="A8" s="16" t="s">
        <v>23</v>
      </c>
      <c r="B8" s="36">
        <f>+B7</f>
        <v>0.84300477707508881</v>
      </c>
      <c r="C8" s="36">
        <f>1-B8</f>
        <v>0.15699522292491119</v>
      </c>
      <c r="D8" s="36"/>
      <c r="E8" s="36">
        <f>+E7</f>
        <v>0.84788558428503269</v>
      </c>
      <c r="F8" s="36">
        <f>1-E8</f>
        <v>0.15211441571496731</v>
      </c>
      <c r="G8" s="36"/>
      <c r="H8" s="36">
        <f>+H7</f>
        <v>0.85619874281655906</v>
      </c>
      <c r="I8" s="36">
        <f>1-H8</f>
        <v>0.14380125718344094</v>
      </c>
      <c r="K8" s="16" t="s">
        <v>364</v>
      </c>
    </row>
    <row r="9" spans="1:11" x14ac:dyDescent="0.25">
      <c r="A9" s="16" t="s">
        <v>275</v>
      </c>
      <c r="B9" s="36">
        <v>0.79979999999999996</v>
      </c>
      <c r="C9" s="36">
        <f t="shared" si="0"/>
        <v>0.20020000000000004</v>
      </c>
      <c r="D9" s="36"/>
      <c r="E9" s="36">
        <f t="shared" ref="E9:E31" si="3">+B9</f>
        <v>0.79979999999999996</v>
      </c>
      <c r="F9" s="36">
        <f t="shared" si="1"/>
        <v>0.20020000000000004</v>
      </c>
      <c r="G9" s="36"/>
      <c r="H9" s="36">
        <f t="shared" ref="H9:H31" si="4">+B9</f>
        <v>0.79979999999999996</v>
      </c>
      <c r="I9" s="36">
        <f t="shared" si="2"/>
        <v>0.20020000000000004</v>
      </c>
      <c r="K9" s="16" t="s">
        <v>365</v>
      </c>
    </row>
    <row r="10" spans="1:11" x14ac:dyDescent="0.25">
      <c r="A10" s="16" t="s">
        <v>276</v>
      </c>
      <c r="B10" s="36">
        <v>0.79979999999999996</v>
      </c>
      <c r="C10" s="36">
        <f t="shared" si="0"/>
        <v>0.20020000000000004</v>
      </c>
      <c r="D10" s="36"/>
      <c r="E10" s="36">
        <f t="shared" si="3"/>
        <v>0.79979999999999996</v>
      </c>
      <c r="F10" s="36">
        <f t="shared" si="1"/>
        <v>0.20020000000000004</v>
      </c>
      <c r="G10" s="36"/>
      <c r="H10" s="36">
        <f t="shared" si="4"/>
        <v>0.79979999999999996</v>
      </c>
      <c r="I10" s="36">
        <f t="shared" si="2"/>
        <v>0.20020000000000004</v>
      </c>
      <c r="K10" s="16" t="s">
        <v>365</v>
      </c>
    </row>
    <row r="11" spans="1:11" x14ac:dyDescent="0.25">
      <c r="A11" s="16" t="s">
        <v>273</v>
      </c>
      <c r="B11" s="36">
        <v>0.79979999999999996</v>
      </c>
      <c r="C11" s="36">
        <f t="shared" si="0"/>
        <v>0.20020000000000004</v>
      </c>
      <c r="D11" s="36"/>
      <c r="E11" s="36">
        <f t="shared" si="3"/>
        <v>0.79979999999999996</v>
      </c>
      <c r="F11" s="36">
        <f t="shared" si="1"/>
        <v>0.20020000000000004</v>
      </c>
      <c r="G11" s="36"/>
      <c r="H11" s="36">
        <f t="shared" si="4"/>
        <v>0.79979999999999996</v>
      </c>
      <c r="I11" s="36">
        <f t="shared" si="2"/>
        <v>0.20020000000000004</v>
      </c>
      <c r="K11" s="16" t="s">
        <v>365</v>
      </c>
    </row>
    <row r="12" spans="1:11" x14ac:dyDescent="0.25">
      <c r="A12" s="16" t="s">
        <v>274</v>
      </c>
      <c r="B12" s="36">
        <v>0.79979999999999996</v>
      </c>
      <c r="C12" s="36">
        <f t="shared" si="0"/>
        <v>0.20020000000000004</v>
      </c>
      <c r="D12" s="36"/>
      <c r="E12" s="36">
        <f t="shared" si="3"/>
        <v>0.79979999999999996</v>
      </c>
      <c r="F12" s="36">
        <f t="shared" si="1"/>
        <v>0.20020000000000004</v>
      </c>
      <c r="G12" s="36"/>
      <c r="H12" s="36">
        <f t="shared" si="4"/>
        <v>0.79979999999999996</v>
      </c>
      <c r="I12" s="36">
        <f t="shared" si="2"/>
        <v>0.20020000000000004</v>
      </c>
      <c r="K12" s="16" t="s">
        <v>365</v>
      </c>
    </row>
    <row r="13" spans="1:11" x14ac:dyDescent="0.25">
      <c r="A13" s="16" t="s">
        <v>52</v>
      </c>
      <c r="B13" s="36">
        <f>+B7</f>
        <v>0.84300477707508881</v>
      </c>
      <c r="C13" s="36">
        <f>1-B13</f>
        <v>0.15699522292491119</v>
      </c>
      <c r="D13" s="36"/>
      <c r="E13" s="36">
        <f>+E7</f>
        <v>0.84788558428503269</v>
      </c>
      <c r="F13" s="36">
        <f>1-E13</f>
        <v>0.15211441571496731</v>
      </c>
      <c r="G13" s="36"/>
      <c r="H13" s="36">
        <f>+H7</f>
        <v>0.85619874281655906</v>
      </c>
      <c r="I13" s="36">
        <f>1-H13</f>
        <v>0.14380125718344094</v>
      </c>
      <c r="K13" s="16" t="s">
        <v>364</v>
      </c>
    </row>
    <row r="14" spans="1:11" x14ac:dyDescent="0.25">
      <c r="A14" s="16" t="s">
        <v>38</v>
      </c>
      <c r="B14" s="36">
        <f>+B7</f>
        <v>0.84300477707508881</v>
      </c>
      <c r="C14" s="36">
        <f>1-B14</f>
        <v>0.15699522292491119</v>
      </c>
      <c r="D14" s="36"/>
      <c r="E14" s="36">
        <f>+E7</f>
        <v>0.84788558428503269</v>
      </c>
      <c r="F14" s="36">
        <f>1-E14</f>
        <v>0.15211441571496731</v>
      </c>
      <c r="G14" s="36"/>
      <c r="H14" s="36">
        <f>+H7</f>
        <v>0.85619874281655906</v>
      </c>
      <c r="I14" s="36">
        <f>1-H14</f>
        <v>0.14380125718344094</v>
      </c>
      <c r="K14" s="16" t="s">
        <v>364</v>
      </c>
    </row>
    <row r="15" spans="1:11" x14ac:dyDescent="0.25">
      <c r="A15" s="16" t="s">
        <v>9</v>
      </c>
      <c r="B15" s="36">
        <v>1</v>
      </c>
      <c r="C15" s="36">
        <f t="shared" si="0"/>
        <v>0</v>
      </c>
      <c r="D15" s="36"/>
      <c r="E15" s="36">
        <f t="shared" si="3"/>
        <v>1</v>
      </c>
      <c r="F15" s="36">
        <f t="shared" si="1"/>
        <v>0</v>
      </c>
      <c r="G15" s="36"/>
      <c r="H15" s="36">
        <f t="shared" si="4"/>
        <v>1</v>
      </c>
      <c r="I15" s="36">
        <f t="shared" si="2"/>
        <v>0</v>
      </c>
      <c r="K15" s="16" t="s">
        <v>491</v>
      </c>
    </row>
    <row r="16" spans="1:11" x14ac:dyDescent="0.25">
      <c r="A16" s="16" t="s">
        <v>10</v>
      </c>
      <c r="B16" s="36">
        <f>100%-C16</f>
        <v>0.9894275248419776</v>
      </c>
      <c r="C16" s="36">
        <f>+'Balance Sheet'!U135/('Balance Sheet'!U135+'Balance Sheet'!U42)</f>
        <v>1.0572475158022399E-2</v>
      </c>
      <c r="D16" s="36"/>
      <c r="E16" s="36">
        <f>+B16</f>
        <v>0.9894275248419776</v>
      </c>
      <c r="F16" s="36">
        <f t="shared" si="1"/>
        <v>1.0572475158022399E-2</v>
      </c>
      <c r="G16" s="36"/>
      <c r="H16" s="36">
        <f t="shared" si="4"/>
        <v>0.9894275248419776</v>
      </c>
      <c r="I16" s="36">
        <f t="shared" si="2"/>
        <v>1.0572475158022399E-2</v>
      </c>
      <c r="K16" s="16" t="s">
        <v>491</v>
      </c>
    </row>
    <row r="17" spans="1:11" x14ac:dyDescent="0.25">
      <c r="A17" s="16" t="s">
        <v>269</v>
      </c>
      <c r="B17" s="36">
        <v>1</v>
      </c>
      <c r="C17" s="36">
        <f t="shared" si="0"/>
        <v>0</v>
      </c>
      <c r="D17" s="36"/>
      <c r="E17" s="36">
        <f>+B17</f>
        <v>1</v>
      </c>
      <c r="F17" s="36">
        <f t="shared" si="1"/>
        <v>0</v>
      </c>
      <c r="G17" s="36"/>
      <c r="H17" s="36">
        <f>+B17</f>
        <v>1</v>
      </c>
      <c r="I17" s="36">
        <f>1-H17</f>
        <v>0</v>
      </c>
      <c r="K17" s="16" t="s">
        <v>368</v>
      </c>
    </row>
    <row r="18" spans="1:11" x14ac:dyDescent="0.25">
      <c r="A18" s="16" t="s">
        <v>270</v>
      </c>
      <c r="B18" s="36">
        <v>1</v>
      </c>
      <c r="C18" s="36">
        <f t="shared" si="0"/>
        <v>0</v>
      </c>
      <c r="D18" s="36"/>
      <c r="E18" s="36">
        <f>+B18</f>
        <v>1</v>
      </c>
      <c r="F18" s="36">
        <f t="shared" si="1"/>
        <v>0</v>
      </c>
      <c r="G18" s="36"/>
      <c r="H18" s="36">
        <f>+B18</f>
        <v>1</v>
      </c>
      <c r="I18" s="36">
        <f>1-H18</f>
        <v>0</v>
      </c>
      <c r="K18" s="16" t="s">
        <v>368</v>
      </c>
    </row>
    <row r="19" spans="1:11" x14ac:dyDescent="0.25">
      <c r="A19" s="16" t="s">
        <v>272</v>
      </c>
      <c r="B19" s="36">
        <v>1</v>
      </c>
      <c r="C19" s="36">
        <f t="shared" si="0"/>
        <v>0</v>
      </c>
      <c r="D19" s="36"/>
      <c r="E19" s="36">
        <f>+B19</f>
        <v>1</v>
      </c>
      <c r="F19" s="36">
        <f t="shared" si="1"/>
        <v>0</v>
      </c>
      <c r="G19" s="36"/>
      <c r="H19" s="36">
        <f>+B19</f>
        <v>1</v>
      </c>
      <c r="I19" s="36">
        <f>1-H19</f>
        <v>0</v>
      </c>
      <c r="K19" s="16" t="s">
        <v>368</v>
      </c>
    </row>
    <row r="20" spans="1:11" x14ac:dyDescent="0.25">
      <c r="A20" s="16" t="s">
        <v>62</v>
      </c>
      <c r="B20" s="36">
        <v>0</v>
      </c>
      <c r="C20" s="36">
        <f t="shared" si="0"/>
        <v>1</v>
      </c>
      <c r="D20" s="36"/>
      <c r="E20" s="36">
        <f t="shared" si="3"/>
        <v>0</v>
      </c>
      <c r="F20" s="36">
        <f t="shared" si="1"/>
        <v>1</v>
      </c>
      <c r="G20" s="36"/>
      <c r="H20" s="36">
        <f t="shared" si="4"/>
        <v>0</v>
      </c>
      <c r="I20" s="36">
        <f t="shared" si="2"/>
        <v>1</v>
      </c>
      <c r="K20" s="16" t="s">
        <v>369</v>
      </c>
    </row>
    <row r="21" spans="1:11" x14ac:dyDescent="0.25">
      <c r="A21" s="16" t="s">
        <v>30</v>
      </c>
      <c r="B21" s="36">
        <v>1</v>
      </c>
      <c r="C21" s="36">
        <f t="shared" si="0"/>
        <v>0</v>
      </c>
      <c r="D21" s="36"/>
      <c r="E21" s="36">
        <f t="shared" si="3"/>
        <v>1</v>
      </c>
      <c r="F21" s="36">
        <f t="shared" si="1"/>
        <v>0</v>
      </c>
      <c r="G21" s="36"/>
      <c r="H21" s="36">
        <f t="shared" si="4"/>
        <v>1</v>
      </c>
      <c r="I21" s="36">
        <f t="shared" si="2"/>
        <v>0</v>
      </c>
      <c r="K21" s="16" t="s">
        <v>368</v>
      </c>
    </row>
    <row r="22" spans="1:11" x14ac:dyDescent="0.25">
      <c r="A22" s="16" t="s">
        <v>31</v>
      </c>
      <c r="B22" s="36">
        <v>1</v>
      </c>
      <c r="C22" s="36">
        <f t="shared" si="0"/>
        <v>0</v>
      </c>
      <c r="D22" s="36"/>
      <c r="E22" s="36">
        <f t="shared" si="3"/>
        <v>1</v>
      </c>
      <c r="F22" s="36">
        <f t="shared" si="1"/>
        <v>0</v>
      </c>
      <c r="G22" s="36"/>
      <c r="H22" s="36">
        <f t="shared" si="4"/>
        <v>1</v>
      </c>
      <c r="I22" s="36">
        <f t="shared" si="2"/>
        <v>0</v>
      </c>
      <c r="K22" s="16" t="s">
        <v>368</v>
      </c>
    </row>
    <row r="23" spans="1:11" x14ac:dyDescent="0.25">
      <c r="A23" s="16" t="s">
        <v>47</v>
      </c>
      <c r="B23" s="36">
        <v>0.79979999999999996</v>
      </c>
      <c r="C23" s="36">
        <f t="shared" si="0"/>
        <v>0.20020000000000004</v>
      </c>
      <c r="D23" s="36"/>
      <c r="E23" s="36">
        <f t="shared" si="3"/>
        <v>0.79979999999999996</v>
      </c>
      <c r="F23" s="36">
        <f t="shared" si="1"/>
        <v>0.20020000000000004</v>
      </c>
      <c r="G23" s="36"/>
      <c r="H23" s="36">
        <f t="shared" si="4"/>
        <v>0.79979999999999996</v>
      </c>
      <c r="I23" s="36">
        <f t="shared" si="2"/>
        <v>0.20020000000000004</v>
      </c>
      <c r="K23" s="16" t="s">
        <v>365</v>
      </c>
    </row>
    <row r="24" spans="1:11" x14ac:dyDescent="0.25">
      <c r="A24" s="16" t="s">
        <v>21</v>
      </c>
      <c r="B24" s="36">
        <v>1</v>
      </c>
      <c r="C24" s="36">
        <f t="shared" si="0"/>
        <v>0</v>
      </c>
      <c r="D24" s="36"/>
      <c r="E24" s="36">
        <f t="shared" si="3"/>
        <v>1</v>
      </c>
      <c r="F24" s="36">
        <f t="shared" si="1"/>
        <v>0</v>
      </c>
      <c r="G24" s="36"/>
      <c r="H24" s="36">
        <f t="shared" si="4"/>
        <v>1</v>
      </c>
      <c r="I24" s="36">
        <f t="shared" si="2"/>
        <v>0</v>
      </c>
      <c r="K24" s="16" t="s">
        <v>368</v>
      </c>
    </row>
    <row r="25" spans="1:11" x14ac:dyDescent="0.25">
      <c r="A25" s="16" t="s">
        <v>13</v>
      </c>
      <c r="B25" s="36">
        <v>0.79979999999999996</v>
      </c>
      <c r="C25" s="36">
        <f t="shared" si="0"/>
        <v>0.20020000000000004</v>
      </c>
      <c r="D25" s="36"/>
      <c r="E25" s="36">
        <f t="shared" si="3"/>
        <v>0.79979999999999996</v>
      </c>
      <c r="F25" s="36">
        <f t="shared" si="1"/>
        <v>0.20020000000000004</v>
      </c>
      <c r="G25" s="36"/>
      <c r="H25" s="36">
        <f t="shared" si="4"/>
        <v>0.79979999999999996</v>
      </c>
      <c r="I25" s="36">
        <f t="shared" si="2"/>
        <v>0.20020000000000004</v>
      </c>
      <c r="K25" s="16" t="s">
        <v>365</v>
      </c>
    </row>
    <row r="26" spans="1:11" x14ac:dyDescent="0.25">
      <c r="A26" s="16" t="s">
        <v>266</v>
      </c>
      <c r="B26" s="36">
        <v>0.79979999999999996</v>
      </c>
      <c r="C26" s="36">
        <f t="shared" si="0"/>
        <v>0.20020000000000004</v>
      </c>
      <c r="D26" s="36"/>
      <c r="E26" s="36">
        <f>+B26</f>
        <v>0.79979999999999996</v>
      </c>
      <c r="F26" s="36">
        <f t="shared" si="1"/>
        <v>0.20020000000000004</v>
      </c>
      <c r="G26" s="36"/>
      <c r="H26" s="36">
        <f>+B26</f>
        <v>0.79979999999999996</v>
      </c>
      <c r="I26" s="36">
        <f>1-H26</f>
        <v>0.20020000000000004</v>
      </c>
      <c r="K26" s="16" t="s">
        <v>365</v>
      </c>
    </row>
    <row r="27" spans="1:11" x14ac:dyDescent="0.25">
      <c r="A27" s="16" t="s">
        <v>267</v>
      </c>
      <c r="B27" s="36">
        <v>0.79979999999999996</v>
      </c>
      <c r="C27" s="36">
        <f t="shared" si="0"/>
        <v>0.20020000000000004</v>
      </c>
      <c r="D27" s="36"/>
      <c r="E27" s="36">
        <f t="shared" si="3"/>
        <v>0.79979999999999996</v>
      </c>
      <c r="F27" s="36">
        <f t="shared" si="1"/>
        <v>0.20020000000000004</v>
      </c>
      <c r="G27" s="36"/>
      <c r="H27" s="36">
        <f t="shared" si="4"/>
        <v>0.79979999999999996</v>
      </c>
      <c r="I27" s="36">
        <f t="shared" si="2"/>
        <v>0.20020000000000004</v>
      </c>
      <c r="K27" s="16" t="s">
        <v>365</v>
      </c>
    </row>
    <row r="28" spans="1:11" x14ac:dyDescent="0.25">
      <c r="A28" s="16" t="s">
        <v>11</v>
      </c>
      <c r="B28" s="36">
        <v>1</v>
      </c>
      <c r="C28" s="36">
        <f t="shared" si="0"/>
        <v>0</v>
      </c>
      <c r="D28" s="36"/>
      <c r="E28" s="36">
        <f t="shared" si="3"/>
        <v>1</v>
      </c>
      <c r="F28" s="36">
        <f t="shared" si="1"/>
        <v>0</v>
      </c>
      <c r="G28" s="36"/>
      <c r="H28" s="36">
        <f t="shared" si="4"/>
        <v>1</v>
      </c>
      <c r="I28" s="36">
        <f t="shared" si="2"/>
        <v>0</v>
      </c>
      <c r="K28" s="16" t="s">
        <v>367</v>
      </c>
    </row>
    <row r="29" spans="1:11" x14ac:dyDescent="0.25">
      <c r="A29" s="16" t="s">
        <v>42</v>
      </c>
      <c r="B29" s="36">
        <v>1</v>
      </c>
      <c r="C29" s="36">
        <f t="shared" si="0"/>
        <v>0</v>
      </c>
      <c r="D29" s="36"/>
      <c r="E29" s="36">
        <f t="shared" si="3"/>
        <v>1</v>
      </c>
      <c r="F29" s="36">
        <f t="shared" si="1"/>
        <v>0</v>
      </c>
      <c r="G29" s="36"/>
      <c r="H29" s="36">
        <f t="shared" si="4"/>
        <v>1</v>
      </c>
      <c r="I29" s="36">
        <f t="shared" si="2"/>
        <v>0</v>
      </c>
      <c r="K29" s="16" t="s">
        <v>368</v>
      </c>
    </row>
    <row r="30" spans="1:11" x14ac:dyDescent="0.25">
      <c r="A30" s="16" t="s">
        <v>25</v>
      </c>
      <c r="B30" s="36">
        <v>0.11</v>
      </c>
      <c r="C30" s="36">
        <f t="shared" si="0"/>
        <v>0.89</v>
      </c>
      <c r="D30" s="36"/>
      <c r="E30" s="36">
        <f t="shared" si="3"/>
        <v>0.11</v>
      </c>
      <c r="F30" s="36">
        <f t="shared" si="1"/>
        <v>0.89</v>
      </c>
      <c r="G30" s="36"/>
      <c r="H30" s="36">
        <f t="shared" si="4"/>
        <v>0.11</v>
      </c>
      <c r="I30" s="36">
        <f t="shared" si="2"/>
        <v>0.89</v>
      </c>
      <c r="K30" s="16" t="s">
        <v>492</v>
      </c>
    </row>
    <row r="31" spans="1:11" x14ac:dyDescent="0.25">
      <c r="A31" s="16" t="s">
        <v>60</v>
      </c>
      <c r="B31" s="36">
        <v>0</v>
      </c>
      <c r="C31" s="36">
        <f t="shared" si="0"/>
        <v>1</v>
      </c>
      <c r="D31" s="36"/>
      <c r="E31" s="36">
        <f t="shared" si="3"/>
        <v>0</v>
      </c>
      <c r="F31" s="36">
        <f t="shared" si="1"/>
        <v>1</v>
      </c>
      <c r="G31" s="36"/>
      <c r="H31" s="36">
        <f t="shared" si="4"/>
        <v>0</v>
      </c>
      <c r="I31" s="36">
        <f t="shared" si="2"/>
        <v>1</v>
      </c>
      <c r="K31" s="16" t="s">
        <v>369</v>
      </c>
    </row>
    <row r="32" spans="1:11" x14ac:dyDescent="0.25">
      <c r="A32" s="16" t="s">
        <v>50</v>
      </c>
      <c r="B32" s="36">
        <f>+'Tax Depr E&amp;G Federal'!B69</f>
        <v>0.78628770380352775</v>
      </c>
      <c r="C32" s="36">
        <f t="shared" si="0"/>
        <v>0.21371229619647225</v>
      </c>
      <c r="D32" s="36"/>
      <c r="E32" s="36">
        <f>+'Tax Depr E&amp;G Federal'!C69</f>
        <v>0.77418874261277171</v>
      </c>
      <c r="F32" s="36">
        <f t="shared" si="1"/>
        <v>0.22581125738722829</v>
      </c>
      <c r="G32" s="36"/>
      <c r="H32" s="36">
        <f>+'Tax Depr E&amp;G Federal'!D69</f>
        <v>0.78032564065520904</v>
      </c>
      <c r="I32" s="36">
        <f t="shared" si="2"/>
        <v>0.21967435934479096</v>
      </c>
      <c r="K32" s="16" t="s">
        <v>453</v>
      </c>
    </row>
    <row r="33" spans="1:11" x14ac:dyDescent="0.25">
      <c r="A33" s="16" t="s">
        <v>51</v>
      </c>
      <c r="B33" s="36">
        <f>+'Tax Depr E&amp;G State'!B69</f>
        <v>0.81131636180115363</v>
      </c>
      <c r="C33" s="36">
        <f t="shared" si="0"/>
        <v>0.18868363819884637</v>
      </c>
      <c r="D33" s="36"/>
      <c r="E33" s="36">
        <f>+'Tax Depr E&amp;G State'!C69</f>
        <v>0.79320118765451275</v>
      </c>
      <c r="F33" s="36">
        <f t="shared" si="1"/>
        <v>0.20679881234548725</v>
      </c>
      <c r="G33" s="36"/>
      <c r="H33" s="36">
        <f>+'Tax Depr E&amp;G State'!D69</f>
        <v>0.79678829427233699</v>
      </c>
      <c r="I33" s="36">
        <f t="shared" si="2"/>
        <v>0.20321170572766301</v>
      </c>
      <c r="K33" s="16" t="s">
        <v>366</v>
      </c>
    </row>
    <row r="34" spans="1:11" x14ac:dyDescent="0.25">
      <c r="A34" s="16" t="s">
        <v>280</v>
      </c>
      <c r="B34" s="36">
        <v>1</v>
      </c>
      <c r="C34" s="36">
        <f t="shared" si="0"/>
        <v>0</v>
      </c>
      <c r="D34" s="36"/>
      <c r="E34" s="36">
        <f>+B34</f>
        <v>1</v>
      </c>
      <c r="F34" s="36">
        <f t="shared" si="1"/>
        <v>0</v>
      </c>
      <c r="G34" s="36"/>
      <c r="H34" s="36">
        <f>+B34</f>
        <v>1</v>
      </c>
      <c r="I34" s="36">
        <f>1-H34</f>
        <v>0</v>
      </c>
      <c r="K34" s="16" t="s">
        <v>368</v>
      </c>
    </row>
    <row r="35" spans="1:11" x14ac:dyDescent="0.25">
      <c r="A35" s="16" t="s">
        <v>281</v>
      </c>
      <c r="B35" s="36">
        <v>1</v>
      </c>
      <c r="C35" s="36">
        <f t="shared" si="0"/>
        <v>0</v>
      </c>
      <c r="D35" s="36"/>
      <c r="E35" s="36">
        <f>+B35</f>
        <v>1</v>
      </c>
      <c r="F35" s="36">
        <f t="shared" si="1"/>
        <v>0</v>
      </c>
      <c r="G35" s="36"/>
      <c r="H35" s="36">
        <f>+B35</f>
        <v>1</v>
      </c>
      <c r="I35" s="36">
        <f>1-H35</f>
        <v>0</v>
      </c>
      <c r="K35" s="16" t="s">
        <v>368</v>
      </c>
    </row>
    <row r="36" spans="1:11" x14ac:dyDescent="0.25">
      <c r="A36" s="16" t="s">
        <v>71</v>
      </c>
      <c r="B36" s="36">
        <f>+'LG&amp;E Reg Asset and Liability'!C68/'LG&amp;E Reg Asset and Liability'!C79</f>
        <v>0.85511007183080745</v>
      </c>
      <c r="C36" s="36">
        <f t="shared" si="0"/>
        <v>0.14488992816919255</v>
      </c>
      <c r="D36" s="36"/>
      <c r="E36" s="36">
        <f>+SUM('LG&amp;E Reg Asset and Liability'!D68:E68)/SUM('LG&amp;E Reg Asset and Liability'!D79:E79)</f>
        <v>0.8868062636494799</v>
      </c>
      <c r="F36" s="36">
        <f t="shared" si="1"/>
        <v>0.1131937363505201</v>
      </c>
      <c r="G36" s="36"/>
      <c r="H36" s="36">
        <f>SUM('LG&amp;E Reg Asset and Liability'!F68:G68)/SUM('LG&amp;E Reg Asset and Liability'!F79:G79)</f>
        <v>0.90266967389566599</v>
      </c>
      <c r="I36" s="36">
        <f>1-H36</f>
        <v>9.7330326104334008E-2</v>
      </c>
      <c r="K36" s="16" t="s">
        <v>507</v>
      </c>
    </row>
    <row r="37" spans="1:11" x14ac:dyDescent="0.25">
      <c r="A37" s="16" t="s">
        <v>73</v>
      </c>
      <c r="B37" s="36">
        <f>+B36</f>
        <v>0.85511007183080745</v>
      </c>
      <c r="C37" s="36">
        <f t="shared" si="0"/>
        <v>0.14488992816919255</v>
      </c>
      <c r="D37" s="36"/>
      <c r="E37" s="36">
        <f>+E36</f>
        <v>0.8868062636494799</v>
      </c>
      <c r="F37" s="36">
        <f t="shared" si="1"/>
        <v>0.1131937363505201</v>
      </c>
      <c r="G37" s="36"/>
      <c r="H37" s="36">
        <f>+H36</f>
        <v>0.90266967389566599</v>
      </c>
      <c r="I37" s="36">
        <f>1-H37</f>
        <v>9.7330326104334008E-2</v>
      </c>
      <c r="K37" s="16" t="s">
        <v>507</v>
      </c>
    </row>
    <row r="38" spans="1:11" x14ac:dyDescent="0.25">
      <c r="A38" s="16" t="s">
        <v>72</v>
      </c>
      <c r="B38" s="36">
        <v>1</v>
      </c>
      <c r="C38" s="36">
        <f t="shared" si="0"/>
        <v>0</v>
      </c>
      <c r="D38" s="36"/>
      <c r="E38" s="36">
        <f>+B38</f>
        <v>1</v>
      </c>
      <c r="F38" s="36">
        <f t="shared" si="1"/>
        <v>0</v>
      </c>
      <c r="G38" s="36"/>
      <c r="H38" s="36">
        <f>+B38</f>
        <v>1</v>
      </c>
      <c r="I38" s="36">
        <f t="shared" si="2"/>
        <v>0</v>
      </c>
      <c r="K38" s="16" t="s">
        <v>368</v>
      </c>
    </row>
    <row r="39" spans="1:11" x14ac:dyDescent="0.25">
      <c r="A39" s="16" t="s">
        <v>227</v>
      </c>
      <c r="B39" s="36"/>
      <c r="C39" s="36"/>
      <c r="D39" s="36"/>
      <c r="E39" s="36"/>
      <c r="F39" s="36"/>
      <c r="G39" s="36"/>
      <c r="H39" s="36"/>
      <c r="I39" s="36"/>
      <c r="K39" s="16" t="s">
        <v>506</v>
      </c>
    </row>
    <row r="40" spans="1:11" x14ac:dyDescent="0.25">
      <c r="A40" s="16" t="s">
        <v>228</v>
      </c>
      <c r="B40" s="36">
        <v>1</v>
      </c>
      <c r="C40" s="36">
        <f t="shared" si="0"/>
        <v>0</v>
      </c>
      <c r="D40" s="36"/>
      <c r="E40" s="36">
        <f>+B40</f>
        <v>1</v>
      </c>
      <c r="F40" s="36">
        <f t="shared" si="1"/>
        <v>0</v>
      </c>
      <c r="G40" s="36"/>
      <c r="H40" s="36">
        <f>+B40</f>
        <v>1</v>
      </c>
      <c r="I40" s="36">
        <f t="shared" si="2"/>
        <v>0</v>
      </c>
      <c r="K40" s="16" t="s">
        <v>368</v>
      </c>
    </row>
    <row r="41" spans="1:11" s="19" customFormat="1" x14ac:dyDescent="0.25">
      <c r="A41" s="19" t="s">
        <v>69</v>
      </c>
      <c r="B41" s="36">
        <f>100%-C41</f>
        <v>0.99718461117550428</v>
      </c>
      <c r="C41" s="183">
        <f>+'LG&amp;E Reg Asset and Liability'!C87/'LG&amp;E Reg Asset and Liability'!C88</f>
        <v>2.815388824495699E-3</v>
      </c>
      <c r="D41" s="183"/>
      <c r="E41" s="36">
        <f>100%-F41</f>
        <v>0.99899062654114601</v>
      </c>
      <c r="F41" s="183">
        <f>SUM('LG&amp;E Reg Asset and Liability'!D87:E87)/SUM('LG&amp;E Reg Asset and Liability'!D88:E88)</f>
        <v>1.0093734588540429E-3</v>
      </c>
      <c r="G41" s="183"/>
      <c r="H41" s="36">
        <f>100%-I41</f>
        <v>0.99972213476687888</v>
      </c>
      <c r="I41" s="183">
        <f>SUM('LG&amp;E Reg Asset and Liability'!F87:G87)/SUM('LG&amp;E Reg Asset and Liability'!F88:G88)</f>
        <v>2.7786523312108762E-4</v>
      </c>
      <c r="K41" s="16" t="s">
        <v>507</v>
      </c>
    </row>
    <row r="42" spans="1:11" x14ac:dyDescent="0.25">
      <c r="A42" s="16" t="s">
        <v>1049</v>
      </c>
      <c r="B42" s="36">
        <v>1</v>
      </c>
      <c r="C42" s="36">
        <f t="shared" ref="C42:C54" si="5">1-B42</f>
        <v>0</v>
      </c>
      <c r="D42" s="36"/>
      <c r="E42" s="36">
        <f t="shared" ref="E42:E47" si="6">+B42</f>
        <v>1</v>
      </c>
      <c r="F42" s="36">
        <f t="shared" ref="F42:F55" si="7">1-E42</f>
        <v>0</v>
      </c>
      <c r="G42" s="36"/>
      <c r="H42" s="36">
        <f t="shared" ref="H42:H51" si="8">+B42</f>
        <v>1</v>
      </c>
      <c r="I42" s="36">
        <f t="shared" ref="I42:I55" si="9">1-H42</f>
        <v>0</v>
      </c>
      <c r="K42" s="16" t="s">
        <v>368</v>
      </c>
    </row>
    <row r="43" spans="1:11" x14ac:dyDescent="0.25">
      <c r="A43" s="16" t="s">
        <v>534</v>
      </c>
      <c r="B43" s="36">
        <v>0.79979999999999996</v>
      </c>
      <c r="C43" s="36">
        <f t="shared" si="5"/>
        <v>0.20020000000000004</v>
      </c>
      <c r="D43" s="36"/>
      <c r="E43" s="36">
        <f t="shared" si="6"/>
        <v>0.79979999999999996</v>
      </c>
      <c r="F43" s="36">
        <f t="shared" si="7"/>
        <v>0.20020000000000004</v>
      </c>
      <c r="G43" s="36"/>
      <c r="H43" s="36">
        <f t="shared" si="8"/>
        <v>0.79979999999999996</v>
      </c>
      <c r="I43" s="36">
        <f t="shared" si="9"/>
        <v>0.20020000000000004</v>
      </c>
      <c r="K43" s="16" t="s">
        <v>365</v>
      </c>
    </row>
    <row r="44" spans="1:11" x14ac:dyDescent="0.25">
      <c r="A44" s="16" t="s">
        <v>535</v>
      </c>
      <c r="B44" s="36"/>
      <c r="C44" s="36"/>
      <c r="D44" s="36"/>
      <c r="E44" s="36">
        <v>0.79708980897688186</v>
      </c>
      <c r="F44" s="36">
        <f t="shared" si="7"/>
        <v>0.20291019102311814</v>
      </c>
      <c r="G44" s="36"/>
      <c r="H44" s="36">
        <v>0.84694399206203719</v>
      </c>
      <c r="I44" s="36">
        <f t="shared" si="9"/>
        <v>0.15305600793796281</v>
      </c>
      <c r="K44" s="16" t="s">
        <v>1021</v>
      </c>
    </row>
    <row r="45" spans="1:11" x14ac:dyDescent="0.25">
      <c r="A45" s="16" t="s">
        <v>536</v>
      </c>
      <c r="B45" s="36">
        <v>1</v>
      </c>
      <c r="C45" s="36">
        <f t="shared" si="5"/>
        <v>0</v>
      </c>
      <c r="D45" s="36"/>
      <c r="E45" s="36">
        <f t="shared" si="6"/>
        <v>1</v>
      </c>
      <c r="F45" s="36">
        <f t="shared" si="7"/>
        <v>0</v>
      </c>
      <c r="G45" s="36"/>
      <c r="H45" s="36">
        <f t="shared" si="8"/>
        <v>1</v>
      </c>
      <c r="I45" s="36">
        <f t="shared" si="9"/>
        <v>0</v>
      </c>
      <c r="K45" s="16" t="s">
        <v>368</v>
      </c>
    </row>
    <row r="46" spans="1:11" x14ac:dyDescent="0.25">
      <c r="A46" s="16" t="s">
        <v>531</v>
      </c>
      <c r="B46" s="36">
        <v>1</v>
      </c>
      <c r="C46" s="36">
        <f t="shared" si="5"/>
        <v>0</v>
      </c>
      <c r="D46" s="36"/>
      <c r="E46" s="36">
        <f t="shared" si="6"/>
        <v>1</v>
      </c>
      <c r="F46" s="36">
        <f t="shared" si="7"/>
        <v>0</v>
      </c>
      <c r="G46" s="36"/>
      <c r="H46" s="36">
        <f t="shared" si="8"/>
        <v>1</v>
      </c>
      <c r="I46" s="36">
        <f t="shared" si="9"/>
        <v>0</v>
      </c>
      <c r="K46" s="16" t="s">
        <v>368</v>
      </c>
    </row>
    <row r="47" spans="1:11" x14ac:dyDescent="0.25">
      <c r="A47" s="16" t="s">
        <v>540</v>
      </c>
      <c r="B47" s="36">
        <v>0.79979999999999996</v>
      </c>
      <c r="C47" s="36">
        <f t="shared" si="5"/>
        <v>0.20020000000000004</v>
      </c>
      <c r="D47" s="36"/>
      <c r="E47" s="36">
        <f t="shared" si="6"/>
        <v>0.79979999999999996</v>
      </c>
      <c r="F47" s="36">
        <f t="shared" si="7"/>
        <v>0.20020000000000004</v>
      </c>
      <c r="G47" s="36"/>
      <c r="H47" s="36">
        <f t="shared" si="8"/>
        <v>0.79979999999999996</v>
      </c>
      <c r="I47" s="36">
        <f t="shared" si="9"/>
        <v>0.20020000000000004</v>
      </c>
      <c r="K47" s="16" t="s">
        <v>365</v>
      </c>
    </row>
    <row r="48" spans="1:11" x14ac:dyDescent="0.25">
      <c r="A48" s="16" t="s">
        <v>455</v>
      </c>
      <c r="B48" s="36">
        <v>1</v>
      </c>
      <c r="C48" s="36">
        <f t="shared" si="5"/>
        <v>0</v>
      </c>
      <c r="D48" s="36"/>
      <c r="E48" s="36">
        <f t="shared" ref="E48:E54" si="10">+B48</f>
        <v>1</v>
      </c>
      <c r="F48" s="36">
        <f t="shared" si="7"/>
        <v>0</v>
      </c>
      <c r="G48" s="36"/>
      <c r="H48" s="36">
        <f t="shared" si="8"/>
        <v>1</v>
      </c>
      <c r="I48" s="36">
        <f t="shared" si="9"/>
        <v>0</v>
      </c>
      <c r="K48" s="16" t="s">
        <v>368</v>
      </c>
    </row>
    <row r="49" spans="1:11" x14ac:dyDescent="0.25">
      <c r="A49" s="16" t="s">
        <v>458</v>
      </c>
      <c r="B49" s="36">
        <v>1</v>
      </c>
      <c r="C49" s="36">
        <f t="shared" si="5"/>
        <v>0</v>
      </c>
      <c r="D49" s="36"/>
      <c r="E49" s="36">
        <f t="shared" si="10"/>
        <v>1</v>
      </c>
      <c r="F49" s="36">
        <f t="shared" si="7"/>
        <v>0</v>
      </c>
      <c r="G49" s="36"/>
      <c r="H49" s="36">
        <f t="shared" si="8"/>
        <v>1</v>
      </c>
      <c r="I49" s="36">
        <f t="shared" si="9"/>
        <v>0</v>
      </c>
      <c r="K49" s="16" t="s">
        <v>994</v>
      </c>
    </row>
    <row r="50" spans="1:11" x14ac:dyDescent="0.25">
      <c r="A50" s="16" t="s">
        <v>541</v>
      </c>
      <c r="B50" s="36">
        <v>1</v>
      </c>
      <c r="C50" s="36">
        <f t="shared" si="5"/>
        <v>0</v>
      </c>
      <c r="D50" s="36"/>
      <c r="E50" s="36">
        <f t="shared" si="10"/>
        <v>1</v>
      </c>
      <c r="F50" s="36">
        <f t="shared" si="7"/>
        <v>0</v>
      </c>
      <c r="G50" s="36"/>
      <c r="H50" s="36">
        <f t="shared" si="8"/>
        <v>1</v>
      </c>
      <c r="I50" s="36">
        <f t="shared" si="9"/>
        <v>0</v>
      </c>
      <c r="K50" s="16" t="s">
        <v>368</v>
      </c>
    </row>
    <row r="51" spans="1:11" x14ac:dyDescent="0.25">
      <c r="A51" s="16" t="s">
        <v>542</v>
      </c>
      <c r="B51" s="36">
        <v>1</v>
      </c>
      <c r="C51" s="36">
        <f t="shared" si="5"/>
        <v>0</v>
      </c>
      <c r="D51" s="36"/>
      <c r="E51" s="36">
        <f t="shared" si="10"/>
        <v>1</v>
      </c>
      <c r="F51" s="36">
        <f t="shared" si="7"/>
        <v>0</v>
      </c>
      <c r="G51" s="36"/>
      <c r="H51" s="36">
        <f t="shared" si="8"/>
        <v>1</v>
      </c>
      <c r="I51" s="36">
        <f t="shared" si="9"/>
        <v>0</v>
      </c>
      <c r="K51" s="16" t="s">
        <v>368</v>
      </c>
    </row>
    <row r="52" spans="1:11" x14ac:dyDescent="0.25">
      <c r="A52" s="16" t="s">
        <v>543</v>
      </c>
      <c r="B52" s="36">
        <f>+'Balance Sheet'!U70/('Balance Sheet'!U70+'Balance Sheet'!U152)</f>
        <v>0.77000008998254788</v>
      </c>
      <c r="C52" s="36">
        <f t="shared" si="5"/>
        <v>0.22999991001745212</v>
      </c>
      <c r="D52" s="36"/>
      <c r="E52" s="36">
        <f t="shared" si="10"/>
        <v>0.77000008998254788</v>
      </c>
      <c r="F52" s="36">
        <f t="shared" si="7"/>
        <v>0.22999991001745212</v>
      </c>
      <c r="G52" s="36"/>
      <c r="H52" s="36">
        <f>+E52</f>
        <v>0.77000008998254788</v>
      </c>
      <c r="I52" s="36">
        <f t="shared" si="9"/>
        <v>0.22999991001745212</v>
      </c>
      <c r="K52" s="16" t="s">
        <v>491</v>
      </c>
    </row>
    <row r="53" spans="1:11" x14ac:dyDescent="0.25">
      <c r="A53" s="16" t="s">
        <v>544</v>
      </c>
      <c r="B53" s="36">
        <v>1</v>
      </c>
      <c r="C53" s="36">
        <f t="shared" si="5"/>
        <v>0</v>
      </c>
      <c r="D53" s="36"/>
      <c r="E53" s="36">
        <f t="shared" si="10"/>
        <v>1</v>
      </c>
      <c r="F53" s="36">
        <f t="shared" si="7"/>
        <v>0</v>
      </c>
      <c r="G53" s="36"/>
      <c r="H53" s="36">
        <f>+B53</f>
        <v>1</v>
      </c>
      <c r="I53" s="36">
        <f t="shared" si="9"/>
        <v>0</v>
      </c>
      <c r="K53" s="16" t="s">
        <v>368</v>
      </c>
    </row>
    <row r="54" spans="1:11" x14ac:dyDescent="0.25">
      <c r="A54" s="16" t="s">
        <v>15</v>
      </c>
      <c r="B54" s="36">
        <v>1</v>
      </c>
      <c r="C54" s="36">
        <f t="shared" si="5"/>
        <v>0</v>
      </c>
      <c r="D54" s="36"/>
      <c r="E54" s="36">
        <f t="shared" si="10"/>
        <v>1</v>
      </c>
      <c r="F54" s="36">
        <f t="shared" si="7"/>
        <v>0</v>
      </c>
      <c r="G54" s="36"/>
      <c r="H54" s="36">
        <f>+B54</f>
        <v>1</v>
      </c>
      <c r="I54" s="36">
        <f t="shared" si="9"/>
        <v>0</v>
      </c>
      <c r="K54" s="16" t="s">
        <v>993</v>
      </c>
    </row>
    <row r="55" spans="1:11" x14ac:dyDescent="0.25">
      <c r="A55" s="16" t="s">
        <v>282</v>
      </c>
      <c r="B55" s="36"/>
      <c r="C55" s="36"/>
      <c r="D55" s="36"/>
      <c r="E55" s="36">
        <v>0.69302973767539366</v>
      </c>
      <c r="F55" s="36">
        <f t="shared" si="7"/>
        <v>0.30697026232460634</v>
      </c>
      <c r="G55" s="36"/>
      <c r="H55" s="36">
        <v>0.72861121562570275</v>
      </c>
      <c r="I55" s="36">
        <f t="shared" si="9"/>
        <v>0.27138878437429725</v>
      </c>
      <c r="K55" s="16" t="s">
        <v>1021</v>
      </c>
    </row>
    <row r="56" spans="1:11" x14ac:dyDescent="0.25">
      <c r="A56" s="16" t="s">
        <v>283</v>
      </c>
      <c r="B56" s="36">
        <f>+B32</f>
        <v>0.78628770380352775</v>
      </c>
      <c r="C56" s="36">
        <f>+C32</f>
        <v>0.21371229619647225</v>
      </c>
      <c r="D56" s="184"/>
      <c r="E56" s="36">
        <f>+E32</f>
        <v>0.77418874261277171</v>
      </c>
      <c r="F56" s="36">
        <f>+F32</f>
        <v>0.22581125738722829</v>
      </c>
      <c r="G56" s="184"/>
      <c r="H56" s="36">
        <f>+H32</f>
        <v>0.78032564065520904</v>
      </c>
      <c r="I56" s="36">
        <f>+I32</f>
        <v>0.21967435934479096</v>
      </c>
      <c r="K56" s="16" t="s">
        <v>992</v>
      </c>
    </row>
    <row r="57" spans="1:11" x14ac:dyDescent="0.25">
      <c r="A57" s="16" t="s">
        <v>547</v>
      </c>
      <c r="B57" s="36">
        <f>+B33</f>
        <v>0.81131636180115363</v>
      </c>
      <c r="C57" s="36">
        <f>+C33</f>
        <v>0.18868363819884637</v>
      </c>
      <c r="D57" s="184"/>
      <c r="E57" s="36">
        <f>+E33</f>
        <v>0.79320118765451275</v>
      </c>
      <c r="F57" s="36">
        <f>+F33</f>
        <v>0.20679881234548725</v>
      </c>
      <c r="G57" s="184"/>
      <c r="H57" s="36">
        <f>+H33</f>
        <v>0.79678829427233699</v>
      </c>
      <c r="I57" s="36">
        <f>+I33</f>
        <v>0.20321170572766301</v>
      </c>
      <c r="K57" s="16" t="s">
        <v>992</v>
      </c>
    </row>
    <row r="58" spans="1:11" x14ac:dyDescent="0.25">
      <c r="A58" s="16" t="s">
        <v>991</v>
      </c>
      <c r="B58" s="36">
        <v>1</v>
      </c>
      <c r="C58" s="36">
        <f>1-B58</f>
        <v>0</v>
      </c>
      <c r="D58" s="36"/>
      <c r="E58" s="36">
        <f>+B58</f>
        <v>1</v>
      </c>
      <c r="F58" s="36">
        <f>1-E58</f>
        <v>0</v>
      </c>
      <c r="G58" s="36"/>
      <c r="H58" s="36">
        <f>+B58</f>
        <v>1</v>
      </c>
      <c r="I58" s="36">
        <f>1-H58</f>
        <v>0</v>
      </c>
      <c r="K58" s="16" t="s">
        <v>368</v>
      </c>
    </row>
    <row r="59" spans="1:11" x14ac:dyDescent="0.25">
      <c r="A59" s="16" t="s">
        <v>990</v>
      </c>
      <c r="B59" s="36"/>
      <c r="C59" s="36"/>
      <c r="D59" s="36"/>
      <c r="E59" s="36">
        <v>0.69302973767539311</v>
      </c>
      <c r="F59" s="36">
        <f>1-E59</f>
        <v>0.30697026232460689</v>
      </c>
      <c r="G59" s="36"/>
      <c r="H59" s="36">
        <v>0.72861121562570463</v>
      </c>
      <c r="I59" s="36">
        <f>1-H59</f>
        <v>0.27138878437429537</v>
      </c>
      <c r="K59" s="16" t="s">
        <v>1021</v>
      </c>
    </row>
  </sheetData>
  <autoFilter ref="A4:K41" xr:uid="{00000000-0009-0000-0000-000007000000}"/>
  <mergeCells count="3">
    <mergeCell ref="B3:C3"/>
    <mergeCell ref="E3:F3"/>
    <mergeCell ref="H3:I3"/>
  </mergeCells>
  <pageMargins left="0.7" right="0.7" top="0.75" bottom="0.75" header="0.3" footer="0.3"/>
  <pageSetup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70"/>
  <sheetViews>
    <sheetView workbookViewId="0">
      <pane ySplit="2" topLeftCell="A45" activePane="bottomLeft" state="frozen"/>
      <selection activeCell="B6" sqref="B6"/>
      <selection pane="bottomLeft" activeCell="B6" sqref="B6"/>
    </sheetView>
  </sheetViews>
  <sheetFormatPr defaultRowHeight="15" x14ac:dyDescent="0.25"/>
  <cols>
    <col min="1" max="1" width="33.42578125" style="16" bestFit="1" customWidth="1"/>
    <col min="2" max="4" width="11.28515625" style="16" customWidth="1"/>
    <col min="5" max="16384" width="9.140625" style="16"/>
  </cols>
  <sheetData>
    <row r="1" spans="1:4" x14ac:dyDescent="0.25">
      <c r="A1" s="167"/>
      <c r="B1" s="168"/>
      <c r="C1" s="168"/>
      <c r="D1" s="168"/>
    </row>
    <row r="2" spans="1:4" x14ac:dyDescent="0.25">
      <c r="A2" s="167"/>
      <c r="B2" s="168" t="s">
        <v>5</v>
      </c>
      <c r="C2" s="168" t="s">
        <v>244</v>
      </c>
      <c r="D2" s="168" t="s">
        <v>383</v>
      </c>
    </row>
    <row r="3" spans="1:4" x14ac:dyDescent="0.25">
      <c r="A3" s="167"/>
      <c r="B3" s="168"/>
      <c r="C3" s="168"/>
      <c r="D3" s="168"/>
    </row>
    <row r="5" spans="1:4" x14ac:dyDescent="0.25">
      <c r="A5" s="163" t="s">
        <v>479</v>
      </c>
      <c r="B5" s="164"/>
      <c r="C5" s="164"/>
      <c r="D5" s="164"/>
    </row>
    <row r="6" spans="1:4" x14ac:dyDescent="0.25">
      <c r="A6" s="163" t="s">
        <v>480</v>
      </c>
      <c r="B6" s="164">
        <v>27.302520000000001</v>
      </c>
      <c r="C6" s="164">
        <v>43.684032000000002</v>
      </c>
      <c r="D6" s="164">
        <v>26.2104192</v>
      </c>
    </row>
    <row r="7" spans="1:4" x14ac:dyDescent="0.25">
      <c r="A7" s="163" t="s">
        <v>84</v>
      </c>
      <c r="B7" s="164">
        <v>2021.4883097309901</v>
      </c>
      <c r="C7" s="164">
        <v>2879.881786504</v>
      </c>
      <c r="D7" s="164">
        <v>3199.1052419399998</v>
      </c>
    </row>
    <row r="8" spans="1:4" x14ac:dyDescent="0.25">
      <c r="A8" s="163" t="s">
        <v>85</v>
      </c>
      <c r="B8" s="164">
        <v>0</v>
      </c>
      <c r="C8" s="164">
        <v>0</v>
      </c>
      <c r="D8" s="164">
        <v>0</v>
      </c>
    </row>
    <row r="9" spans="1:4" x14ac:dyDescent="0.25">
      <c r="A9" s="163" t="s">
        <v>86</v>
      </c>
      <c r="B9" s="164">
        <v>345.14755574999998</v>
      </c>
      <c r="C9" s="164">
        <v>491.88420721499898</v>
      </c>
      <c r="D9" s="164">
        <v>386.09059184799997</v>
      </c>
    </row>
    <row r="10" spans="1:4" x14ac:dyDescent="0.25">
      <c r="A10" s="163" t="s">
        <v>87</v>
      </c>
      <c r="B10" s="164">
        <v>7095.6377984000001</v>
      </c>
      <c r="C10" s="164">
        <v>5743.2246064000001</v>
      </c>
      <c r="D10" s="164">
        <v>4871.2693155999996</v>
      </c>
    </row>
    <row r="11" spans="1:4" x14ac:dyDescent="0.25">
      <c r="A11" s="163" t="s">
        <v>88</v>
      </c>
      <c r="B11" s="164">
        <v>0</v>
      </c>
      <c r="C11" s="164">
        <v>0</v>
      </c>
      <c r="D11" s="164">
        <v>0</v>
      </c>
    </row>
    <row r="12" spans="1:4" x14ac:dyDescent="0.25">
      <c r="A12" s="163" t="s">
        <v>89</v>
      </c>
      <c r="B12" s="164">
        <v>1498.950490107</v>
      </c>
      <c r="C12" s="164">
        <v>3237.676031513</v>
      </c>
      <c r="D12" s="164">
        <v>4520.00779018499</v>
      </c>
    </row>
    <row r="13" spans="1:4" x14ac:dyDescent="0.25">
      <c r="A13" s="163" t="s">
        <v>90</v>
      </c>
      <c r="B13" s="164">
        <v>4964.4725204399901</v>
      </c>
      <c r="C13" s="164">
        <v>2903.91078036</v>
      </c>
      <c r="D13" s="164">
        <v>2144.76580955999</v>
      </c>
    </row>
    <row r="14" spans="1:4" x14ac:dyDescent="0.25">
      <c r="A14" s="163" t="s">
        <v>481</v>
      </c>
      <c r="B14" s="164">
        <v>29.253787999999901</v>
      </c>
      <c r="C14" s="164">
        <v>46.806060799999997</v>
      </c>
      <c r="D14" s="164">
        <v>28.083636479999999</v>
      </c>
    </row>
    <row r="15" spans="1:4" x14ac:dyDescent="0.25">
      <c r="A15" s="163" t="s">
        <v>91</v>
      </c>
      <c r="B15" s="164">
        <v>56.306109996000004</v>
      </c>
      <c r="C15" s="164">
        <v>34.185350004</v>
      </c>
      <c r="D15" s="164">
        <v>26.578730004000001</v>
      </c>
    </row>
    <row r="16" spans="1:4" x14ac:dyDescent="0.25">
      <c r="A16" s="163" t="s">
        <v>92</v>
      </c>
      <c r="B16" s="164">
        <v>8.3894799960000004</v>
      </c>
      <c r="C16" s="164">
        <v>2.866340004</v>
      </c>
      <c r="D16" s="164">
        <v>-4.4281899960000004</v>
      </c>
    </row>
    <row r="17" spans="1:4" x14ac:dyDescent="0.25">
      <c r="A17" s="163" t="s">
        <v>93</v>
      </c>
      <c r="B17" s="164">
        <v>2596.0992165950001</v>
      </c>
      <c r="C17" s="164">
        <v>2882.4389838991901</v>
      </c>
      <c r="D17" s="164">
        <v>3005.3224350794999</v>
      </c>
    </row>
    <row r="18" spans="1:4" x14ac:dyDescent="0.25">
      <c r="A18" s="163" t="s">
        <v>94</v>
      </c>
      <c r="B18" s="164">
        <v>24.983879999999999</v>
      </c>
      <c r="C18" s="164">
        <v>18.10623</v>
      </c>
      <c r="D18" s="164">
        <v>13.7067100079999</v>
      </c>
    </row>
    <row r="19" spans="1:4" x14ac:dyDescent="0.25">
      <c r="A19" s="163" t="s">
        <v>95</v>
      </c>
      <c r="B19" s="164">
        <v>6.5596500000000004</v>
      </c>
      <c r="C19" s="164">
        <v>6.5300000039999899</v>
      </c>
      <c r="D19" s="164">
        <v>6.5319299999999902</v>
      </c>
    </row>
    <row r="20" spans="1:4" x14ac:dyDescent="0.25">
      <c r="A20" s="163" t="s">
        <v>482</v>
      </c>
      <c r="B20" s="164">
        <v>168.61959999999999</v>
      </c>
      <c r="C20" s="164">
        <v>269.79136</v>
      </c>
      <c r="D20" s="164">
        <v>161.87481600000001</v>
      </c>
    </row>
    <row r="21" spans="1:4" x14ac:dyDescent="0.25">
      <c r="A21" s="163" t="s">
        <v>96</v>
      </c>
      <c r="B21" s="164">
        <v>682.35527003999903</v>
      </c>
      <c r="C21" s="164">
        <v>394.16675003999899</v>
      </c>
      <c r="D21" s="164">
        <v>249.55118003999999</v>
      </c>
    </row>
    <row r="22" spans="1:4" x14ac:dyDescent="0.25">
      <c r="A22" s="163" t="s">
        <v>97</v>
      </c>
      <c r="B22" s="164">
        <v>37789.134663584999</v>
      </c>
      <c r="C22" s="164">
        <v>43484.203962386498</v>
      </c>
      <c r="D22" s="164">
        <v>47122.377333928998</v>
      </c>
    </row>
    <row r="23" spans="1:4" x14ac:dyDescent="0.25">
      <c r="A23" s="163" t="s">
        <v>98</v>
      </c>
      <c r="B23" s="164">
        <v>3905.2537813499998</v>
      </c>
      <c r="C23" s="164">
        <v>4398.1401568251904</v>
      </c>
      <c r="D23" s="164">
        <v>4787.19953555149</v>
      </c>
    </row>
    <row r="24" spans="1:4" x14ac:dyDescent="0.25">
      <c r="A24" s="163" t="s">
        <v>99</v>
      </c>
      <c r="B24" s="164">
        <v>0</v>
      </c>
      <c r="C24" s="164">
        <v>0</v>
      </c>
      <c r="D24" s="164">
        <v>0</v>
      </c>
    </row>
    <row r="25" spans="1:4" x14ac:dyDescent="0.25">
      <c r="A25" s="163" t="s">
        <v>100</v>
      </c>
      <c r="B25" s="164">
        <v>0</v>
      </c>
      <c r="C25" s="164">
        <v>0</v>
      </c>
      <c r="D25" s="164">
        <v>0</v>
      </c>
    </row>
    <row r="26" spans="1:4" x14ac:dyDescent="0.25">
      <c r="A26" s="163" t="s">
        <v>101</v>
      </c>
      <c r="B26" s="164">
        <v>3777.8021184999998</v>
      </c>
      <c r="C26" s="164">
        <v>3337.6625529579901</v>
      </c>
      <c r="D26" s="164">
        <v>2849.6321459589899</v>
      </c>
    </row>
    <row r="27" spans="1:4" x14ac:dyDescent="0.25">
      <c r="A27" s="163" t="s">
        <v>102</v>
      </c>
      <c r="B27" s="164">
        <v>2947.8126044599999</v>
      </c>
      <c r="C27" s="164">
        <v>3484.04071758999</v>
      </c>
      <c r="D27" s="164">
        <v>3963.2842218349901</v>
      </c>
    </row>
    <row r="28" spans="1:4" x14ac:dyDescent="0.25">
      <c r="A28" s="163" t="s">
        <v>385</v>
      </c>
      <c r="B28" s="164">
        <v>3701.1693047250001</v>
      </c>
      <c r="C28" s="164">
        <v>3645.8367253792899</v>
      </c>
      <c r="D28" s="164">
        <v>3465.7697992715998</v>
      </c>
    </row>
    <row r="29" spans="1:4" x14ac:dyDescent="0.25">
      <c r="A29" s="163" t="s">
        <v>386</v>
      </c>
      <c r="B29" s="164">
        <v>0</v>
      </c>
      <c r="C29" s="164">
        <v>0</v>
      </c>
      <c r="D29" s="164">
        <v>0</v>
      </c>
    </row>
    <row r="30" spans="1:4" x14ac:dyDescent="0.25">
      <c r="A30" s="163" t="s">
        <v>483</v>
      </c>
      <c r="B30" s="164">
        <v>49.040743999999997</v>
      </c>
      <c r="C30" s="164">
        <v>78.465190399999898</v>
      </c>
      <c r="D30" s="164">
        <v>47.079114240000003</v>
      </c>
    </row>
    <row r="31" spans="1:4" x14ac:dyDescent="0.25">
      <c r="A31" s="163" t="s">
        <v>103</v>
      </c>
      <c r="B31" s="164">
        <v>176.02688999999901</v>
      </c>
      <c r="C31" s="164">
        <v>106.019660004</v>
      </c>
      <c r="D31" s="164">
        <v>70.028780003999998</v>
      </c>
    </row>
    <row r="32" spans="1:4" x14ac:dyDescent="0.25">
      <c r="A32" s="163" t="s">
        <v>104</v>
      </c>
      <c r="B32" s="164">
        <v>111728.090191251</v>
      </c>
      <c r="C32" s="164">
        <v>102915.154475128</v>
      </c>
      <c r="D32" s="164">
        <v>94696.723037506395</v>
      </c>
    </row>
    <row r="33" spans="1:4" x14ac:dyDescent="0.25">
      <c r="A33" s="163" t="s">
        <v>484</v>
      </c>
      <c r="B33" s="164">
        <v>1202.9569202709999</v>
      </c>
      <c r="C33" s="164">
        <v>2860.9931295259998</v>
      </c>
      <c r="D33" s="164">
        <v>3723.613506786</v>
      </c>
    </row>
    <row r="34" spans="1:4" x14ac:dyDescent="0.25">
      <c r="A34" s="163" t="s">
        <v>105</v>
      </c>
      <c r="B34" s="164">
        <v>-6.26501999999999</v>
      </c>
      <c r="C34" s="164">
        <v>-1.210389996</v>
      </c>
      <c r="D34" s="164">
        <v>2.5883199959999899</v>
      </c>
    </row>
    <row r="35" spans="1:4" x14ac:dyDescent="0.25">
      <c r="A35" s="163" t="s">
        <v>106</v>
      </c>
      <c r="B35" s="164">
        <v>13350.316456999901</v>
      </c>
      <c r="C35" s="164">
        <v>16610.460949299901</v>
      </c>
      <c r="D35" s="164">
        <v>18361.168939769999</v>
      </c>
    </row>
    <row r="36" spans="1:4" x14ac:dyDescent="0.25">
      <c r="A36" s="163" t="s">
        <v>107</v>
      </c>
      <c r="B36" s="164">
        <v>4699.4283102359996</v>
      </c>
      <c r="C36" s="164">
        <v>4478.233210632</v>
      </c>
      <c r="D36" s="164">
        <v>3787.7167397639901</v>
      </c>
    </row>
    <row r="37" spans="1:4" x14ac:dyDescent="0.25">
      <c r="A37" s="163" t="s">
        <v>485</v>
      </c>
      <c r="B37" s="164">
        <v>0</v>
      </c>
      <c r="C37" s="164">
        <v>14.01102</v>
      </c>
      <c r="D37" s="164">
        <v>31.280752</v>
      </c>
    </row>
    <row r="38" spans="1:4" x14ac:dyDescent="0.25">
      <c r="A38" s="163" t="s">
        <v>108</v>
      </c>
      <c r="B38" s="164">
        <v>105.632889996</v>
      </c>
      <c r="C38" s="164">
        <v>64.663589999999999</v>
      </c>
      <c r="D38" s="164">
        <v>52.942160003999902</v>
      </c>
    </row>
    <row r="39" spans="1:4" x14ac:dyDescent="0.25">
      <c r="A39" s="163" t="s">
        <v>109</v>
      </c>
      <c r="B39" s="164">
        <v>28570.3590464999</v>
      </c>
      <c r="C39" s="164">
        <v>31581.587904949902</v>
      </c>
      <c r="D39" s="164">
        <v>31917.8058145549</v>
      </c>
    </row>
    <row r="40" spans="1:4" x14ac:dyDescent="0.25">
      <c r="A40" s="163" t="s">
        <v>110</v>
      </c>
      <c r="B40" s="164">
        <v>0</v>
      </c>
      <c r="C40" s="164">
        <v>0</v>
      </c>
      <c r="D40" s="164">
        <v>0</v>
      </c>
    </row>
    <row r="41" spans="1:4" x14ac:dyDescent="0.25">
      <c r="A41" s="163" t="s">
        <v>111</v>
      </c>
      <c r="B41" s="164">
        <v>0</v>
      </c>
      <c r="C41" s="164">
        <v>0</v>
      </c>
      <c r="D41" s="164">
        <v>0</v>
      </c>
    </row>
    <row r="42" spans="1:4" x14ac:dyDescent="0.25">
      <c r="A42" s="163" t="s">
        <v>112</v>
      </c>
      <c r="B42" s="164">
        <v>10714.014617669</v>
      </c>
      <c r="C42" s="164">
        <v>12231.647662212001</v>
      </c>
      <c r="D42" s="164">
        <v>7421.5183525576003</v>
      </c>
    </row>
    <row r="43" spans="1:4" x14ac:dyDescent="0.25">
      <c r="A43" s="163" t="s">
        <v>486</v>
      </c>
      <c r="B43" s="164">
        <v>218.550184</v>
      </c>
      <c r="C43" s="164">
        <v>524.28827639999997</v>
      </c>
      <c r="D43" s="164">
        <v>579.43807984</v>
      </c>
    </row>
    <row r="44" spans="1:4" x14ac:dyDescent="0.25">
      <c r="A44" s="163" t="s">
        <v>113</v>
      </c>
      <c r="B44" s="164">
        <v>0</v>
      </c>
      <c r="C44" s="164">
        <v>0</v>
      </c>
      <c r="D44" s="164">
        <v>0</v>
      </c>
    </row>
    <row r="45" spans="1:4" x14ac:dyDescent="0.25">
      <c r="A45" s="163" t="s">
        <v>114</v>
      </c>
      <c r="B45" s="164">
        <v>-8.6431299960000008</v>
      </c>
      <c r="C45" s="164">
        <v>-5.7223499999999996</v>
      </c>
      <c r="D45" s="164">
        <v>-4.7468300040000004</v>
      </c>
    </row>
    <row r="46" spans="1:4" x14ac:dyDescent="0.25">
      <c r="A46" s="163" t="s">
        <v>115</v>
      </c>
      <c r="B46" s="164">
        <v>2843.49674339999</v>
      </c>
      <c r="C46" s="164">
        <v>5748.0781555999902</v>
      </c>
      <c r="D46" s="164">
        <v>8074.7710706799899</v>
      </c>
    </row>
    <row r="47" spans="1:4" x14ac:dyDescent="0.25">
      <c r="A47" s="163" t="s">
        <v>116</v>
      </c>
      <c r="B47" s="164">
        <v>0</v>
      </c>
      <c r="C47" s="164">
        <v>0</v>
      </c>
      <c r="D47" s="164">
        <v>0</v>
      </c>
    </row>
    <row r="48" spans="1:4" x14ac:dyDescent="0.25">
      <c r="A48" s="163" t="s">
        <v>117</v>
      </c>
      <c r="B48" s="164">
        <v>0</v>
      </c>
      <c r="C48" s="164">
        <v>0</v>
      </c>
      <c r="D48" s="164">
        <v>0</v>
      </c>
    </row>
    <row r="49" spans="1:4" x14ac:dyDescent="0.25">
      <c r="A49" s="163" t="s">
        <v>118</v>
      </c>
      <c r="B49" s="164">
        <v>6225.7619400000003</v>
      </c>
      <c r="C49" s="164">
        <v>7777.55200959999</v>
      </c>
      <c r="D49" s="164">
        <v>8673.5789390999907</v>
      </c>
    </row>
    <row r="50" spans="1:4" x14ac:dyDescent="0.25">
      <c r="A50" s="163" t="s">
        <v>119</v>
      </c>
      <c r="B50" s="164">
        <v>1107.899390004</v>
      </c>
      <c r="C50" s="164">
        <v>946.07567996399905</v>
      </c>
      <c r="D50" s="164">
        <v>864.49219004400004</v>
      </c>
    </row>
    <row r="51" spans="1:4" x14ac:dyDescent="0.25">
      <c r="A51" s="163" t="s">
        <v>996</v>
      </c>
      <c r="B51" s="164">
        <v>0</v>
      </c>
      <c r="C51" s="164">
        <v>0</v>
      </c>
      <c r="D51" s="164">
        <v>0</v>
      </c>
    </row>
    <row r="52" spans="1:4" x14ac:dyDescent="0.25">
      <c r="A52" s="163" t="s">
        <v>995</v>
      </c>
      <c r="B52" s="164">
        <v>4670.6278540000003</v>
      </c>
      <c r="C52" s="164">
        <v>14882.1262004</v>
      </c>
      <c r="D52" s="164">
        <v>18060.639476240001</v>
      </c>
    </row>
    <row r="53" spans="1:4" x14ac:dyDescent="0.25">
      <c r="A53" s="163" t="s">
        <v>387</v>
      </c>
      <c r="B53" s="164">
        <v>963.85529475999897</v>
      </c>
      <c r="C53" s="164">
        <v>726.87758048000001</v>
      </c>
      <c r="D53" s="164">
        <v>541.50878245199999</v>
      </c>
    </row>
    <row r="54" spans="1:4" x14ac:dyDescent="0.25">
      <c r="A54" s="163" t="s">
        <v>120</v>
      </c>
      <c r="B54" s="164">
        <v>1746.7817483404499</v>
      </c>
      <c r="C54" s="164">
        <v>7024.7228672419396</v>
      </c>
      <c r="D54" s="164">
        <v>10247.928496234899</v>
      </c>
    </row>
    <row r="55" spans="1:4" s="12" customFormat="1" ht="9.75" thickBot="1" x14ac:dyDescent="0.2">
      <c r="A55" s="11"/>
      <c r="B55" s="185">
        <f t="shared" ref="B55:D55" si="0">SUM(B6:B54)</f>
        <v>260004.66973310616</v>
      </c>
      <c r="C55" s="185">
        <f t="shared" si="0"/>
        <v>285869.06145572389</v>
      </c>
      <c r="D55" s="185">
        <f t="shared" si="0"/>
        <v>287973.00917426421</v>
      </c>
    </row>
    <row r="56" spans="1:4" s="12" customFormat="1" ht="9.75" thickTop="1" x14ac:dyDescent="0.15">
      <c r="A56" s="11"/>
      <c r="B56" s="12">
        <f>+B55+'LG&amp;E Provision'!C71</f>
        <v>-2.3283064365386963E-10</v>
      </c>
      <c r="C56" s="12">
        <f>+C55+'LG&amp;E Provision'!D71</f>
        <v>-8.149072527885437E-10</v>
      </c>
      <c r="D56" s="12">
        <f>+D55+'LG&amp;E Provision'!E71</f>
        <v>-4.6566128730773926E-10</v>
      </c>
    </row>
    <row r="57" spans="1:4" s="12" customFormat="1" ht="9" x14ac:dyDescent="0.15">
      <c r="A57" s="11" t="s">
        <v>78</v>
      </c>
      <c r="B57" s="12">
        <f t="shared" ref="B57:D57" si="1">SUM(B20:B36,B51:B54)</f>
        <v>191553.00673251832</v>
      </c>
      <c r="C57" s="12">
        <f t="shared" si="1"/>
        <v>208695.68509829481</v>
      </c>
      <c r="D57" s="12">
        <f t="shared" si="1"/>
        <v>212138.68422557937</v>
      </c>
    </row>
    <row r="58" spans="1:4" s="12" customFormat="1" ht="9" x14ac:dyDescent="0.15">
      <c r="A58" s="11" t="s">
        <v>80</v>
      </c>
      <c r="B58" s="12">
        <f t="shared" ref="B58:D58" si="2">SUM(B37:B50)</f>
        <v>49777.071681572888</v>
      </c>
      <c r="C58" s="12">
        <f t="shared" si="2"/>
        <v>58882.181948725891</v>
      </c>
      <c r="D58" s="12">
        <f t="shared" si="2"/>
        <v>57611.080528776489</v>
      </c>
    </row>
    <row r="59" spans="1:4" s="12" customFormat="1" ht="9" x14ac:dyDescent="0.15">
      <c r="A59" s="11" t="s">
        <v>121</v>
      </c>
      <c r="B59" s="186">
        <f t="shared" ref="B59:D59" si="3">SUM(B6:B19)</f>
        <v>18674.591319014977</v>
      </c>
      <c r="C59" s="186">
        <f t="shared" si="3"/>
        <v>18291.194408703192</v>
      </c>
      <c r="D59" s="186">
        <f t="shared" si="3"/>
        <v>18223.244419908478</v>
      </c>
    </row>
    <row r="60" spans="1:4" s="12" customFormat="1" ht="9" x14ac:dyDescent="0.15">
      <c r="A60" s="11"/>
      <c r="B60" s="12">
        <f t="shared" ref="B60:D60" si="4">SUM(B57:B59)</f>
        <v>260004.66973310619</v>
      </c>
      <c r="C60" s="12">
        <f t="shared" si="4"/>
        <v>285869.06145572389</v>
      </c>
      <c r="D60" s="12">
        <f t="shared" si="4"/>
        <v>287973.00917426439</v>
      </c>
    </row>
    <row r="61" spans="1:4" s="12" customFormat="1" ht="9" x14ac:dyDescent="0.15">
      <c r="A61" s="11"/>
      <c r="B61" s="12">
        <f t="shared" ref="B61:D61" si="5">+B60-B55</f>
        <v>0</v>
      </c>
      <c r="C61" s="12">
        <f t="shared" si="5"/>
        <v>0</v>
      </c>
      <c r="D61" s="12">
        <f t="shared" si="5"/>
        <v>0</v>
      </c>
    </row>
    <row r="62" spans="1:4" s="12" customFormat="1" ht="9" x14ac:dyDescent="0.15">
      <c r="A62" s="11" t="s">
        <v>997</v>
      </c>
    </row>
    <row r="63" spans="1:4" s="12" customFormat="1" ht="9" x14ac:dyDescent="0.15">
      <c r="A63" s="11"/>
    </row>
    <row r="64" spans="1:4" s="12" customFormat="1" ht="9" x14ac:dyDescent="0.15">
      <c r="A64" s="11" t="s">
        <v>122</v>
      </c>
      <c r="B64" s="12">
        <f t="shared" ref="B64:D64" si="6">(-B57-B59*0.69)*1000</f>
        <v>-204438474.74263865</v>
      </c>
      <c r="C64" s="12">
        <f t="shared" si="6"/>
        <v>-221316609.24030003</v>
      </c>
      <c r="D64" s="12">
        <f t="shared" si="6"/>
        <v>-224712722.87531623</v>
      </c>
    </row>
    <row r="65" spans="1:4" s="12" customFormat="1" ht="9" x14ac:dyDescent="0.15">
      <c r="A65" s="11" t="s">
        <v>123</v>
      </c>
      <c r="B65" s="186">
        <f t="shared" ref="B65:D65" si="7">(-B58-B59*0.31)*1000</f>
        <v>-55566194.990467526</v>
      </c>
      <c r="C65" s="186">
        <f t="shared" si="7"/>
        <v>-64552452.215423882</v>
      </c>
      <c r="D65" s="186">
        <f t="shared" si="7"/>
        <v>-63260286.298948117</v>
      </c>
    </row>
    <row r="66" spans="1:4" s="12" customFormat="1" ht="9.75" thickBot="1" x14ac:dyDescent="0.2">
      <c r="A66" s="11"/>
      <c r="B66" s="187">
        <f t="shared" ref="B66:D66" si="8">SUM(B64:B65)</f>
        <v>-260004669.73310617</v>
      </c>
      <c r="C66" s="187">
        <f t="shared" si="8"/>
        <v>-285869061.45572388</v>
      </c>
      <c r="D66" s="187">
        <f t="shared" si="8"/>
        <v>-287973009.17426437</v>
      </c>
    </row>
    <row r="67" spans="1:4" s="12" customFormat="1" ht="9" x14ac:dyDescent="0.15">
      <c r="A67" s="11"/>
      <c r="B67" s="188">
        <f t="shared" ref="B67:D67" si="9">B66+B55*1000</f>
        <v>0</v>
      </c>
      <c r="C67" s="188">
        <f t="shared" si="9"/>
        <v>0</v>
      </c>
      <c r="D67" s="188">
        <f t="shared" si="9"/>
        <v>0</v>
      </c>
    </row>
    <row r="68" spans="1:4" s="12" customFormat="1" ht="9" x14ac:dyDescent="0.15">
      <c r="A68" s="11"/>
    </row>
    <row r="69" spans="1:4" s="12" customFormat="1" ht="9" x14ac:dyDescent="0.15">
      <c r="A69" s="11" t="s">
        <v>124</v>
      </c>
      <c r="B69" s="18">
        <f t="shared" ref="B69:D69" si="10">+B64/B66</f>
        <v>0.78628770380352775</v>
      </c>
      <c r="C69" s="18">
        <f t="shared" si="10"/>
        <v>0.77418874261277171</v>
      </c>
      <c r="D69" s="18">
        <f t="shared" si="10"/>
        <v>0.78032564065520904</v>
      </c>
    </row>
    <row r="70" spans="1:4" s="12" customFormat="1" ht="9" x14ac:dyDescent="0.15">
      <c r="A70" s="11" t="s">
        <v>125</v>
      </c>
      <c r="B70" s="18">
        <f t="shared" ref="B70:D70" si="11">+B65/B66</f>
        <v>0.21371229619647225</v>
      </c>
      <c r="C70" s="18">
        <f t="shared" si="11"/>
        <v>0.2258112573872284</v>
      </c>
      <c r="D70" s="18">
        <f t="shared" si="11"/>
        <v>0.2196743593447909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70"/>
  <sheetViews>
    <sheetView workbookViewId="0">
      <pane ySplit="2" topLeftCell="A36" activePane="bottomLeft" state="frozen"/>
      <selection activeCell="B6" sqref="B6"/>
      <selection pane="bottomLeft" activeCell="B6" sqref="B6"/>
    </sheetView>
  </sheetViews>
  <sheetFormatPr defaultRowHeight="15" x14ac:dyDescent="0.25"/>
  <cols>
    <col min="1" max="1" width="32.5703125" style="16" customWidth="1"/>
    <col min="2" max="4" width="11.42578125" style="16" customWidth="1"/>
    <col min="5" max="16384" width="9.140625" style="16"/>
  </cols>
  <sheetData>
    <row r="1" spans="1:4" x14ac:dyDescent="0.25">
      <c r="A1" s="167"/>
      <c r="B1" s="168"/>
      <c r="C1" s="168"/>
      <c r="D1" s="168"/>
    </row>
    <row r="2" spans="1:4" x14ac:dyDescent="0.25">
      <c r="A2" s="167"/>
      <c r="B2" s="168" t="s">
        <v>5</v>
      </c>
      <c r="C2" s="168" t="s">
        <v>244</v>
      </c>
      <c r="D2" s="168" t="s">
        <v>383</v>
      </c>
    </row>
    <row r="3" spans="1:4" x14ac:dyDescent="0.25">
      <c r="A3" s="167"/>
      <c r="B3" s="168"/>
      <c r="C3" s="168"/>
      <c r="D3" s="168"/>
    </row>
    <row r="5" spans="1:4" x14ac:dyDescent="0.25">
      <c r="A5" s="163" t="s">
        <v>487</v>
      </c>
      <c r="B5" s="164"/>
      <c r="C5" s="164"/>
      <c r="D5" s="164"/>
    </row>
    <row r="6" spans="1:4" x14ac:dyDescent="0.25">
      <c r="A6" s="163" t="s">
        <v>480</v>
      </c>
      <c r="B6" s="164">
        <v>27.302520000000001</v>
      </c>
      <c r="C6" s="164">
        <v>43.684032000000002</v>
      </c>
      <c r="D6" s="164">
        <v>26.2104192</v>
      </c>
    </row>
    <row r="7" spans="1:4" x14ac:dyDescent="0.25">
      <c r="A7" s="163" t="s">
        <v>84</v>
      </c>
      <c r="B7" s="164">
        <v>2585.0753889269999</v>
      </c>
      <c r="C7" s="164">
        <v>3253.8570369039899</v>
      </c>
      <c r="D7" s="164">
        <v>3381.0895319400001</v>
      </c>
    </row>
    <row r="8" spans="1:4" x14ac:dyDescent="0.25">
      <c r="A8" s="163" t="s">
        <v>85</v>
      </c>
      <c r="B8" s="164">
        <v>0</v>
      </c>
      <c r="C8" s="164">
        <v>0</v>
      </c>
      <c r="D8" s="164">
        <v>0</v>
      </c>
    </row>
    <row r="9" spans="1:4" x14ac:dyDescent="0.25">
      <c r="A9" s="163" t="s">
        <v>86</v>
      </c>
      <c r="B9" s="164">
        <v>375.73358571</v>
      </c>
      <c r="C9" s="164">
        <v>508.57368721500001</v>
      </c>
      <c r="D9" s="164">
        <v>391.721741847999</v>
      </c>
    </row>
    <row r="10" spans="1:4" x14ac:dyDescent="0.25">
      <c r="A10" s="163" t="s">
        <v>87</v>
      </c>
      <c r="B10" s="164">
        <v>9152.6048683999998</v>
      </c>
      <c r="C10" s="164">
        <v>7042.9062364000001</v>
      </c>
      <c r="D10" s="164">
        <v>5290.8298455999902</v>
      </c>
    </row>
    <row r="11" spans="1:4" x14ac:dyDescent="0.25">
      <c r="A11" s="163" t="s">
        <v>88</v>
      </c>
      <c r="B11" s="164">
        <v>0</v>
      </c>
      <c r="C11" s="164">
        <v>0</v>
      </c>
      <c r="D11" s="164">
        <v>0</v>
      </c>
    </row>
    <row r="12" spans="1:4" x14ac:dyDescent="0.25">
      <c r="A12" s="163" t="s">
        <v>89</v>
      </c>
      <c r="B12" s="164">
        <v>1729.2141501870001</v>
      </c>
      <c r="C12" s="164">
        <v>3384.3394214329901</v>
      </c>
      <c r="D12" s="164">
        <v>4600.3496102249901</v>
      </c>
    </row>
    <row r="13" spans="1:4" x14ac:dyDescent="0.25">
      <c r="A13" s="163" t="s">
        <v>90</v>
      </c>
      <c r="B13" s="164">
        <v>5522.2222199999997</v>
      </c>
      <c r="C13" s="164">
        <v>3171.0632099999998</v>
      </c>
      <c r="D13" s="164">
        <v>2228.72666999999</v>
      </c>
    </row>
    <row r="14" spans="1:4" x14ac:dyDescent="0.25">
      <c r="A14" s="163" t="s">
        <v>481</v>
      </c>
      <c r="B14" s="164">
        <v>29.253787999999901</v>
      </c>
      <c r="C14" s="164">
        <v>46.806060799999997</v>
      </c>
      <c r="D14" s="164">
        <v>28.083636479999999</v>
      </c>
    </row>
    <row r="15" spans="1:4" x14ac:dyDescent="0.25">
      <c r="A15" s="163" t="s">
        <v>91</v>
      </c>
      <c r="B15" s="164">
        <v>75.220739999999907</v>
      </c>
      <c r="C15" s="164">
        <v>48.202389995999901</v>
      </c>
      <c r="D15" s="164">
        <v>38.2203399959999</v>
      </c>
    </row>
    <row r="16" spans="1:4" x14ac:dyDescent="0.25">
      <c r="A16" s="163" t="s">
        <v>92</v>
      </c>
      <c r="B16" s="164">
        <v>16.181480004000001</v>
      </c>
      <c r="C16" s="164">
        <v>5.3058599999999903</v>
      </c>
      <c r="D16" s="164">
        <v>-9.1613199959999907</v>
      </c>
    </row>
    <row r="17" spans="1:4" x14ac:dyDescent="0.25">
      <c r="A17" s="163" t="s">
        <v>93</v>
      </c>
      <c r="B17" s="164">
        <v>2587.677645791</v>
      </c>
      <c r="C17" s="164">
        <v>2876.4697846951999</v>
      </c>
      <c r="D17" s="164">
        <v>2994.3566850795</v>
      </c>
    </row>
    <row r="18" spans="1:4" x14ac:dyDescent="0.25">
      <c r="A18" s="163" t="s">
        <v>94</v>
      </c>
      <c r="B18" s="164">
        <v>27.107199995999999</v>
      </c>
      <c r="C18" s="164">
        <v>20.229550008</v>
      </c>
      <c r="D18" s="164">
        <v>13.972120007999999</v>
      </c>
    </row>
    <row r="19" spans="1:4" x14ac:dyDescent="0.25">
      <c r="A19" s="163" t="s">
        <v>95</v>
      </c>
      <c r="B19" s="164">
        <v>6.5596500000000004</v>
      </c>
      <c r="C19" s="164">
        <v>6.5300000039999899</v>
      </c>
      <c r="D19" s="164">
        <v>6.5319299999999902</v>
      </c>
    </row>
    <row r="20" spans="1:4" x14ac:dyDescent="0.25">
      <c r="A20" s="163" t="s">
        <v>482</v>
      </c>
      <c r="B20" s="164">
        <v>168.61959999999999</v>
      </c>
      <c r="C20" s="164">
        <v>269.79136</v>
      </c>
      <c r="D20" s="164">
        <v>161.87481600000001</v>
      </c>
    </row>
    <row r="21" spans="1:4" x14ac:dyDescent="0.25">
      <c r="A21" s="163" t="s">
        <v>96</v>
      </c>
      <c r="B21" s="164">
        <v>841.56728004000001</v>
      </c>
      <c r="C21" s="164">
        <v>474.44751996000002</v>
      </c>
      <c r="D21" s="164">
        <v>274.84532999999902</v>
      </c>
    </row>
    <row r="22" spans="1:4" x14ac:dyDescent="0.25">
      <c r="A22" s="163" t="s">
        <v>97</v>
      </c>
      <c r="B22" s="164">
        <v>49654.448425665003</v>
      </c>
      <c r="C22" s="164">
        <v>54736.345278386398</v>
      </c>
      <c r="D22" s="164">
        <v>57933.624881848897</v>
      </c>
    </row>
    <row r="23" spans="1:4" x14ac:dyDescent="0.25">
      <c r="A23" s="163" t="s">
        <v>98</v>
      </c>
      <c r="B23" s="164">
        <v>7209.1737517499996</v>
      </c>
      <c r="C23" s="164">
        <v>7520.0127472251997</v>
      </c>
      <c r="D23" s="164">
        <v>7786.4420451514998</v>
      </c>
    </row>
    <row r="24" spans="1:4" x14ac:dyDescent="0.25">
      <c r="A24" s="163" t="s">
        <v>99</v>
      </c>
      <c r="B24" s="164">
        <v>0</v>
      </c>
      <c r="C24" s="164">
        <v>0</v>
      </c>
      <c r="D24" s="164">
        <v>0</v>
      </c>
    </row>
    <row r="25" spans="1:4" x14ac:dyDescent="0.25">
      <c r="A25" s="163" t="s">
        <v>100</v>
      </c>
      <c r="B25" s="164">
        <v>0</v>
      </c>
      <c r="C25" s="164">
        <v>0</v>
      </c>
      <c r="D25" s="164">
        <v>0</v>
      </c>
    </row>
    <row r="26" spans="1:4" x14ac:dyDescent="0.25">
      <c r="A26" s="163" t="s">
        <v>101</v>
      </c>
      <c r="B26" s="164">
        <v>5054.4644889399897</v>
      </c>
      <c r="C26" s="164">
        <v>4296.3473337579899</v>
      </c>
      <c r="D26" s="164">
        <v>3569.1844751589902</v>
      </c>
    </row>
    <row r="27" spans="1:4" x14ac:dyDescent="0.25">
      <c r="A27" s="163" t="s">
        <v>102</v>
      </c>
      <c r="B27" s="164">
        <v>3955.2045745399901</v>
      </c>
      <c r="C27" s="164">
        <v>4411.6992076299903</v>
      </c>
      <c r="D27" s="164">
        <v>4843.9401717949904</v>
      </c>
    </row>
    <row r="28" spans="1:4" x14ac:dyDescent="0.25">
      <c r="A28" s="163" t="s">
        <v>385</v>
      </c>
      <c r="B28" s="164">
        <v>6564.7370747249997</v>
      </c>
      <c r="C28" s="164">
        <v>6294.2096461792999</v>
      </c>
      <c r="D28" s="164">
        <v>5915.7178792716004</v>
      </c>
    </row>
    <row r="29" spans="1:4" x14ac:dyDescent="0.25">
      <c r="A29" s="163" t="s">
        <v>386</v>
      </c>
      <c r="B29" s="164">
        <v>0</v>
      </c>
      <c r="C29" s="164">
        <v>0</v>
      </c>
      <c r="D29" s="164">
        <v>0</v>
      </c>
    </row>
    <row r="30" spans="1:4" x14ac:dyDescent="0.25">
      <c r="A30" s="163" t="s">
        <v>483</v>
      </c>
      <c r="B30" s="164">
        <v>49.040743999999997</v>
      </c>
      <c r="C30" s="164">
        <v>78.465190399999898</v>
      </c>
      <c r="D30" s="164">
        <v>47.079114240000003</v>
      </c>
    </row>
    <row r="31" spans="1:4" x14ac:dyDescent="0.25">
      <c r="A31" s="163" t="s">
        <v>103</v>
      </c>
      <c r="B31" s="164">
        <v>197.81855999999999</v>
      </c>
      <c r="C31" s="164">
        <v>119.49813999600001</v>
      </c>
      <c r="D31" s="164">
        <v>74.193440003999996</v>
      </c>
    </row>
    <row r="32" spans="1:4" x14ac:dyDescent="0.25">
      <c r="A32" s="163" t="s">
        <v>104</v>
      </c>
      <c r="B32" s="164">
        <v>184400.246033331</v>
      </c>
      <c r="C32" s="164">
        <v>157990.81388068001</v>
      </c>
      <c r="D32" s="164">
        <v>147027.09766517801</v>
      </c>
    </row>
    <row r="33" spans="1:4" x14ac:dyDescent="0.25">
      <c r="A33" s="163" t="s">
        <v>484</v>
      </c>
      <c r="B33" s="164">
        <v>1202.9569202709999</v>
      </c>
      <c r="C33" s="164">
        <v>2860.9931295259998</v>
      </c>
      <c r="D33" s="164">
        <v>3723.613506786</v>
      </c>
    </row>
    <row r="34" spans="1:4" x14ac:dyDescent="0.25">
      <c r="A34" s="163" t="s">
        <v>105</v>
      </c>
      <c r="B34" s="164">
        <v>1.5413799959999901</v>
      </c>
      <c r="C34" s="164">
        <v>6.0220799999999901</v>
      </c>
      <c r="D34" s="164">
        <v>3.6713100000000001</v>
      </c>
    </row>
    <row r="35" spans="1:4" x14ac:dyDescent="0.25">
      <c r="A35" s="163" t="s">
        <v>106</v>
      </c>
      <c r="B35" s="164">
        <v>17886.4444249999</v>
      </c>
      <c r="C35" s="164">
        <v>20872.9970112999</v>
      </c>
      <c r="D35" s="164">
        <v>22435.59312537</v>
      </c>
    </row>
    <row r="36" spans="1:4" x14ac:dyDescent="0.25">
      <c r="A36" s="163" t="s">
        <v>107</v>
      </c>
      <c r="B36" s="164">
        <v>6867.3234695879901</v>
      </c>
      <c r="C36" s="164">
        <v>6561.27240995999</v>
      </c>
      <c r="D36" s="164">
        <v>5707.4892096359999</v>
      </c>
    </row>
    <row r="37" spans="1:4" x14ac:dyDescent="0.25">
      <c r="A37" s="163" t="s">
        <v>485</v>
      </c>
      <c r="B37" s="164">
        <v>0</v>
      </c>
      <c r="C37" s="164">
        <v>14.01102</v>
      </c>
      <c r="D37" s="164">
        <v>31.280752</v>
      </c>
    </row>
    <row r="38" spans="1:4" x14ac:dyDescent="0.25">
      <c r="A38" s="163" t="s">
        <v>108</v>
      </c>
      <c r="B38" s="164">
        <v>131.31072</v>
      </c>
      <c r="C38" s="164">
        <v>81.354119999999995</v>
      </c>
      <c r="D38" s="164">
        <v>67.805679995999995</v>
      </c>
    </row>
    <row r="39" spans="1:4" x14ac:dyDescent="0.25">
      <c r="A39" s="163" t="s">
        <v>109</v>
      </c>
      <c r="B39" s="164">
        <v>38769.812182499998</v>
      </c>
      <c r="C39" s="164">
        <v>41218.820304950001</v>
      </c>
      <c r="D39" s="164">
        <v>41185.172318555</v>
      </c>
    </row>
    <row r="40" spans="1:4" x14ac:dyDescent="0.25">
      <c r="A40" s="163" t="s">
        <v>110</v>
      </c>
      <c r="B40" s="164">
        <v>0</v>
      </c>
      <c r="C40" s="164">
        <v>0</v>
      </c>
      <c r="D40" s="164">
        <v>0</v>
      </c>
    </row>
    <row r="41" spans="1:4" x14ac:dyDescent="0.25">
      <c r="A41" s="163" t="s">
        <v>111</v>
      </c>
      <c r="B41" s="164">
        <v>0</v>
      </c>
      <c r="C41" s="164">
        <v>0</v>
      </c>
      <c r="D41" s="164">
        <v>0</v>
      </c>
    </row>
    <row r="42" spans="1:4" x14ac:dyDescent="0.25">
      <c r="A42" s="163" t="s">
        <v>112</v>
      </c>
      <c r="B42" s="164">
        <v>10843.4392275889</v>
      </c>
      <c r="C42" s="164">
        <v>12328.228652172</v>
      </c>
      <c r="D42" s="164">
        <v>7486.8564726375898</v>
      </c>
    </row>
    <row r="43" spans="1:4" x14ac:dyDescent="0.25">
      <c r="A43" s="163" t="s">
        <v>486</v>
      </c>
      <c r="B43" s="164">
        <v>218.550184</v>
      </c>
      <c r="C43" s="164">
        <v>524.28827639999997</v>
      </c>
      <c r="D43" s="164">
        <v>579.43807984</v>
      </c>
    </row>
    <row r="44" spans="1:4" x14ac:dyDescent="0.25">
      <c r="A44" s="163" t="s">
        <v>113</v>
      </c>
      <c r="B44" s="164">
        <v>0</v>
      </c>
      <c r="C44" s="164">
        <v>0</v>
      </c>
      <c r="D44" s="164">
        <v>0</v>
      </c>
    </row>
    <row r="45" spans="1:4" x14ac:dyDescent="0.25">
      <c r="A45" s="163" t="s">
        <v>114</v>
      </c>
      <c r="B45" s="164">
        <v>5.1834200039999896</v>
      </c>
      <c r="C45" s="164">
        <v>2.0371100040000001</v>
      </c>
      <c r="D45" s="164">
        <v>-5.2473200039999996</v>
      </c>
    </row>
    <row r="46" spans="1:4" x14ac:dyDescent="0.25">
      <c r="A46" s="163" t="s">
        <v>115</v>
      </c>
      <c r="B46" s="164">
        <v>4174.3760634</v>
      </c>
      <c r="C46" s="164">
        <v>7049.7330751999998</v>
      </c>
      <c r="D46" s="164">
        <v>9362.97450027999</v>
      </c>
    </row>
    <row r="47" spans="1:4" x14ac:dyDescent="0.25">
      <c r="A47" s="163" t="s">
        <v>116</v>
      </c>
      <c r="B47" s="164">
        <v>0</v>
      </c>
      <c r="C47" s="164">
        <v>0</v>
      </c>
      <c r="D47" s="164">
        <v>0</v>
      </c>
    </row>
    <row r="48" spans="1:4" x14ac:dyDescent="0.25">
      <c r="A48" s="163" t="s">
        <v>117</v>
      </c>
      <c r="B48" s="164">
        <v>0</v>
      </c>
      <c r="C48" s="164">
        <v>0</v>
      </c>
      <c r="D48" s="164">
        <v>0</v>
      </c>
    </row>
    <row r="49" spans="1:4" x14ac:dyDescent="0.25">
      <c r="A49" s="163" t="s">
        <v>118</v>
      </c>
      <c r="B49" s="164">
        <v>8972.7485795999892</v>
      </c>
      <c r="C49" s="164">
        <v>10400.4018903999</v>
      </c>
      <c r="D49" s="164">
        <v>11214.9991598999</v>
      </c>
    </row>
    <row r="50" spans="1:4" x14ac:dyDescent="0.25">
      <c r="A50" s="163" t="s">
        <v>119</v>
      </c>
      <c r="B50" s="164">
        <v>1528.603509996</v>
      </c>
      <c r="C50" s="164">
        <v>1324.1251300439999</v>
      </c>
      <c r="D50" s="164">
        <v>1217.6617299239999</v>
      </c>
    </row>
    <row r="51" spans="1:4" x14ac:dyDescent="0.25">
      <c r="A51" s="163" t="s">
        <v>996</v>
      </c>
      <c r="B51" s="164">
        <v>0</v>
      </c>
      <c r="C51" s="164">
        <v>0</v>
      </c>
      <c r="D51" s="164">
        <v>0</v>
      </c>
    </row>
    <row r="52" spans="1:4" x14ac:dyDescent="0.25">
      <c r="A52" s="163" t="s">
        <v>995</v>
      </c>
      <c r="B52" s="164">
        <v>4670.6278540000003</v>
      </c>
      <c r="C52" s="164">
        <v>14882.1262004</v>
      </c>
      <c r="D52" s="164">
        <v>18060.639476240001</v>
      </c>
    </row>
    <row r="53" spans="1:4" x14ac:dyDescent="0.25">
      <c r="A53" s="163" t="s">
        <v>387</v>
      </c>
      <c r="B53" s="164">
        <v>1393.84793475999</v>
      </c>
      <c r="C53" s="164">
        <v>934.89873044000001</v>
      </c>
      <c r="D53" s="164">
        <v>524.88301244399997</v>
      </c>
    </row>
    <row r="54" spans="1:4" x14ac:dyDescent="0.25">
      <c r="A54" s="163" t="s">
        <v>120</v>
      </c>
      <c r="B54" s="164">
        <v>2074.6773563779502</v>
      </c>
      <c r="C54" s="164">
        <v>7655.9437724213303</v>
      </c>
      <c r="D54" s="164">
        <v>10831.844995028099</v>
      </c>
    </row>
    <row r="55" spans="1:4" s="12" customFormat="1" ht="9.75" thickBot="1" x14ac:dyDescent="0.2">
      <c r="A55" s="11"/>
      <c r="B55" s="185">
        <f t="shared" ref="B55:D55" si="0">SUM(B6:B54)</f>
        <v>378970.91699708765</v>
      </c>
      <c r="C55" s="185">
        <f t="shared" si="0"/>
        <v>383316.85048688721</v>
      </c>
      <c r="D55" s="185">
        <f t="shared" si="0"/>
        <v>379053.60703766102</v>
      </c>
    </row>
    <row r="56" spans="1:4" s="12" customFormat="1" ht="9.75" thickTop="1" x14ac:dyDescent="0.15">
      <c r="A56" s="11"/>
      <c r="B56" s="12">
        <f>+B55+'LG&amp;E Provision'!C92</f>
        <v>0</v>
      </c>
      <c r="C56" s="12">
        <f>+C55+'LG&amp;E Provision'!D92</f>
        <v>-8.7311491370201111E-10</v>
      </c>
      <c r="D56" s="12">
        <f>+D55+'LG&amp;E Provision'!E92</f>
        <v>-8.149072527885437E-10</v>
      </c>
    </row>
    <row r="57" spans="1:4" s="12" customFormat="1" ht="9" x14ac:dyDescent="0.15">
      <c r="A57" s="11" t="s">
        <v>78</v>
      </c>
      <c r="B57" s="12">
        <f t="shared" ref="B57:D57" si="1">SUM(B20:B36,B51:B54)</f>
        <v>292192.73987298383</v>
      </c>
      <c r="C57" s="12">
        <f t="shared" si="1"/>
        <v>289965.88363826211</v>
      </c>
      <c r="D57" s="12">
        <f t="shared" si="1"/>
        <v>288921.73445415212</v>
      </c>
    </row>
    <row r="58" spans="1:4" s="12" customFormat="1" ht="9" x14ac:dyDescent="0.15">
      <c r="A58" s="11" t="s">
        <v>80</v>
      </c>
      <c r="B58" s="12">
        <f t="shared" ref="B58:D58" si="2">SUM(B37:B50)</f>
        <v>64644.023887088893</v>
      </c>
      <c r="C58" s="12">
        <f t="shared" si="2"/>
        <v>72942.999579169904</v>
      </c>
      <c r="D58" s="12">
        <f t="shared" si="2"/>
        <v>71140.941373128488</v>
      </c>
    </row>
    <row r="59" spans="1:4" s="12" customFormat="1" ht="9" x14ac:dyDescent="0.15">
      <c r="A59" s="11" t="s">
        <v>121</v>
      </c>
      <c r="B59" s="186">
        <f t="shared" ref="B59:D59" si="3">SUM(B6:B19)</f>
        <v>22134.153237015002</v>
      </c>
      <c r="C59" s="186">
        <f t="shared" si="3"/>
        <v>20407.967269455185</v>
      </c>
      <c r="D59" s="186">
        <f t="shared" si="3"/>
        <v>18990.93121038047</v>
      </c>
    </row>
    <row r="60" spans="1:4" s="12" customFormat="1" ht="9" x14ac:dyDescent="0.15">
      <c r="A60" s="11"/>
      <c r="B60" s="12">
        <f t="shared" ref="B60:D60" si="4">SUM(B57:B59)</f>
        <v>378970.91699708771</v>
      </c>
      <c r="C60" s="12">
        <f t="shared" si="4"/>
        <v>383316.85048688721</v>
      </c>
      <c r="D60" s="12">
        <f t="shared" si="4"/>
        <v>379053.60703766107</v>
      </c>
    </row>
    <row r="61" spans="1:4" s="12" customFormat="1" ht="9" x14ac:dyDescent="0.15">
      <c r="A61" s="11"/>
      <c r="B61" s="12">
        <f t="shared" ref="B61:D61" si="5">+B60-B55</f>
        <v>0</v>
      </c>
      <c r="C61" s="12">
        <f t="shared" si="5"/>
        <v>0</v>
      </c>
      <c r="D61" s="12">
        <f t="shared" si="5"/>
        <v>0</v>
      </c>
    </row>
    <row r="62" spans="1:4" s="12" customFormat="1" ht="9" x14ac:dyDescent="0.15">
      <c r="A62" s="11" t="s">
        <v>997</v>
      </c>
    </row>
    <row r="63" spans="1:4" s="12" customFormat="1" ht="9" x14ac:dyDescent="0.15">
      <c r="A63" s="11"/>
    </row>
    <row r="64" spans="1:4" s="12" customFormat="1" ht="9" x14ac:dyDescent="0.15">
      <c r="A64" s="11" t="s">
        <v>122</v>
      </c>
      <c r="B64" s="12">
        <f t="shared" ref="B64:D64" si="6">(-B57-B59*0.69)*1000</f>
        <v>-307465305.60652417</v>
      </c>
      <c r="C64" s="12">
        <f t="shared" si="6"/>
        <v>-304047381.05418622</v>
      </c>
      <c r="D64" s="12">
        <f t="shared" si="6"/>
        <v>-302025476.98931468</v>
      </c>
    </row>
    <row r="65" spans="1:4" s="12" customFormat="1" ht="9" x14ac:dyDescent="0.15">
      <c r="A65" s="11" t="s">
        <v>123</v>
      </c>
      <c r="B65" s="186">
        <f t="shared" ref="B65:D65" si="7">(-B58-B59*0.31)*1000</f>
        <v>-71505611.390563548</v>
      </c>
      <c r="C65" s="186">
        <f t="shared" si="7"/>
        <v>-79269469.432701007</v>
      </c>
      <c r="D65" s="186">
        <f t="shared" si="7"/>
        <v>-77028130.04834643</v>
      </c>
    </row>
    <row r="66" spans="1:4" s="12" customFormat="1" ht="9.75" thickBot="1" x14ac:dyDescent="0.2">
      <c r="A66" s="11"/>
      <c r="B66" s="187">
        <f t="shared" ref="B66:D66" si="8">SUM(B64:B65)</f>
        <v>-378970916.99708772</v>
      </c>
      <c r="C66" s="187">
        <f t="shared" si="8"/>
        <v>-383316850.48688722</v>
      </c>
      <c r="D66" s="187">
        <f t="shared" si="8"/>
        <v>-379053607.03766108</v>
      </c>
    </row>
    <row r="67" spans="1:4" s="12" customFormat="1" ht="9" x14ac:dyDescent="0.15">
      <c r="A67" s="11"/>
      <c r="B67" s="188">
        <f t="shared" ref="B67:D67" si="9">B66+B55*1000</f>
        <v>0</v>
      </c>
      <c r="C67" s="188">
        <f t="shared" si="9"/>
        <v>0</v>
      </c>
      <c r="D67" s="188">
        <f t="shared" si="9"/>
        <v>0</v>
      </c>
    </row>
    <row r="68" spans="1:4" s="12" customFormat="1" ht="9" x14ac:dyDescent="0.15">
      <c r="A68" s="11"/>
    </row>
    <row r="69" spans="1:4" s="12" customFormat="1" ht="9" x14ac:dyDescent="0.15">
      <c r="A69" s="11" t="s">
        <v>124</v>
      </c>
      <c r="B69" s="18">
        <f t="shared" ref="B69:D69" si="10">+B64/B66</f>
        <v>0.81131636180115363</v>
      </c>
      <c r="C69" s="18">
        <f t="shared" si="10"/>
        <v>0.79320118765451275</v>
      </c>
      <c r="D69" s="18">
        <f t="shared" si="10"/>
        <v>0.79678829427233699</v>
      </c>
    </row>
    <row r="70" spans="1:4" s="12" customFormat="1" ht="9" x14ac:dyDescent="0.15">
      <c r="A70" s="11" t="s">
        <v>125</v>
      </c>
      <c r="B70" s="18">
        <f t="shared" ref="B70:D70" si="11">+B65/B66</f>
        <v>0.1886836381988464</v>
      </c>
      <c r="C70" s="18">
        <f t="shared" si="11"/>
        <v>0.2067988123454873</v>
      </c>
      <c r="D70" s="18">
        <f t="shared" si="11"/>
        <v>0.20321170572766309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S229"/>
  <sheetViews>
    <sheetView workbookViewId="0">
      <pane ySplit="2" topLeftCell="A210" activePane="bottomLeft" state="frozen"/>
      <selection activeCell="B6" sqref="B6"/>
      <selection pane="bottomLeft" activeCell="B6" sqref="B6"/>
    </sheetView>
  </sheetViews>
  <sheetFormatPr defaultRowHeight="15" x14ac:dyDescent="0.25"/>
  <cols>
    <col min="1" max="1" width="48.7109375" style="16" customWidth="1"/>
    <col min="2" max="4" width="13.85546875" style="16" customWidth="1"/>
    <col min="5" max="7" width="9.140625" style="16"/>
    <col min="8" max="8" width="13.85546875" style="16" customWidth="1"/>
    <col min="9" max="16384" width="9.140625" style="16"/>
  </cols>
  <sheetData>
    <row r="1" spans="1:8" x14ac:dyDescent="0.25">
      <c r="A1" s="167"/>
      <c r="B1" s="168"/>
      <c r="C1" s="168"/>
      <c r="D1" s="168"/>
      <c r="H1" s="168"/>
    </row>
    <row r="2" spans="1:8" x14ac:dyDescent="0.25">
      <c r="A2" s="167"/>
      <c r="B2" s="168" t="s">
        <v>5</v>
      </c>
      <c r="C2" s="168" t="s">
        <v>244</v>
      </c>
      <c r="D2" s="168" t="s">
        <v>383</v>
      </c>
      <c r="H2" s="168"/>
    </row>
    <row r="3" spans="1:8" x14ac:dyDescent="0.25">
      <c r="A3" s="167"/>
      <c r="B3" s="168"/>
      <c r="C3" s="168"/>
      <c r="D3" s="168"/>
      <c r="H3" s="168"/>
    </row>
    <row r="5" spans="1:8" x14ac:dyDescent="0.25">
      <c r="A5" s="163" t="s">
        <v>388</v>
      </c>
      <c r="B5" s="164"/>
      <c r="C5" s="164"/>
      <c r="D5" s="164"/>
      <c r="H5" s="164"/>
    </row>
    <row r="6" spans="1:8" x14ac:dyDescent="0.25">
      <c r="A6" s="163" t="s">
        <v>389</v>
      </c>
      <c r="B6" s="164">
        <v>0</v>
      </c>
      <c r="C6" s="164">
        <v>0</v>
      </c>
      <c r="D6" s="164">
        <v>0</v>
      </c>
      <c r="H6" s="164"/>
    </row>
    <row r="7" spans="1:8" x14ac:dyDescent="0.25">
      <c r="A7" s="163" t="s">
        <v>390</v>
      </c>
      <c r="B7" s="164">
        <v>0</v>
      </c>
      <c r="C7" s="164">
        <v>0</v>
      </c>
      <c r="D7" s="164">
        <v>0</v>
      </c>
      <c r="H7" s="164"/>
    </row>
    <row r="8" spans="1:8" x14ac:dyDescent="0.25">
      <c r="A8" s="163" t="s">
        <v>1018</v>
      </c>
      <c r="B8" s="164">
        <v>0</v>
      </c>
      <c r="C8" s="164">
        <v>0</v>
      </c>
      <c r="D8" s="164">
        <v>0</v>
      </c>
      <c r="H8" s="164"/>
    </row>
    <row r="9" spans="1:8" x14ac:dyDescent="0.25">
      <c r="A9" s="163" t="s">
        <v>391</v>
      </c>
      <c r="B9" s="164">
        <v>0</v>
      </c>
      <c r="C9" s="164">
        <v>0</v>
      </c>
      <c r="D9" s="164">
        <v>0</v>
      </c>
      <c r="H9" s="164"/>
    </row>
    <row r="10" spans="1:8" x14ac:dyDescent="0.25">
      <c r="A10" s="163" t="s">
        <v>392</v>
      </c>
      <c r="B10" s="164">
        <v>0</v>
      </c>
      <c r="C10" s="164">
        <v>0</v>
      </c>
      <c r="D10" s="164">
        <v>0</v>
      </c>
      <c r="H10" s="164"/>
    </row>
    <row r="11" spans="1:8" x14ac:dyDescent="0.25">
      <c r="A11" s="163" t="s">
        <v>1017</v>
      </c>
      <c r="B11" s="164">
        <v>0</v>
      </c>
      <c r="C11" s="164">
        <v>0</v>
      </c>
      <c r="D11" s="164">
        <v>0</v>
      </c>
      <c r="H11" s="164"/>
    </row>
    <row r="12" spans="1:8" x14ac:dyDescent="0.25">
      <c r="A12" s="163" t="s">
        <v>393</v>
      </c>
      <c r="B12" s="164">
        <v>0</v>
      </c>
      <c r="C12" s="164">
        <v>0</v>
      </c>
      <c r="D12" s="164">
        <v>0</v>
      </c>
      <c r="H12" s="164"/>
    </row>
    <row r="13" spans="1:8" x14ac:dyDescent="0.25">
      <c r="A13" s="163" t="s">
        <v>488</v>
      </c>
      <c r="B13" s="164">
        <v>0</v>
      </c>
      <c r="C13" s="164">
        <v>0</v>
      </c>
      <c r="D13" s="164">
        <v>0</v>
      </c>
      <c r="H13" s="164"/>
    </row>
    <row r="14" spans="1:8" x14ac:dyDescent="0.25">
      <c r="A14" s="163" t="s">
        <v>1016</v>
      </c>
      <c r="B14" s="164">
        <v>0</v>
      </c>
      <c r="C14" s="164">
        <v>0</v>
      </c>
      <c r="D14" s="164">
        <v>0</v>
      </c>
      <c r="H14" s="164"/>
    </row>
    <row r="15" spans="1:8" x14ac:dyDescent="0.25">
      <c r="A15" s="163" t="s">
        <v>394</v>
      </c>
      <c r="B15" s="164">
        <v>0</v>
      </c>
      <c r="C15" s="164">
        <v>0</v>
      </c>
      <c r="D15" s="164">
        <v>0</v>
      </c>
      <c r="H15" s="164"/>
    </row>
    <row r="16" spans="1:8" x14ac:dyDescent="0.25">
      <c r="A16" s="163" t="s">
        <v>395</v>
      </c>
      <c r="B16" s="164">
        <v>0</v>
      </c>
      <c r="C16" s="164">
        <v>0</v>
      </c>
      <c r="D16" s="164">
        <v>0</v>
      </c>
      <c r="H16" s="164"/>
    </row>
    <row r="17" spans="1:8" x14ac:dyDescent="0.25">
      <c r="A17" s="163" t="s">
        <v>396</v>
      </c>
      <c r="B17" s="164">
        <v>0</v>
      </c>
      <c r="C17" s="164">
        <v>0</v>
      </c>
      <c r="D17" s="164">
        <v>0</v>
      </c>
      <c r="H17" s="164"/>
    </row>
    <row r="18" spans="1:8" x14ac:dyDescent="0.25">
      <c r="A18" s="163" t="s">
        <v>397</v>
      </c>
      <c r="B18" s="164">
        <v>0</v>
      </c>
      <c r="C18" s="164">
        <v>0</v>
      </c>
      <c r="D18" s="164">
        <v>0</v>
      </c>
      <c r="H18" s="164"/>
    </row>
    <row r="19" spans="1:8" x14ac:dyDescent="0.25">
      <c r="A19" s="163" t="s">
        <v>126</v>
      </c>
      <c r="B19" s="164">
        <v>8.5301573279999996</v>
      </c>
      <c r="C19" s="164">
        <v>1.76159599199999</v>
      </c>
      <c r="D19" s="164">
        <v>0</v>
      </c>
      <c r="H19" s="164"/>
    </row>
    <row r="20" spans="1:8" x14ac:dyDescent="0.25">
      <c r="A20" s="163" t="s">
        <v>1015</v>
      </c>
      <c r="B20" s="164">
        <v>2.5035068882</v>
      </c>
      <c r="C20" s="164">
        <v>7.4409788063819997</v>
      </c>
      <c r="D20" s="164">
        <v>7.3714369481639999</v>
      </c>
      <c r="H20" s="164"/>
    </row>
    <row r="21" spans="1:8" x14ac:dyDescent="0.25">
      <c r="A21" s="163" t="s">
        <v>127</v>
      </c>
      <c r="B21" s="164">
        <v>369.65879322326799</v>
      </c>
      <c r="C21" s="164">
        <v>184.829389834902</v>
      </c>
      <c r="D21" s="164">
        <v>0</v>
      </c>
      <c r="H21" s="164"/>
    </row>
    <row r="22" spans="1:8" x14ac:dyDescent="0.25">
      <c r="A22" s="163" t="s">
        <v>128</v>
      </c>
      <c r="B22" s="164">
        <v>0</v>
      </c>
      <c r="C22" s="164">
        <v>0</v>
      </c>
      <c r="D22" s="164">
        <v>0</v>
      </c>
      <c r="H22" s="164"/>
    </row>
    <row r="23" spans="1:8" x14ac:dyDescent="0.25">
      <c r="A23" s="163" t="s">
        <v>129</v>
      </c>
      <c r="B23" s="164">
        <v>5007.7565908448796</v>
      </c>
      <c r="C23" s="164">
        <v>6224.8515239747003</v>
      </c>
      <c r="D23" s="164">
        <v>7357.4070790113101</v>
      </c>
      <c r="H23" s="164"/>
    </row>
    <row r="24" spans="1:8" x14ac:dyDescent="0.25">
      <c r="A24" s="163" t="s">
        <v>511</v>
      </c>
      <c r="B24" s="164">
        <v>0</v>
      </c>
      <c r="C24" s="164">
        <v>0</v>
      </c>
      <c r="D24" s="164">
        <v>0</v>
      </c>
      <c r="H24" s="164"/>
    </row>
    <row r="25" spans="1:8" x14ac:dyDescent="0.25">
      <c r="A25" s="163" t="s">
        <v>398</v>
      </c>
      <c r="B25" s="164">
        <v>0</v>
      </c>
      <c r="C25" s="164">
        <v>0</v>
      </c>
      <c r="D25" s="164">
        <v>0</v>
      </c>
      <c r="H25" s="164"/>
    </row>
    <row r="26" spans="1:8" x14ac:dyDescent="0.25">
      <c r="A26" s="163" t="s">
        <v>130</v>
      </c>
      <c r="B26" s="164">
        <v>45076.007014232498</v>
      </c>
      <c r="C26" s="164">
        <v>98191.334632825601</v>
      </c>
      <c r="D26" s="164">
        <v>151299.285793838</v>
      </c>
      <c r="H26" s="164"/>
    </row>
    <row r="27" spans="1:8" x14ac:dyDescent="0.25">
      <c r="A27" s="163" t="s">
        <v>512</v>
      </c>
      <c r="B27" s="164">
        <v>0</v>
      </c>
      <c r="C27" s="164">
        <v>0</v>
      </c>
      <c r="D27" s="164">
        <v>0</v>
      </c>
      <c r="H27" s="164"/>
    </row>
    <row r="28" spans="1:8" x14ac:dyDescent="0.25">
      <c r="A28" s="163" t="s">
        <v>399</v>
      </c>
      <c r="B28" s="164">
        <v>0</v>
      </c>
      <c r="C28" s="164">
        <v>0</v>
      </c>
      <c r="D28" s="164">
        <v>0</v>
      </c>
      <c r="H28" s="164"/>
    </row>
    <row r="29" spans="1:8" x14ac:dyDescent="0.25">
      <c r="A29" s="163" t="s">
        <v>131</v>
      </c>
      <c r="B29" s="164">
        <v>2099.9258480220001</v>
      </c>
      <c r="C29" s="164">
        <v>158.095437033</v>
      </c>
      <c r="D29" s="164">
        <v>0</v>
      </c>
      <c r="H29" s="164"/>
    </row>
    <row r="30" spans="1:8" x14ac:dyDescent="0.25">
      <c r="A30" s="163" t="s">
        <v>1014</v>
      </c>
      <c r="B30" s="164">
        <v>1026.5236937756799</v>
      </c>
      <c r="C30" s="164">
        <v>3361.5643388856101</v>
      </c>
      <c r="D30" s="164">
        <v>4569.5588416211804</v>
      </c>
      <c r="H30" s="164"/>
    </row>
    <row r="31" spans="1:8" x14ac:dyDescent="0.25">
      <c r="A31" s="163" t="s">
        <v>132</v>
      </c>
      <c r="B31" s="164">
        <v>53633.6662478539</v>
      </c>
      <c r="C31" s="164">
        <v>26890.234560776</v>
      </c>
      <c r="D31" s="164">
        <v>0</v>
      </c>
      <c r="H31" s="164"/>
    </row>
    <row r="32" spans="1:8" x14ac:dyDescent="0.25">
      <c r="A32" s="163" t="s">
        <v>400</v>
      </c>
      <c r="B32" s="164">
        <v>5034.7211524495897</v>
      </c>
      <c r="C32" s="164">
        <v>122.0063736744</v>
      </c>
      <c r="D32" s="164">
        <v>0</v>
      </c>
      <c r="H32" s="164"/>
    </row>
    <row r="33" spans="1:8" x14ac:dyDescent="0.25">
      <c r="A33" s="163" t="s">
        <v>1013</v>
      </c>
      <c r="B33" s="164">
        <v>3321.2490244058999</v>
      </c>
      <c r="C33" s="164">
        <v>10412.213533853999</v>
      </c>
      <c r="D33" s="164">
        <v>12092.752499345999</v>
      </c>
      <c r="H33" s="164"/>
    </row>
    <row r="34" spans="1:8" x14ac:dyDescent="0.25">
      <c r="A34" s="163" t="s">
        <v>401</v>
      </c>
      <c r="B34" s="164">
        <v>0</v>
      </c>
      <c r="C34" s="164">
        <v>0</v>
      </c>
      <c r="D34" s="164">
        <v>0</v>
      </c>
      <c r="H34" s="164"/>
    </row>
    <row r="35" spans="1:8" x14ac:dyDescent="0.25">
      <c r="A35" s="163" t="s">
        <v>1012</v>
      </c>
      <c r="B35" s="164">
        <v>0</v>
      </c>
      <c r="C35" s="164">
        <v>24.048697503300001</v>
      </c>
      <c r="D35" s="164">
        <v>577.16873996039999</v>
      </c>
      <c r="H35" s="164"/>
    </row>
    <row r="36" spans="1:8" x14ac:dyDescent="0.25">
      <c r="A36" s="163" t="s">
        <v>402</v>
      </c>
      <c r="B36" s="164">
        <v>0</v>
      </c>
      <c r="C36" s="164">
        <v>0</v>
      </c>
      <c r="D36" s="164">
        <v>0</v>
      </c>
      <c r="H36" s="164"/>
    </row>
    <row r="37" spans="1:8" x14ac:dyDescent="0.25">
      <c r="A37" s="163" t="s">
        <v>403</v>
      </c>
      <c r="B37" s="164">
        <v>0</v>
      </c>
      <c r="C37" s="164">
        <v>0</v>
      </c>
      <c r="D37" s="164">
        <v>0</v>
      </c>
      <c r="H37" s="164"/>
    </row>
    <row r="38" spans="1:8" x14ac:dyDescent="0.25">
      <c r="A38" s="163" t="s">
        <v>133</v>
      </c>
      <c r="B38" s="164">
        <v>7143.1413693529903</v>
      </c>
      <c r="C38" s="164">
        <v>9769.4605321069994</v>
      </c>
      <c r="D38" s="164">
        <v>12305.497759596001</v>
      </c>
      <c r="H38" s="164"/>
    </row>
    <row r="39" spans="1:8" x14ac:dyDescent="0.25">
      <c r="A39" s="163" t="s">
        <v>134</v>
      </c>
      <c r="B39" s="164">
        <v>3553.6348471260299</v>
      </c>
      <c r="C39" s="164">
        <v>5482.3024858763001</v>
      </c>
      <c r="D39" s="164">
        <v>7421.7241614751601</v>
      </c>
      <c r="H39" s="164"/>
    </row>
    <row r="40" spans="1:8" x14ac:dyDescent="0.25">
      <c r="A40" s="163" t="s">
        <v>513</v>
      </c>
      <c r="B40" s="164">
        <v>0</v>
      </c>
      <c r="C40" s="164">
        <v>0</v>
      </c>
      <c r="D40" s="164">
        <v>0</v>
      </c>
      <c r="H40" s="164"/>
    </row>
    <row r="41" spans="1:8" x14ac:dyDescent="0.25">
      <c r="A41" s="163" t="s">
        <v>404</v>
      </c>
      <c r="B41" s="164">
        <v>0</v>
      </c>
      <c r="C41" s="164">
        <v>0</v>
      </c>
      <c r="D41" s="164">
        <v>0</v>
      </c>
      <c r="H41" s="164"/>
    </row>
    <row r="42" spans="1:8" x14ac:dyDescent="0.25">
      <c r="A42" s="163" t="s">
        <v>405</v>
      </c>
      <c r="B42" s="164">
        <v>0</v>
      </c>
      <c r="C42" s="164">
        <v>0</v>
      </c>
      <c r="D42" s="164">
        <v>0</v>
      </c>
      <c r="H42" s="164"/>
    </row>
    <row r="43" spans="1:8" x14ac:dyDescent="0.25">
      <c r="A43" s="163" t="s">
        <v>406</v>
      </c>
      <c r="B43" s="164">
        <v>20.225439999999899</v>
      </c>
      <c r="C43" s="164">
        <v>0</v>
      </c>
      <c r="D43" s="164">
        <v>0</v>
      </c>
      <c r="H43" s="164"/>
    </row>
    <row r="44" spans="1:8" x14ac:dyDescent="0.25">
      <c r="A44" s="163" t="s">
        <v>1011</v>
      </c>
      <c r="B44" s="164">
        <v>10.112731485999999</v>
      </c>
      <c r="C44" s="164">
        <v>29.72044842</v>
      </c>
      <c r="D44" s="164">
        <v>29.102702382</v>
      </c>
      <c r="H44" s="164"/>
    </row>
    <row r="45" spans="1:8" x14ac:dyDescent="0.25">
      <c r="A45" s="163" t="s">
        <v>407</v>
      </c>
      <c r="B45" s="164">
        <v>1352.87441469281</v>
      </c>
      <c r="C45" s="164">
        <v>676.43726203922301</v>
      </c>
      <c r="D45" s="164">
        <v>0</v>
      </c>
      <c r="H45" s="164"/>
    </row>
    <row r="46" spans="1:8" x14ac:dyDescent="0.25">
      <c r="A46" s="163" t="s">
        <v>408</v>
      </c>
      <c r="B46" s="164">
        <v>0</v>
      </c>
      <c r="C46" s="164">
        <v>0</v>
      </c>
      <c r="D46" s="164">
        <v>0</v>
      </c>
      <c r="H46" s="164"/>
    </row>
    <row r="47" spans="1:8" x14ac:dyDescent="0.25">
      <c r="A47" s="163" t="s">
        <v>409</v>
      </c>
      <c r="B47" s="164">
        <v>0</v>
      </c>
      <c r="C47" s="164">
        <v>0</v>
      </c>
      <c r="D47" s="164">
        <v>0</v>
      </c>
      <c r="H47" s="164"/>
    </row>
    <row r="48" spans="1:8" x14ac:dyDescent="0.25">
      <c r="A48" s="163" t="s">
        <v>135</v>
      </c>
      <c r="B48" s="164">
        <v>25.804593809251902</v>
      </c>
      <c r="C48" s="164">
        <v>12.902330713877999</v>
      </c>
      <c r="D48" s="164">
        <v>0</v>
      </c>
      <c r="H48" s="164"/>
    </row>
    <row r="49" spans="1:8" x14ac:dyDescent="0.25">
      <c r="A49" s="163" t="s">
        <v>136</v>
      </c>
      <c r="B49" s="164">
        <v>683.35208461604202</v>
      </c>
      <c r="C49" s="164">
        <v>1075.0183478301501</v>
      </c>
      <c r="D49" s="164">
        <v>2139.33014592467</v>
      </c>
      <c r="H49" s="164"/>
    </row>
    <row r="50" spans="1:8" x14ac:dyDescent="0.25">
      <c r="A50" s="163" t="s">
        <v>514</v>
      </c>
      <c r="B50" s="164"/>
      <c r="C50" s="164"/>
      <c r="D50" s="164"/>
      <c r="H50" s="164"/>
    </row>
    <row r="51" spans="1:8" x14ac:dyDescent="0.25">
      <c r="A51" s="163" t="s">
        <v>515</v>
      </c>
      <c r="B51" s="164"/>
      <c r="C51" s="164"/>
      <c r="D51" s="164"/>
      <c r="H51" s="164"/>
    </row>
    <row r="52" spans="1:8" x14ac:dyDescent="0.25">
      <c r="A52" s="163" t="s">
        <v>410</v>
      </c>
      <c r="B52" s="164">
        <v>0</v>
      </c>
      <c r="C52" s="164">
        <v>0</v>
      </c>
      <c r="D52" s="164">
        <v>0</v>
      </c>
      <c r="H52" s="164"/>
    </row>
    <row r="53" spans="1:8" x14ac:dyDescent="0.25">
      <c r="A53" s="163" t="s">
        <v>137</v>
      </c>
      <c r="B53" s="164">
        <v>92.308360614904998</v>
      </c>
      <c r="C53" s="164">
        <v>172.69457777145999</v>
      </c>
      <c r="D53" s="164">
        <v>519.17544909636001</v>
      </c>
      <c r="H53" s="164"/>
    </row>
    <row r="54" spans="1:8" x14ac:dyDescent="0.25">
      <c r="A54" s="163" t="s">
        <v>138</v>
      </c>
      <c r="B54" s="164">
        <v>176.08731784</v>
      </c>
      <c r="C54" s="164">
        <v>456.49525355999998</v>
      </c>
      <c r="D54" s="164">
        <v>736.59531360000005</v>
      </c>
      <c r="H54" s="164"/>
    </row>
    <row r="55" spans="1:8" x14ac:dyDescent="0.25">
      <c r="A55" s="163" t="s">
        <v>139</v>
      </c>
      <c r="B55" s="164">
        <v>3712.4254763640001</v>
      </c>
      <c r="C55" s="164">
        <v>4048.0827171719998</v>
      </c>
      <c r="D55" s="164">
        <v>4377.1139005320001</v>
      </c>
      <c r="H55" s="164"/>
    </row>
    <row r="56" spans="1:8" x14ac:dyDescent="0.25">
      <c r="A56" s="163" t="s">
        <v>140</v>
      </c>
      <c r="B56" s="164">
        <v>156.89796013520001</v>
      </c>
      <c r="C56" s="164">
        <v>196.4070078906</v>
      </c>
      <c r="D56" s="164">
        <v>235.81978537559999</v>
      </c>
      <c r="H56" s="164"/>
    </row>
    <row r="57" spans="1:8" x14ac:dyDescent="0.25">
      <c r="A57" s="163" t="s">
        <v>141</v>
      </c>
      <c r="B57" s="164">
        <v>7.4919437959739899</v>
      </c>
      <c r="C57" s="164">
        <v>4.4808248405219997</v>
      </c>
      <c r="D57" s="164">
        <v>2.8389778115999902</v>
      </c>
      <c r="H57" s="164"/>
    </row>
    <row r="58" spans="1:8" x14ac:dyDescent="0.25">
      <c r="A58" s="163" t="s">
        <v>142</v>
      </c>
      <c r="B58" s="164">
        <v>0.25487445599999897</v>
      </c>
      <c r="C58" s="164">
        <v>0.51686730449999996</v>
      </c>
      <c r="D58" s="164">
        <v>0.77887124100000005</v>
      </c>
      <c r="H58" s="164"/>
    </row>
    <row r="59" spans="1:8" x14ac:dyDescent="0.25">
      <c r="A59" s="163" t="s">
        <v>516</v>
      </c>
      <c r="B59" s="164"/>
      <c r="C59" s="164"/>
      <c r="D59" s="164"/>
      <c r="H59" s="164"/>
    </row>
    <row r="60" spans="1:8" x14ac:dyDescent="0.25">
      <c r="A60" s="163" t="s">
        <v>411</v>
      </c>
      <c r="B60" s="164">
        <v>0</v>
      </c>
      <c r="C60" s="164">
        <v>0</v>
      </c>
      <c r="D60" s="164">
        <v>0</v>
      </c>
      <c r="H60" s="164"/>
    </row>
    <row r="61" spans="1:8" x14ac:dyDescent="0.25">
      <c r="A61" s="163" t="s">
        <v>412</v>
      </c>
      <c r="B61" s="164">
        <v>0</v>
      </c>
      <c r="C61" s="164">
        <v>0</v>
      </c>
      <c r="D61" s="164">
        <v>0</v>
      </c>
      <c r="H61" s="164"/>
    </row>
    <row r="62" spans="1:8" x14ac:dyDescent="0.25">
      <c r="A62" s="163" t="s">
        <v>1010</v>
      </c>
      <c r="B62" s="164">
        <v>0</v>
      </c>
      <c r="C62" s="164">
        <v>0</v>
      </c>
      <c r="D62" s="164">
        <v>0</v>
      </c>
      <c r="H62" s="164"/>
    </row>
    <row r="63" spans="1:8" x14ac:dyDescent="0.25">
      <c r="A63" s="163" t="s">
        <v>1009</v>
      </c>
      <c r="B63" s="164">
        <v>0</v>
      </c>
      <c r="C63" s="164">
        <v>0</v>
      </c>
      <c r="D63" s="164">
        <v>0</v>
      </c>
      <c r="H63" s="164"/>
    </row>
    <row r="64" spans="1:8" x14ac:dyDescent="0.25">
      <c r="A64" s="163" t="s">
        <v>143</v>
      </c>
      <c r="B64" s="164">
        <v>664.27273571491901</v>
      </c>
      <c r="C64" s="164">
        <v>517.75860874397995</v>
      </c>
      <c r="D64" s="164">
        <v>371.53779034320002</v>
      </c>
      <c r="H64" s="164"/>
    </row>
    <row r="65" spans="1:8" x14ac:dyDescent="0.25">
      <c r="A65" s="163" t="s">
        <v>413</v>
      </c>
      <c r="B65" s="164">
        <v>382.94489565800001</v>
      </c>
      <c r="C65" s="164">
        <v>404.73824446200001</v>
      </c>
      <c r="D65" s="164">
        <v>426.04025733600002</v>
      </c>
      <c r="H65" s="164"/>
    </row>
    <row r="66" spans="1:8" x14ac:dyDescent="0.25">
      <c r="A66" s="163" t="s">
        <v>414</v>
      </c>
      <c r="B66" s="164">
        <v>65.973844807399999</v>
      </c>
      <c r="C66" s="164">
        <v>65.875705572179996</v>
      </c>
      <c r="D66" s="164">
        <v>65.474470179959994</v>
      </c>
      <c r="H66" s="164"/>
    </row>
    <row r="67" spans="1:8" x14ac:dyDescent="0.25">
      <c r="A67" s="163" t="s">
        <v>1008</v>
      </c>
      <c r="B67" s="164">
        <v>0</v>
      </c>
      <c r="C67" s="164">
        <v>0</v>
      </c>
      <c r="D67" s="164">
        <v>0</v>
      </c>
      <c r="H67" s="164"/>
    </row>
    <row r="68" spans="1:8" x14ac:dyDescent="0.25">
      <c r="A68" s="163" t="s">
        <v>144</v>
      </c>
      <c r="B68" s="164">
        <v>282.62371000986798</v>
      </c>
      <c r="C68" s="164">
        <v>218.28588475395199</v>
      </c>
      <c r="D68" s="164">
        <v>150.05714011500001</v>
      </c>
      <c r="H68" s="164"/>
    </row>
    <row r="69" spans="1:8" x14ac:dyDescent="0.25">
      <c r="A69" s="163" t="s">
        <v>415</v>
      </c>
      <c r="B69" s="164">
        <v>52.421418257200003</v>
      </c>
      <c r="C69" s="164">
        <v>40.1897819916</v>
      </c>
      <c r="D69" s="164">
        <v>27.9581092116</v>
      </c>
      <c r="H69" s="164"/>
    </row>
    <row r="70" spans="1:8" x14ac:dyDescent="0.25">
      <c r="A70" s="163" t="s">
        <v>416</v>
      </c>
      <c r="B70" s="164">
        <v>477.08653860159899</v>
      </c>
      <c r="C70" s="164">
        <v>544.05193573439999</v>
      </c>
      <c r="D70" s="164">
        <v>611.01729566400002</v>
      </c>
      <c r="H70" s="164"/>
    </row>
    <row r="71" spans="1:8" x14ac:dyDescent="0.25">
      <c r="A71" s="163" t="s">
        <v>145</v>
      </c>
      <c r="B71" s="164">
        <v>8482.7081258132002</v>
      </c>
      <c r="C71" s="164">
        <v>7169.8134248303004</v>
      </c>
      <c r="D71" s="164">
        <v>5867.7116676816904</v>
      </c>
      <c r="H71" s="164"/>
    </row>
    <row r="72" spans="1:8" x14ac:dyDescent="0.25">
      <c r="A72" s="163" t="s">
        <v>417</v>
      </c>
      <c r="B72" s="164">
        <v>2504.4433026759998</v>
      </c>
      <c r="C72" s="164">
        <v>2704.912581477</v>
      </c>
      <c r="D72" s="164">
        <v>2937.077774718</v>
      </c>
      <c r="H72" s="164"/>
    </row>
    <row r="73" spans="1:8" x14ac:dyDescent="0.25">
      <c r="A73" s="163" t="s">
        <v>146</v>
      </c>
      <c r="B73" s="164">
        <v>1022.91297156572</v>
      </c>
      <c r="C73" s="164">
        <v>857.82919061355994</v>
      </c>
      <c r="D73" s="164">
        <v>637.56081357395897</v>
      </c>
      <c r="H73" s="164"/>
    </row>
    <row r="74" spans="1:8" x14ac:dyDescent="0.25">
      <c r="A74" s="163" t="s">
        <v>418</v>
      </c>
      <c r="B74" s="164">
        <v>473.19687747199998</v>
      </c>
      <c r="C74" s="164">
        <v>475.851526409999</v>
      </c>
      <c r="D74" s="164">
        <v>478.48054040399899</v>
      </c>
      <c r="H74" s="164"/>
    </row>
    <row r="75" spans="1:8" x14ac:dyDescent="0.25">
      <c r="A75" s="163" t="s">
        <v>419</v>
      </c>
      <c r="B75" s="164">
        <v>413.245246354676</v>
      </c>
      <c r="C75" s="164">
        <v>416.24918201352102</v>
      </c>
      <c r="D75" s="164">
        <v>453.07856484938998</v>
      </c>
      <c r="H75" s="164"/>
    </row>
    <row r="76" spans="1:8" x14ac:dyDescent="0.25">
      <c r="A76" s="163" t="s">
        <v>1007</v>
      </c>
      <c r="B76" s="164">
        <v>0</v>
      </c>
      <c r="C76" s="164">
        <v>0</v>
      </c>
      <c r="D76" s="164">
        <v>0</v>
      </c>
      <c r="H76" s="164"/>
    </row>
    <row r="77" spans="1:8" x14ac:dyDescent="0.25">
      <c r="A77" s="163" t="s">
        <v>1006</v>
      </c>
      <c r="B77" s="164">
        <v>0</v>
      </c>
      <c r="C77" s="164">
        <v>0</v>
      </c>
      <c r="D77" s="164">
        <v>0</v>
      </c>
      <c r="H77" s="164"/>
    </row>
    <row r="78" spans="1:8" x14ac:dyDescent="0.25">
      <c r="A78" s="163" t="s">
        <v>147</v>
      </c>
      <c r="B78" s="164">
        <v>1305.2709788316199</v>
      </c>
      <c r="C78" s="164">
        <v>939.12822722318901</v>
      </c>
      <c r="D78" s="164">
        <v>560.76320012040003</v>
      </c>
      <c r="H78" s="164"/>
    </row>
    <row r="79" spans="1:8" x14ac:dyDescent="0.25">
      <c r="A79" s="163" t="s">
        <v>420</v>
      </c>
      <c r="B79" s="164">
        <v>196.82704447999899</v>
      </c>
      <c r="C79" s="164">
        <v>199.2006447</v>
      </c>
      <c r="D79" s="164">
        <v>200.91493596000001</v>
      </c>
      <c r="H79" s="164"/>
    </row>
    <row r="80" spans="1:8" x14ac:dyDescent="0.25">
      <c r="A80" s="163" t="s">
        <v>421</v>
      </c>
      <c r="B80" s="164">
        <v>19.7473527416</v>
      </c>
      <c r="C80" s="164">
        <v>24.1861612039799</v>
      </c>
      <c r="D80" s="164">
        <v>23.4404541831599</v>
      </c>
      <c r="H80" s="164"/>
    </row>
    <row r="81" spans="1:8" x14ac:dyDescent="0.25">
      <c r="A81" s="163" t="s">
        <v>1005</v>
      </c>
      <c r="B81" s="164">
        <v>0</v>
      </c>
      <c r="C81" s="164">
        <v>0</v>
      </c>
      <c r="D81" s="164">
        <v>0</v>
      </c>
      <c r="H81" s="164"/>
    </row>
    <row r="82" spans="1:8" x14ac:dyDescent="0.25">
      <c r="A82" s="163" t="s">
        <v>1004</v>
      </c>
      <c r="B82" s="164">
        <v>0</v>
      </c>
      <c r="C82" s="164">
        <v>0</v>
      </c>
      <c r="D82" s="164">
        <v>0</v>
      </c>
      <c r="H82" s="164"/>
    </row>
    <row r="83" spans="1:8" x14ac:dyDescent="0.25">
      <c r="A83" s="163" t="s">
        <v>148</v>
      </c>
      <c r="B83" s="164">
        <v>156.96635460830399</v>
      </c>
      <c r="C83" s="164">
        <v>147.195498308607</v>
      </c>
      <c r="D83" s="164">
        <v>295.67243410719601</v>
      </c>
      <c r="H83" s="164"/>
    </row>
    <row r="84" spans="1:8" x14ac:dyDescent="0.25">
      <c r="A84" s="163" t="s">
        <v>422</v>
      </c>
      <c r="B84" s="164">
        <v>27.838001789499899</v>
      </c>
      <c r="C84" s="164">
        <v>30.825208846199999</v>
      </c>
      <c r="D84" s="164">
        <v>34.400111543500003</v>
      </c>
      <c r="H84" s="164"/>
    </row>
    <row r="85" spans="1:8" x14ac:dyDescent="0.25">
      <c r="A85" s="163" t="s">
        <v>423</v>
      </c>
      <c r="B85" s="164">
        <v>12.1034427334</v>
      </c>
      <c r="C85" s="164">
        <v>12.763303667219899</v>
      </c>
      <c r="D85" s="164">
        <v>12.9579191342399</v>
      </c>
      <c r="H85" s="164"/>
    </row>
    <row r="86" spans="1:8" x14ac:dyDescent="0.25">
      <c r="A86" s="163" t="s">
        <v>1003</v>
      </c>
      <c r="B86" s="164">
        <v>0</v>
      </c>
      <c r="C86" s="164">
        <v>0</v>
      </c>
      <c r="D86" s="164">
        <v>0</v>
      </c>
      <c r="H86" s="164"/>
    </row>
    <row r="87" spans="1:8" x14ac:dyDescent="0.25">
      <c r="A87" s="163" t="s">
        <v>517</v>
      </c>
      <c r="B87" s="164"/>
      <c r="C87" s="164"/>
      <c r="D87" s="164"/>
      <c r="H87" s="164"/>
    </row>
    <row r="88" spans="1:8" x14ac:dyDescent="0.25">
      <c r="A88" s="163" t="s">
        <v>149</v>
      </c>
      <c r="B88" s="164">
        <v>7.4549911519999901</v>
      </c>
      <c r="C88" s="164">
        <v>7.4549734559999896</v>
      </c>
      <c r="D88" s="164">
        <v>7.4549734559999896</v>
      </c>
      <c r="H88" s="164"/>
    </row>
    <row r="89" spans="1:8" x14ac:dyDescent="0.25">
      <c r="A89" s="163" t="s">
        <v>150</v>
      </c>
      <c r="B89" s="164">
        <v>90.444248691999903</v>
      </c>
      <c r="C89" s="164">
        <v>90.444266075999906</v>
      </c>
      <c r="D89" s="164">
        <v>90.444266075999906</v>
      </c>
      <c r="H89" s="164"/>
    </row>
    <row r="90" spans="1:8" x14ac:dyDescent="0.25">
      <c r="A90" s="163" t="s">
        <v>151</v>
      </c>
      <c r="B90" s="164">
        <v>3.9017917752</v>
      </c>
      <c r="C90" s="164">
        <v>3.9017753256000001</v>
      </c>
      <c r="D90" s="164">
        <v>3.9017753256000001</v>
      </c>
      <c r="H90" s="164"/>
    </row>
    <row r="91" spans="1:8" x14ac:dyDescent="0.25">
      <c r="A91" s="163" t="s">
        <v>152</v>
      </c>
      <c r="B91" s="164">
        <v>155.87796567599901</v>
      </c>
      <c r="C91" s="164">
        <v>155.87797702799901</v>
      </c>
      <c r="D91" s="164">
        <v>155.87797702799901</v>
      </c>
      <c r="H91" s="164"/>
    </row>
    <row r="92" spans="1:8" x14ac:dyDescent="0.25">
      <c r="A92" s="163" t="s">
        <v>153</v>
      </c>
      <c r="B92" s="164">
        <v>148.31186923199999</v>
      </c>
      <c r="C92" s="164">
        <v>150.175287696</v>
      </c>
      <c r="D92" s="164">
        <v>150.175287696</v>
      </c>
      <c r="H92" s="164"/>
    </row>
    <row r="93" spans="1:8" x14ac:dyDescent="0.25">
      <c r="A93" s="163" t="s">
        <v>154</v>
      </c>
      <c r="B93" s="164">
        <v>55.142534744799903</v>
      </c>
      <c r="C93" s="164">
        <v>55.142564234399899</v>
      </c>
      <c r="D93" s="164">
        <v>55.142564234399899</v>
      </c>
      <c r="H93" s="164"/>
    </row>
    <row r="94" spans="1:8" x14ac:dyDescent="0.25">
      <c r="A94" s="163" t="s">
        <v>518</v>
      </c>
      <c r="B94" s="164">
        <v>0</v>
      </c>
      <c r="C94" s="164">
        <v>0</v>
      </c>
      <c r="D94" s="164">
        <v>0</v>
      </c>
      <c r="H94" s="164"/>
    </row>
    <row r="95" spans="1:8" x14ac:dyDescent="0.25">
      <c r="A95" s="163" t="s">
        <v>155</v>
      </c>
      <c r="B95" s="164">
        <v>297.79017879999901</v>
      </c>
      <c r="C95" s="164">
        <v>323.19921969149999</v>
      </c>
      <c r="D95" s="164">
        <v>333.777172223999</v>
      </c>
      <c r="H95" s="164"/>
    </row>
    <row r="96" spans="1:8" x14ac:dyDescent="0.25">
      <c r="A96" s="163" t="s">
        <v>156</v>
      </c>
      <c r="B96" s="164">
        <v>3517.3037229000001</v>
      </c>
      <c r="C96" s="164">
        <v>3902.397803803</v>
      </c>
      <c r="D96" s="164">
        <v>4157.0064893629997</v>
      </c>
      <c r="H96" s="164"/>
    </row>
    <row r="97" spans="1:8" x14ac:dyDescent="0.25">
      <c r="A97" s="163" t="s">
        <v>157</v>
      </c>
      <c r="B97" s="164">
        <v>271.76437193279997</v>
      </c>
      <c r="C97" s="164">
        <v>276.43371579839999</v>
      </c>
      <c r="D97" s="164">
        <v>276.43371579839999</v>
      </c>
      <c r="H97" s="164"/>
    </row>
    <row r="98" spans="1:8" x14ac:dyDescent="0.25">
      <c r="A98" s="163" t="s">
        <v>158</v>
      </c>
      <c r="B98" s="164">
        <v>576.53991467199899</v>
      </c>
      <c r="C98" s="164">
        <v>576.53998401599995</v>
      </c>
      <c r="D98" s="164">
        <v>576.53998401599995</v>
      </c>
      <c r="H98" s="164"/>
    </row>
    <row r="99" spans="1:8" x14ac:dyDescent="0.25">
      <c r="A99" s="163" t="s">
        <v>159</v>
      </c>
      <c r="B99" s="164">
        <v>424.26041670799998</v>
      </c>
      <c r="C99" s="164">
        <v>430.683920124</v>
      </c>
      <c r="D99" s="164">
        <v>430.683920124</v>
      </c>
      <c r="H99" s="164"/>
    </row>
    <row r="100" spans="1:8" x14ac:dyDescent="0.25">
      <c r="A100" s="163" t="s">
        <v>160</v>
      </c>
      <c r="B100" s="164">
        <v>2860.3278863199998</v>
      </c>
      <c r="C100" s="164">
        <v>3269.9197527900001</v>
      </c>
      <c r="D100" s="164">
        <v>3556.1430804900001</v>
      </c>
      <c r="H100" s="164"/>
    </row>
    <row r="101" spans="1:8" x14ac:dyDescent="0.25">
      <c r="A101" s="163" t="s">
        <v>424</v>
      </c>
      <c r="B101" s="164">
        <v>0</v>
      </c>
      <c r="C101" s="164">
        <v>0</v>
      </c>
      <c r="D101" s="164">
        <v>0</v>
      </c>
      <c r="H101" s="164"/>
    </row>
    <row r="102" spans="1:8" x14ac:dyDescent="0.25">
      <c r="A102" s="163" t="s">
        <v>161</v>
      </c>
      <c r="B102" s="164">
        <v>223.96394245600001</v>
      </c>
      <c r="C102" s="164">
        <v>210.013567368</v>
      </c>
      <c r="D102" s="164">
        <v>210.013567368</v>
      </c>
      <c r="H102" s="164"/>
    </row>
    <row r="103" spans="1:8" x14ac:dyDescent="0.25">
      <c r="A103" s="163" t="s">
        <v>162</v>
      </c>
      <c r="B103" s="164">
        <v>2009.10650146799</v>
      </c>
      <c r="C103" s="164">
        <v>2077.4251881079899</v>
      </c>
      <c r="D103" s="164">
        <v>2395.7772236400001</v>
      </c>
      <c r="H103" s="164"/>
    </row>
    <row r="104" spans="1:8" x14ac:dyDescent="0.25">
      <c r="A104" s="163" t="s">
        <v>163</v>
      </c>
      <c r="B104" s="164">
        <v>35.521073272000002</v>
      </c>
      <c r="C104" s="164">
        <v>35.521059815999998</v>
      </c>
      <c r="D104" s="164">
        <v>35.521059815999998</v>
      </c>
      <c r="H104" s="164"/>
    </row>
    <row r="105" spans="1:8" x14ac:dyDescent="0.25">
      <c r="A105" s="163" t="s">
        <v>164</v>
      </c>
      <c r="B105" s="164">
        <v>207.36072315199999</v>
      </c>
      <c r="C105" s="164">
        <v>207.360729456</v>
      </c>
      <c r="D105" s="164">
        <v>207.360729456</v>
      </c>
      <c r="H105" s="164"/>
    </row>
    <row r="106" spans="1:8" x14ac:dyDescent="0.25">
      <c r="A106" s="163" t="s">
        <v>519</v>
      </c>
      <c r="B106" s="164"/>
      <c r="C106" s="164"/>
      <c r="D106" s="164"/>
      <c r="H106" s="164"/>
    </row>
    <row r="107" spans="1:8" x14ac:dyDescent="0.25">
      <c r="A107" s="163" t="s">
        <v>425</v>
      </c>
      <c r="B107" s="164">
        <v>0</v>
      </c>
      <c r="C107" s="164">
        <v>0</v>
      </c>
      <c r="D107" s="164">
        <v>0</v>
      </c>
      <c r="H107" s="164"/>
    </row>
    <row r="108" spans="1:8" x14ac:dyDescent="0.25">
      <c r="A108" s="163" t="s">
        <v>426</v>
      </c>
      <c r="B108" s="164">
        <v>0</v>
      </c>
      <c r="C108" s="164">
        <v>0</v>
      </c>
      <c r="D108" s="164">
        <v>0</v>
      </c>
      <c r="H108" s="164"/>
    </row>
    <row r="109" spans="1:8" x14ac:dyDescent="0.25">
      <c r="A109" s="163" t="s">
        <v>165</v>
      </c>
      <c r="B109" s="164">
        <v>279.20285183099998</v>
      </c>
      <c r="C109" s="164">
        <v>528.52394380999897</v>
      </c>
      <c r="D109" s="164">
        <v>554.08375161999902</v>
      </c>
      <c r="H109" s="164"/>
    </row>
    <row r="110" spans="1:8" x14ac:dyDescent="0.25">
      <c r="A110" s="163" t="s">
        <v>166</v>
      </c>
      <c r="B110" s="164">
        <v>0</v>
      </c>
      <c r="C110" s="164">
        <v>0</v>
      </c>
      <c r="D110" s="164">
        <v>0</v>
      </c>
      <c r="H110" s="164"/>
    </row>
    <row r="111" spans="1:8" x14ac:dyDescent="0.25">
      <c r="A111" s="163" t="s">
        <v>427</v>
      </c>
      <c r="B111" s="164">
        <v>0</v>
      </c>
      <c r="C111" s="164">
        <v>0</v>
      </c>
      <c r="D111" s="164">
        <v>0</v>
      </c>
      <c r="H111" s="164"/>
    </row>
    <row r="112" spans="1:8" x14ac:dyDescent="0.25">
      <c r="A112" s="163" t="s">
        <v>428</v>
      </c>
      <c r="B112" s="164">
        <v>0</v>
      </c>
      <c r="C112" s="164">
        <v>0</v>
      </c>
      <c r="D112" s="164">
        <v>0</v>
      </c>
      <c r="H112" s="164"/>
    </row>
    <row r="113" spans="1:8" x14ac:dyDescent="0.25">
      <c r="A113" s="163" t="s">
        <v>167</v>
      </c>
      <c r="B113" s="164">
        <v>3629.6443058899999</v>
      </c>
      <c r="C113" s="164">
        <v>3942.23241220399</v>
      </c>
      <c r="D113" s="164">
        <v>4128.9076019009999</v>
      </c>
      <c r="H113" s="164"/>
    </row>
    <row r="114" spans="1:8" x14ac:dyDescent="0.25">
      <c r="A114" s="163" t="s">
        <v>168</v>
      </c>
      <c r="B114" s="164">
        <v>6264.1826519099995</v>
      </c>
      <c r="C114" s="164">
        <v>6691.0508750600002</v>
      </c>
      <c r="D114" s="164">
        <v>6880.3377198999997</v>
      </c>
      <c r="H114" s="164"/>
    </row>
    <row r="115" spans="1:8" x14ac:dyDescent="0.25">
      <c r="A115" s="163" t="s">
        <v>169</v>
      </c>
      <c r="B115" s="164">
        <v>7983.7358207999996</v>
      </c>
      <c r="C115" s="164">
        <v>8617.9221882099991</v>
      </c>
      <c r="D115" s="164">
        <v>9228.9376506499993</v>
      </c>
      <c r="H115" s="164"/>
    </row>
    <row r="116" spans="1:8" x14ac:dyDescent="0.25">
      <c r="A116" s="163" t="s">
        <v>170</v>
      </c>
      <c r="B116" s="164">
        <v>1422.8094240299899</v>
      </c>
      <c r="C116" s="164">
        <v>1577.6943927699999</v>
      </c>
      <c r="D116" s="164">
        <v>1747.05649737</v>
      </c>
      <c r="H116" s="164"/>
    </row>
    <row r="117" spans="1:8" x14ac:dyDescent="0.25">
      <c r="A117" s="163" t="s">
        <v>171</v>
      </c>
      <c r="B117" s="164">
        <v>6840.4889197700004</v>
      </c>
      <c r="C117" s="164">
        <v>7417.7397015799997</v>
      </c>
      <c r="D117" s="164">
        <v>7899.8108742000004</v>
      </c>
      <c r="H117" s="164"/>
    </row>
    <row r="118" spans="1:8" x14ac:dyDescent="0.25">
      <c r="A118" s="163" t="s">
        <v>172</v>
      </c>
      <c r="B118" s="164">
        <v>4110.1764532999996</v>
      </c>
      <c r="C118" s="164">
        <v>4195.5007906700002</v>
      </c>
      <c r="D118" s="164">
        <v>4289.6523052599996</v>
      </c>
      <c r="H118" s="164"/>
    </row>
    <row r="119" spans="1:8" x14ac:dyDescent="0.25">
      <c r="A119" s="163" t="s">
        <v>173</v>
      </c>
      <c r="B119" s="164">
        <v>1205.5591935799901</v>
      </c>
      <c r="C119" s="164">
        <v>1247.7076928500001</v>
      </c>
      <c r="D119" s="164">
        <v>1260.0294347499901</v>
      </c>
      <c r="H119" s="164"/>
    </row>
    <row r="120" spans="1:8" x14ac:dyDescent="0.25">
      <c r="A120" s="163" t="s">
        <v>174</v>
      </c>
      <c r="B120" s="164">
        <v>1177.6147740399999</v>
      </c>
      <c r="C120" s="164">
        <v>1205.80197393</v>
      </c>
      <c r="D120" s="164">
        <v>1201.61726749999</v>
      </c>
      <c r="H120" s="164"/>
    </row>
    <row r="121" spans="1:8" x14ac:dyDescent="0.25">
      <c r="A121" s="163" t="s">
        <v>1002</v>
      </c>
      <c r="B121" s="164">
        <v>5.0746877699999899</v>
      </c>
      <c r="C121" s="164">
        <v>5.0747033100000003</v>
      </c>
      <c r="D121" s="164">
        <v>5.0747033100000003</v>
      </c>
      <c r="H121" s="164"/>
    </row>
    <row r="122" spans="1:8" x14ac:dyDescent="0.25">
      <c r="A122" s="163" t="s">
        <v>520</v>
      </c>
      <c r="B122" s="164">
        <v>206.37960455999999</v>
      </c>
      <c r="C122" s="164">
        <v>206.554363679999</v>
      </c>
      <c r="D122" s="164">
        <v>206.554363679999</v>
      </c>
      <c r="H122" s="164"/>
    </row>
    <row r="123" spans="1:8" x14ac:dyDescent="0.25">
      <c r="A123" s="163" t="s">
        <v>521</v>
      </c>
      <c r="B123" s="164">
        <v>17.809080624</v>
      </c>
      <c r="C123" s="164">
        <v>18.338757995999998</v>
      </c>
      <c r="D123" s="164">
        <v>18.338757995999998</v>
      </c>
      <c r="H123" s="164"/>
    </row>
    <row r="124" spans="1:8" x14ac:dyDescent="0.25">
      <c r="A124" s="163" t="s">
        <v>175</v>
      </c>
      <c r="B124" s="164">
        <v>5776.2000213900001</v>
      </c>
      <c r="C124" s="164">
        <v>6090.4385804539997</v>
      </c>
      <c r="D124" s="164">
        <v>6406.7756719400004</v>
      </c>
      <c r="H124" s="164"/>
    </row>
    <row r="125" spans="1:8" x14ac:dyDescent="0.25">
      <c r="A125" s="163" t="s">
        <v>522</v>
      </c>
      <c r="B125" s="164"/>
      <c r="C125" s="164"/>
      <c r="D125" s="164"/>
      <c r="H125" s="164"/>
    </row>
    <row r="126" spans="1:8" x14ac:dyDescent="0.25">
      <c r="A126" s="163" t="s">
        <v>429</v>
      </c>
      <c r="B126" s="164">
        <v>21.170863944000001</v>
      </c>
      <c r="C126" s="164">
        <v>20.829701832000001</v>
      </c>
      <c r="D126" s="164">
        <v>20.829701832000001</v>
      </c>
      <c r="H126" s="164"/>
    </row>
    <row r="127" spans="1:8" x14ac:dyDescent="0.25">
      <c r="A127" s="163" t="s">
        <v>176</v>
      </c>
      <c r="B127" s="164">
        <v>336.65220481999899</v>
      </c>
      <c r="C127" s="164">
        <v>339.95725445999898</v>
      </c>
      <c r="D127" s="164">
        <v>339.95725445999898</v>
      </c>
      <c r="H127" s="164"/>
    </row>
    <row r="128" spans="1:8" x14ac:dyDescent="0.25">
      <c r="A128" s="163" t="s">
        <v>177</v>
      </c>
      <c r="B128" s="164">
        <v>321.99467722000003</v>
      </c>
      <c r="C128" s="164">
        <v>402.09150166000001</v>
      </c>
      <c r="D128" s="164">
        <v>450.305258339999</v>
      </c>
      <c r="H128" s="164"/>
    </row>
    <row r="129" spans="1:8" x14ac:dyDescent="0.25">
      <c r="A129" s="163" t="s">
        <v>430</v>
      </c>
      <c r="B129" s="164">
        <v>0</v>
      </c>
      <c r="C129" s="164">
        <v>0</v>
      </c>
      <c r="D129" s="164">
        <v>0</v>
      </c>
      <c r="H129" s="164"/>
    </row>
    <row r="130" spans="1:8" x14ac:dyDescent="0.25">
      <c r="A130" s="163" t="s">
        <v>178</v>
      </c>
      <c r="B130" s="164">
        <v>7.5750940560000002</v>
      </c>
      <c r="C130" s="164">
        <v>7.0060621679999997</v>
      </c>
      <c r="D130" s="164">
        <v>7.0060621679999997</v>
      </c>
      <c r="H130" s="164"/>
    </row>
    <row r="131" spans="1:8" x14ac:dyDescent="0.25">
      <c r="A131" s="163" t="s">
        <v>431</v>
      </c>
      <c r="B131" s="164">
        <v>9.2378502408000003</v>
      </c>
      <c r="C131" s="164">
        <v>8.6936407223999996</v>
      </c>
      <c r="D131" s="164">
        <v>8.6936407223999996</v>
      </c>
      <c r="H131" s="164"/>
    </row>
    <row r="132" spans="1:8" x14ac:dyDescent="0.25">
      <c r="A132" s="163" t="s">
        <v>179</v>
      </c>
      <c r="B132" s="164">
        <v>837.00116221999997</v>
      </c>
      <c r="C132" s="164">
        <v>844.83151959999998</v>
      </c>
      <c r="D132" s="164">
        <v>852.84422411000003</v>
      </c>
      <c r="H132" s="164"/>
    </row>
    <row r="133" spans="1:8" x14ac:dyDescent="0.25">
      <c r="A133" s="163" t="s">
        <v>432</v>
      </c>
      <c r="B133" s="164">
        <v>0</v>
      </c>
      <c r="C133" s="164">
        <v>0</v>
      </c>
      <c r="D133" s="164">
        <v>0</v>
      </c>
      <c r="H133" s="164"/>
    </row>
    <row r="134" spans="1:8" x14ac:dyDescent="0.25">
      <c r="A134" s="163" t="s">
        <v>433</v>
      </c>
      <c r="B134" s="164">
        <v>0</v>
      </c>
      <c r="C134" s="164">
        <v>0</v>
      </c>
      <c r="D134" s="164">
        <v>0</v>
      </c>
      <c r="H134" s="164"/>
    </row>
    <row r="135" spans="1:8" x14ac:dyDescent="0.25">
      <c r="A135" s="163" t="s">
        <v>180</v>
      </c>
      <c r="B135" s="164">
        <v>4.8003337E-2</v>
      </c>
      <c r="C135" s="164">
        <v>4.8010010999999998E-2</v>
      </c>
      <c r="D135" s="164">
        <v>4.8010010999999998E-2</v>
      </c>
      <c r="H135" s="164"/>
    </row>
    <row r="136" spans="1:8" x14ac:dyDescent="0.25">
      <c r="A136" s="163" t="s">
        <v>181</v>
      </c>
      <c r="B136" s="164">
        <v>-7.3231115329999996</v>
      </c>
      <c r="C136" s="164">
        <v>-31.052736971000002</v>
      </c>
      <c r="D136" s="164">
        <v>-42.006460812</v>
      </c>
      <c r="H136" s="164"/>
    </row>
    <row r="137" spans="1:8" x14ac:dyDescent="0.25">
      <c r="A137" s="163" t="s">
        <v>434</v>
      </c>
      <c r="B137" s="164">
        <v>0</v>
      </c>
      <c r="C137" s="164">
        <v>0</v>
      </c>
      <c r="D137" s="164">
        <v>0</v>
      </c>
      <c r="H137" s="164"/>
    </row>
    <row r="138" spans="1:8" x14ac:dyDescent="0.25">
      <c r="A138" s="163" t="s">
        <v>435</v>
      </c>
      <c r="B138" s="164">
        <v>0</v>
      </c>
      <c r="C138" s="164">
        <v>0</v>
      </c>
      <c r="D138" s="164">
        <v>0</v>
      </c>
      <c r="H138" s="164"/>
    </row>
    <row r="139" spans="1:8" x14ac:dyDescent="0.25">
      <c r="A139" s="163" t="s">
        <v>182</v>
      </c>
      <c r="B139" s="164">
        <v>220.402384331999</v>
      </c>
      <c r="C139" s="164">
        <v>220.88554613999901</v>
      </c>
      <c r="D139" s="164">
        <v>220.88554613999901</v>
      </c>
      <c r="H139" s="164"/>
    </row>
    <row r="140" spans="1:8" x14ac:dyDescent="0.25">
      <c r="A140" s="163" t="s">
        <v>183</v>
      </c>
      <c r="B140" s="164">
        <v>31.512385236</v>
      </c>
      <c r="C140" s="164">
        <v>31.512435708000002</v>
      </c>
      <c r="D140" s="164">
        <v>31.512435708000002</v>
      </c>
      <c r="H140" s="164"/>
    </row>
    <row r="141" spans="1:8" x14ac:dyDescent="0.25">
      <c r="A141" s="163" t="s">
        <v>184</v>
      </c>
      <c r="B141" s="164">
        <v>109.25344711699999</v>
      </c>
      <c r="C141" s="164">
        <v>124.11035471700001</v>
      </c>
      <c r="D141" s="164">
        <v>124.413818604</v>
      </c>
      <c r="H141" s="164"/>
    </row>
    <row r="142" spans="1:8" x14ac:dyDescent="0.25">
      <c r="A142" s="163" t="s">
        <v>436</v>
      </c>
      <c r="B142" s="164">
        <v>0</v>
      </c>
      <c r="C142" s="164">
        <v>0</v>
      </c>
      <c r="D142" s="164">
        <v>0</v>
      </c>
      <c r="H142" s="164"/>
    </row>
    <row r="143" spans="1:8" x14ac:dyDescent="0.25">
      <c r="A143" s="163" t="s">
        <v>185</v>
      </c>
      <c r="B143" s="164">
        <v>79.120576999999997</v>
      </c>
      <c r="C143" s="164">
        <v>79.120610999999997</v>
      </c>
      <c r="D143" s="164">
        <v>79.120610999999997</v>
      </c>
      <c r="H143" s="164"/>
    </row>
    <row r="144" spans="1:8" x14ac:dyDescent="0.25">
      <c r="A144" s="163" t="s">
        <v>437</v>
      </c>
      <c r="B144" s="164">
        <v>0</v>
      </c>
      <c r="C144" s="164">
        <v>0</v>
      </c>
      <c r="D144" s="164">
        <v>0</v>
      </c>
      <c r="H144" s="164"/>
    </row>
    <row r="145" spans="1:8" x14ac:dyDescent="0.25">
      <c r="A145" s="163" t="s">
        <v>523</v>
      </c>
      <c r="B145" s="164">
        <v>0</v>
      </c>
      <c r="C145" s="164">
        <v>0</v>
      </c>
      <c r="D145" s="164">
        <v>0</v>
      </c>
      <c r="H145" s="164"/>
    </row>
    <row r="146" spans="1:8" x14ac:dyDescent="0.25">
      <c r="A146" s="163" t="s">
        <v>186</v>
      </c>
      <c r="B146" s="164">
        <v>50.035582899200001</v>
      </c>
      <c r="C146" s="164">
        <v>50.035628697600004</v>
      </c>
      <c r="D146" s="164">
        <v>50.035628697600004</v>
      </c>
      <c r="H146" s="164"/>
    </row>
    <row r="147" spans="1:8" x14ac:dyDescent="0.25">
      <c r="A147" s="163" t="s">
        <v>187</v>
      </c>
      <c r="B147" s="164">
        <v>82.890637479999995</v>
      </c>
      <c r="C147" s="164">
        <v>80.054092440000005</v>
      </c>
      <c r="D147" s="164">
        <v>80.054092440000005</v>
      </c>
      <c r="H147" s="164"/>
    </row>
    <row r="148" spans="1:8" x14ac:dyDescent="0.25">
      <c r="A148" s="163" t="s">
        <v>524</v>
      </c>
      <c r="B148" s="164">
        <v>0</v>
      </c>
      <c r="C148" s="164">
        <v>0</v>
      </c>
      <c r="D148" s="164">
        <v>0</v>
      </c>
      <c r="H148" s="164"/>
    </row>
    <row r="149" spans="1:8" x14ac:dyDescent="0.25">
      <c r="A149" s="163" t="s">
        <v>188</v>
      </c>
      <c r="B149" s="164">
        <v>83.596168046000003</v>
      </c>
      <c r="C149" s="164">
        <v>104.413759344</v>
      </c>
      <c r="D149" s="164">
        <v>106.025193194</v>
      </c>
      <c r="H149" s="164"/>
    </row>
    <row r="150" spans="1:8" x14ac:dyDescent="0.25">
      <c r="A150" s="163" t="s">
        <v>189</v>
      </c>
      <c r="B150" s="164">
        <v>404.3931831388</v>
      </c>
      <c r="C150" s="164">
        <v>443.49478393539903</v>
      </c>
      <c r="D150" s="164">
        <v>516.33038207590005</v>
      </c>
      <c r="H150" s="164"/>
    </row>
    <row r="151" spans="1:8" x14ac:dyDescent="0.25">
      <c r="A151" s="163" t="s">
        <v>190</v>
      </c>
      <c r="B151" s="164">
        <v>124.3236899548</v>
      </c>
      <c r="C151" s="164">
        <v>126.8988298644</v>
      </c>
      <c r="D151" s="164">
        <v>126.8988298644</v>
      </c>
      <c r="H151" s="164"/>
    </row>
    <row r="152" spans="1:8" x14ac:dyDescent="0.25">
      <c r="A152" s="163" t="s">
        <v>191</v>
      </c>
      <c r="B152" s="164">
        <v>451.79354571969998</v>
      </c>
      <c r="C152" s="164">
        <v>496.83854350439998</v>
      </c>
      <c r="D152" s="164">
        <v>496.92982040549998</v>
      </c>
      <c r="H152" s="164"/>
    </row>
    <row r="153" spans="1:8" x14ac:dyDescent="0.25">
      <c r="A153" s="163" t="s">
        <v>438</v>
      </c>
      <c r="B153" s="164">
        <v>0</v>
      </c>
      <c r="C153" s="164">
        <v>0</v>
      </c>
      <c r="D153" s="164">
        <v>0</v>
      </c>
      <c r="H153" s="164"/>
    </row>
    <row r="154" spans="1:8" x14ac:dyDescent="0.25">
      <c r="A154" s="163" t="s">
        <v>192</v>
      </c>
      <c r="B154" s="164">
        <v>1531.563896201</v>
      </c>
      <c r="C154" s="164">
        <v>1601.411363186</v>
      </c>
      <c r="D154" s="164">
        <v>1696.3784318359999</v>
      </c>
      <c r="H154" s="164"/>
    </row>
    <row r="155" spans="1:8" x14ac:dyDescent="0.25">
      <c r="A155" s="163" t="s">
        <v>193</v>
      </c>
      <c r="B155" s="164">
        <v>66.834120413600004</v>
      </c>
      <c r="C155" s="164">
        <v>63.366301240799999</v>
      </c>
      <c r="D155" s="164">
        <v>63.366301240799999</v>
      </c>
      <c r="H155" s="164"/>
    </row>
    <row r="156" spans="1:8" x14ac:dyDescent="0.25">
      <c r="A156" s="163" t="s">
        <v>194</v>
      </c>
      <c r="B156" s="164">
        <v>707.03195576339999</v>
      </c>
      <c r="C156" s="164">
        <v>868.68535825139998</v>
      </c>
      <c r="D156" s="164">
        <v>1094.7695199194</v>
      </c>
      <c r="H156" s="164"/>
    </row>
    <row r="157" spans="1:8" x14ac:dyDescent="0.25">
      <c r="A157" s="163" t="s">
        <v>195</v>
      </c>
      <c r="B157" s="164">
        <v>55.800550870279999</v>
      </c>
      <c r="C157" s="164">
        <v>55.967762610839998</v>
      </c>
      <c r="D157" s="164">
        <v>55.967762610839998</v>
      </c>
      <c r="H157" s="164"/>
    </row>
    <row r="158" spans="1:8" x14ac:dyDescent="0.25">
      <c r="A158" s="163" t="s">
        <v>196</v>
      </c>
      <c r="B158" s="164">
        <v>90.035113419179893</v>
      </c>
      <c r="C158" s="164">
        <v>159.64431237643001</v>
      </c>
      <c r="D158" s="164">
        <v>205.34265022950001</v>
      </c>
      <c r="H158" s="164"/>
    </row>
    <row r="159" spans="1:8" x14ac:dyDescent="0.25">
      <c r="A159" s="163" t="s">
        <v>525</v>
      </c>
      <c r="B159" s="164"/>
      <c r="C159" s="164"/>
      <c r="D159" s="164"/>
      <c r="H159" s="164"/>
    </row>
    <row r="160" spans="1:8" x14ac:dyDescent="0.25">
      <c r="A160" s="163" t="s">
        <v>197</v>
      </c>
      <c r="B160" s="164">
        <v>0.28681892168000001</v>
      </c>
      <c r="C160" s="164">
        <v>0.28685676503999902</v>
      </c>
      <c r="D160" s="164">
        <v>0.28685676503999902</v>
      </c>
      <c r="H160" s="164"/>
    </row>
    <row r="161" spans="1:8" x14ac:dyDescent="0.25">
      <c r="A161" s="163" t="s">
        <v>489</v>
      </c>
      <c r="B161" s="164">
        <v>320.241273439</v>
      </c>
      <c r="C161" s="164">
        <v>900.23227958999996</v>
      </c>
      <c r="D161" s="164">
        <v>0</v>
      </c>
      <c r="H161" s="164"/>
    </row>
    <row r="162" spans="1:8" x14ac:dyDescent="0.25">
      <c r="A162" s="163" t="s">
        <v>198</v>
      </c>
      <c r="B162" s="164">
        <v>1252.098175584</v>
      </c>
      <c r="C162" s="164">
        <v>2843.1195912130001</v>
      </c>
      <c r="D162" s="164">
        <v>4968.4454783779902</v>
      </c>
      <c r="H162" s="164"/>
    </row>
    <row r="163" spans="1:8" x14ac:dyDescent="0.25">
      <c r="A163" s="163" t="s">
        <v>526</v>
      </c>
      <c r="B163" s="164"/>
      <c r="C163" s="164"/>
      <c r="D163" s="164"/>
      <c r="H163" s="164"/>
    </row>
    <row r="164" spans="1:8" x14ac:dyDescent="0.25">
      <c r="A164" s="163" t="s">
        <v>490</v>
      </c>
      <c r="B164" s="164">
        <v>0</v>
      </c>
      <c r="C164" s="164">
        <v>0</v>
      </c>
      <c r="D164" s="164">
        <v>0</v>
      </c>
      <c r="H164" s="164"/>
    </row>
    <row r="165" spans="1:8" x14ac:dyDescent="0.25">
      <c r="A165" s="163" t="s">
        <v>439</v>
      </c>
      <c r="B165" s="164">
        <v>0</v>
      </c>
      <c r="C165" s="164">
        <v>0</v>
      </c>
      <c r="D165" s="164">
        <v>0</v>
      </c>
      <c r="H165" s="164"/>
    </row>
    <row r="166" spans="1:8" x14ac:dyDescent="0.25">
      <c r="A166" s="163" t="s">
        <v>199</v>
      </c>
      <c r="B166" s="164">
        <v>40.931383733479997</v>
      </c>
      <c r="C166" s="164">
        <v>40.931351200439998</v>
      </c>
      <c r="D166" s="164">
        <v>40.931351200439998</v>
      </c>
      <c r="H166" s="164"/>
    </row>
    <row r="167" spans="1:8" x14ac:dyDescent="0.25">
      <c r="A167" s="163" t="s">
        <v>200</v>
      </c>
      <c r="B167" s="164">
        <v>7129.703963162</v>
      </c>
      <c r="C167" s="164">
        <v>7700.4503201359903</v>
      </c>
      <c r="D167" s="164">
        <v>8145.8817779359997</v>
      </c>
      <c r="H167" s="164"/>
    </row>
    <row r="168" spans="1:8" x14ac:dyDescent="0.25">
      <c r="A168" s="163" t="s">
        <v>201</v>
      </c>
      <c r="B168" s="164">
        <v>121.10748387</v>
      </c>
      <c r="C168" s="164">
        <v>60.675655364999997</v>
      </c>
      <c r="D168" s="164">
        <v>0.37563911999999999</v>
      </c>
      <c r="H168" s="164"/>
    </row>
    <row r="169" spans="1:8" x14ac:dyDescent="0.25">
      <c r="A169" s="163" t="s">
        <v>202</v>
      </c>
      <c r="B169" s="164">
        <v>704.74552656419996</v>
      </c>
      <c r="C169" s="164">
        <v>854.738619165199</v>
      </c>
      <c r="D169" s="164">
        <v>1032.6238030662901</v>
      </c>
      <c r="H169" s="164"/>
    </row>
    <row r="170" spans="1:8" x14ac:dyDescent="0.25">
      <c r="A170" s="163" t="s">
        <v>203</v>
      </c>
      <c r="B170" s="164">
        <v>250.55511902219999</v>
      </c>
      <c r="C170" s="164">
        <v>299.7762317525</v>
      </c>
      <c r="D170" s="164">
        <v>383.4694157047</v>
      </c>
      <c r="H170" s="164"/>
    </row>
    <row r="171" spans="1:8" x14ac:dyDescent="0.25">
      <c r="A171" s="163" t="s">
        <v>204</v>
      </c>
      <c r="B171" s="164">
        <v>12703.9014714</v>
      </c>
      <c r="C171" s="164">
        <v>13208.3493062</v>
      </c>
      <c r="D171" s="164">
        <v>13680.9830673</v>
      </c>
      <c r="H171" s="164"/>
    </row>
    <row r="172" spans="1:8" x14ac:dyDescent="0.25">
      <c r="A172" s="163" t="s">
        <v>205</v>
      </c>
      <c r="B172" s="164">
        <v>1843.6927393599999</v>
      </c>
      <c r="C172" s="164">
        <v>1884.6946445599999</v>
      </c>
      <c r="D172" s="164">
        <v>1734.4696372400001</v>
      </c>
      <c r="H172" s="164"/>
    </row>
    <row r="173" spans="1:8" x14ac:dyDescent="0.25">
      <c r="A173" s="163" t="s">
        <v>206</v>
      </c>
      <c r="B173" s="164">
        <v>2479.4926414289998</v>
      </c>
      <c r="C173" s="164">
        <v>2608.3042704269901</v>
      </c>
      <c r="D173" s="164">
        <v>2712.5532775479901</v>
      </c>
      <c r="H173" s="164"/>
    </row>
    <row r="174" spans="1:8" x14ac:dyDescent="0.25">
      <c r="A174" s="163" t="s">
        <v>1001</v>
      </c>
      <c r="B174" s="164">
        <v>0</v>
      </c>
      <c r="C174" s="164">
        <v>0</v>
      </c>
      <c r="D174" s="164">
        <v>0</v>
      </c>
      <c r="H174" s="164"/>
    </row>
    <row r="175" spans="1:8" x14ac:dyDescent="0.25">
      <c r="A175" s="163" t="s">
        <v>207</v>
      </c>
      <c r="B175" s="164">
        <v>1039.4340577907999</v>
      </c>
      <c r="C175" s="164">
        <v>1041.1743833723999</v>
      </c>
      <c r="D175" s="164">
        <v>1041.1743833723999</v>
      </c>
      <c r="H175" s="164"/>
    </row>
    <row r="176" spans="1:8" x14ac:dyDescent="0.25">
      <c r="A176" s="163" t="s">
        <v>208</v>
      </c>
      <c r="B176" s="164">
        <v>29.221665028570001</v>
      </c>
      <c r="C176" s="164">
        <v>41.539993593369999</v>
      </c>
      <c r="D176" s="164">
        <v>58.171544709609996</v>
      </c>
      <c r="H176" s="164"/>
    </row>
    <row r="177" spans="1:8" x14ac:dyDescent="0.25">
      <c r="A177" s="163" t="s">
        <v>209</v>
      </c>
      <c r="B177" s="164">
        <v>3.6446644470999998</v>
      </c>
      <c r="C177" s="164">
        <v>30.463954304999898</v>
      </c>
      <c r="D177" s="164">
        <v>45.990142927000001</v>
      </c>
      <c r="H177" s="164"/>
    </row>
    <row r="178" spans="1:8" x14ac:dyDescent="0.25">
      <c r="A178" s="163" t="s">
        <v>527</v>
      </c>
      <c r="B178" s="164"/>
      <c r="C178" s="164"/>
      <c r="D178" s="164"/>
      <c r="H178" s="164"/>
    </row>
    <row r="179" spans="1:8" x14ac:dyDescent="0.25">
      <c r="A179" s="163" t="s">
        <v>440</v>
      </c>
      <c r="B179" s="164">
        <v>51.115435042000001</v>
      </c>
      <c r="C179" s="164">
        <v>50.274876527999901</v>
      </c>
      <c r="D179" s="164">
        <v>50.274876527999901</v>
      </c>
      <c r="H179" s="164"/>
    </row>
    <row r="180" spans="1:8" x14ac:dyDescent="0.25">
      <c r="A180" s="163" t="s">
        <v>210</v>
      </c>
      <c r="B180" s="164">
        <v>57.3389063252</v>
      </c>
      <c r="C180" s="164">
        <v>58.676652857599997</v>
      </c>
      <c r="D180" s="164">
        <v>61.395681501599903</v>
      </c>
      <c r="H180" s="164"/>
    </row>
    <row r="181" spans="1:8" x14ac:dyDescent="0.25">
      <c r="A181" s="163" t="s">
        <v>211</v>
      </c>
      <c r="B181" s="164">
        <v>345.47978484999999</v>
      </c>
      <c r="C181" s="164">
        <v>359.09739201999997</v>
      </c>
      <c r="D181" s="164">
        <v>373.12783258000002</v>
      </c>
      <c r="H181" s="164"/>
    </row>
    <row r="182" spans="1:8" x14ac:dyDescent="0.25">
      <c r="A182" s="163" t="s">
        <v>441</v>
      </c>
      <c r="B182" s="164">
        <v>0</v>
      </c>
      <c r="C182" s="164">
        <v>0</v>
      </c>
      <c r="D182" s="164">
        <v>0</v>
      </c>
      <c r="H182" s="164"/>
    </row>
    <row r="183" spans="1:8" x14ac:dyDescent="0.25">
      <c r="A183" s="163" t="s">
        <v>212</v>
      </c>
      <c r="B183" s="164">
        <v>19.988864850999999</v>
      </c>
      <c r="C183" s="164">
        <v>40.073521331999999</v>
      </c>
      <c r="D183" s="164">
        <v>67.967576577000003</v>
      </c>
      <c r="H183" s="164"/>
    </row>
    <row r="184" spans="1:8" x14ac:dyDescent="0.25">
      <c r="A184" s="163" t="s">
        <v>442</v>
      </c>
      <c r="B184" s="164">
        <v>100.963851104</v>
      </c>
      <c r="C184" s="164">
        <v>101.13231331199999</v>
      </c>
      <c r="D184" s="164">
        <v>101.13231331199999</v>
      </c>
      <c r="H184" s="164"/>
    </row>
    <row r="185" spans="1:8" x14ac:dyDescent="0.25">
      <c r="A185" s="163" t="s">
        <v>213</v>
      </c>
      <c r="B185" s="164">
        <v>0</v>
      </c>
      <c r="C185" s="164">
        <v>0</v>
      </c>
      <c r="D185" s="164">
        <v>0</v>
      </c>
      <c r="H185" s="164"/>
    </row>
    <row r="186" spans="1:8" x14ac:dyDescent="0.25">
      <c r="A186" s="163" t="s">
        <v>443</v>
      </c>
      <c r="B186" s="164">
        <v>0</v>
      </c>
      <c r="C186" s="164">
        <v>0</v>
      </c>
      <c r="D186" s="164">
        <v>0</v>
      </c>
      <c r="H186" s="164"/>
    </row>
    <row r="187" spans="1:8" x14ac:dyDescent="0.25">
      <c r="A187" s="163" t="s">
        <v>444</v>
      </c>
      <c r="B187" s="164">
        <v>0</v>
      </c>
      <c r="C187" s="164">
        <v>0</v>
      </c>
      <c r="D187" s="164">
        <v>0</v>
      </c>
      <c r="H187" s="164"/>
    </row>
    <row r="188" spans="1:8" x14ac:dyDescent="0.25">
      <c r="A188" s="163" t="s">
        <v>445</v>
      </c>
      <c r="B188" s="164">
        <v>0</v>
      </c>
      <c r="C188" s="164">
        <v>0</v>
      </c>
      <c r="D188" s="164">
        <v>0</v>
      </c>
      <c r="H188" s="164"/>
    </row>
    <row r="189" spans="1:8" x14ac:dyDescent="0.25">
      <c r="A189" s="163" t="s">
        <v>1000</v>
      </c>
      <c r="B189" s="164">
        <v>65.373327313999994</v>
      </c>
      <c r="C189" s="164">
        <v>372.31995683999901</v>
      </c>
      <c r="D189" s="164">
        <v>372.31995683999901</v>
      </c>
      <c r="H189" s="164"/>
    </row>
    <row r="190" spans="1:8" x14ac:dyDescent="0.25">
      <c r="A190" s="163" t="s">
        <v>214</v>
      </c>
      <c r="B190" s="164">
        <v>14530.5165219999</v>
      </c>
      <c r="C190" s="164">
        <v>19426.309655000001</v>
      </c>
      <c r="D190" s="164">
        <v>21480.672821</v>
      </c>
      <c r="H190" s="164"/>
    </row>
    <row r="191" spans="1:8" x14ac:dyDescent="0.25">
      <c r="A191" s="163" t="s">
        <v>999</v>
      </c>
      <c r="B191" s="164">
        <v>0</v>
      </c>
      <c r="C191" s="164">
        <v>0</v>
      </c>
      <c r="D191" s="164">
        <v>0</v>
      </c>
      <c r="H191" s="164"/>
    </row>
    <row r="192" spans="1:8" x14ac:dyDescent="0.25">
      <c r="A192" s="163" t="s">
        <v>215</v>
      </c>
      <c r="B192" s="164">
        <v>1580.7499410999999</v>
      </c>
      <c r="C192" s="164">
        <v>1425.4307587999999</v>
      </c>
      <c r="D192" s="164">
        <v>1314.7155456</v>
      </c>
      <c r="H192" s="164"/>
    </row>
    <row r="193" spans="1:8" x14ac:dyDescent="0.25">
      <c r="A193" s="163" t="s">
        <v>446</v>
      </c>
      <c r="B193" s="164">
        <v>0</v>
      </c>
      <c r="C193" s="164">
        <v>0</v>
      </c>
      <c r="D193" s="164">
        <v>0</v>
      </c>
      <c r="H193" s="164"/>
    </row>
    <row r="194" spans="1:8" x14ac:dyDescent="0.25">
      <c r="A194" s="163" t="s">
        <v>447</v>
      </c>
      <c r="B194" s="164">
        <v>0</v>
      </c>
      <c r="C194" s="164">
        <v>0</v>
      </c>
      <c r="D194" s="164">
        <v>0</v>
      </c>
      <c r="H194" s="164"/>
    </row>
    <row r="195" spans="1:8" x14ac:dyDescent="0.25">
      <c r="A195" s="163" t="s">
        <v>216</v>
      </c>
      <c r="B195" s="164">
        <v>2407.5914109624</v>
      </c>
      <c r="C195" s="164">
        <v>3059.3547459082001</v>
      </c>
      <c r="D195" s="164">
        <v>3309.4457854582001</v>
      </c>
      <c r="H195" s="164"/>
    </row>
    <row r="196" spans="1:8" x14ac:dyDescent="0.25">
      <c r="A196" s="163" t="s">
        <v>448</v>
      </c>
      <c r="B196" s="164">
        <v>0</v>
      </c>
      <c r="C196" s="164">
        <v>0</v>
      </c>
      <c r="D196" s="164">
        <v>0</v>
      </c>
      <c r="H196" s="164"/>
    </row>
    <row r="197" spans="1:8" x14ac:dyDescent="0.25">
      <c r="A197" s="163" t="s">
        <v>217</v>
      </c>
      <c r="B197" s="164">
        <v>6617.1034396749901</v>
      </c>
      <c r="C197" s="164">
        <v>6770.6234359620003</v>
      </c>
      <c r="D197" s="164">
        <v>7248.445289878</v>
      </c>
      <c r="H197" s="164"/>
    </row>
    <row r="198" spans="1:8" x14ac:dyDescent="0.25">
      <c r="A198" s="163" t="s">
        <v>1020</v>
      </c>
      <c r="B198" s="164">
        <v>-55.52534</v>
      </c>
      <c r="C198" s="164">
        <v>-86.982868455284404</v>
      </c>
      <c r="D198" s="164">
        <v>-112.695518861788</v>
      </c>
      <c r="H198" s="164"/>
    </row>
    <row r="199" spans="1:8" x14ac:dyDescent="0.25">
      <c r="A199" s="163" t="s">
        <v>449</v>
      </c>
      <c r="B199" s="164">
        <v>4.0225039100000002</v>
      </c>
      <c r="C199" s="164">
        <v>4.0224717300000004</v>
      </c>
      <c r="D199" s="164">
        <v>4.0224717300000004</v>
      </c>
      <c r="H199" s="164"/>
    </row>
    <row r="200" spans="1:8" x14ac:dyDescent="0.25">
      <c r="A200" s="163" t="s">
        <v>218</v>
      </c>
      <c r="B200" s="164">
        <v>10.9537078262</v>
      </c>
      <c r="C200" s="164">
        <v>11.0467391244</v>
      </c>
      <c r="D200" s="164">
        <v>11.0467391244</v>
      </c>
      <c r="H200" s="164"/>
    </row>
    <row r="201" spans="1:8" x14ac:dyDescent="0.25">
      <c r="A201" s="163" t="s">
        <v>219</v>
      </c>
      <c r="B201" s="164">
        <v>64.684856832999998</v>
      </c>
      <c r="C201" s="164">
        <v>98.838343190999893</v>
      </c>
      <c r="D201" s="164">
        <v>107.961696948</v>
      </c>
      <c r="H201" s="164"/>
    </row>
    <row r="202" spans="1:8" x14ac:dyDescent="0.25">
      <c r="A202" s="163" t="s">
        <v>220</v>
      </c>
      <c r="B202" s="164">
        <v>175.47997723</v>
      </c>
      <c r="C202" s="164">
        <v>172.62427371000001</v>
      </c>
      <c r="D202" s="164">
        <v>172.39790998000001</v>
      </c>
      <c r="H202" s="164"/>
    </row>
    <row r="203" spans="1:8" x14ac:dyDescent="0.25">
      <c r="A203" s="163" t="s">
        <v>450</v>
      </c>
      <c r="B203" s="164">
        <v>0</v>
      </c>
      <c r="C203" s="164">
        <v>0</v>
      </c>
      <c r="D203" s="164">
        <v>0</v>
      </c>
      <c r="H203" s="164"/>
    </row>
    <row r="204" spans="1:8" x14ac:dyDescent="0.25">
      <c r="A204" s="163" t="s">
        <v>221</v>
      </c>
      <c r="B204" s="164">
        <v>0.47867161999999902</v>
      </c>
      <c r="C204" s="164">
        <v>0.73356485999999999</v>
      </c>
      <c r="D204" s="164">
        <v>0.73356485999999999</v>
      </c>
      <c r="H204" s="164"/>
    </row>
    <row r="205" spans="1:8" x14ac:dyDescent="0.25">
      <c r="A205" s="163" t="s">
        <v>451</v>
      </c>
      <c r="B205" s="164">
        <v>2.1502635560000001</v>
      </c>
      <c r="C205" s="164">
        <v>2.2798906680000002</v>
      </c>
      <c r="D205" s="164">
        <v>2.2798906680000002</v>
      </c>
      <c r="H205" s="164"/>
    </row>
    <row r="206" spans="1:8" x14ac:dyDescent="0.25">
      <c r="A206" s="163" t="s">
        <v>222</v>
      </c>
      <c r="B206" s="164">
        <v>571.69888160999994</v>
      </c>
      <c r="C206" s="164">
        <v>760.15012664999995</v>
      </c>
      <c r="D206" s="164">
        <v>829.87773784000001</v>
      </c>
      <c r="H206" s="164"/>
    </row>
    <row r="207" spans="1:8" x14ac:dyDescent="0.25">
      <c r="A207" s="163" t="s">
        <v>223</v>
      </c>
      <c r="B207" s="164">
        <v>0</v>
      </c>
      <c r="C207" s="164">
        <v>0</v>
      </c>
      <c r="D207" s="164">
        <v>0</v>
      </c>
      <c r="H207" s="164"/>
    </row>
    <row r="208" spans="1:8" x14ac:dyDescent="0.25">
      <c r="A208" s="163" t="s">
        <v>224</v>
      </c>
      <c r="B208" s="164">
        <v>3.8050017152</v>
      </c>
      <c r="C208" s="164">
        <v>3.9448851455999998</v>
      </c>
      <c r="D208" s="164">
        <v>3.9448851455999998</v>
      </c>
      <c r="H208" s="164"/>
    </row>
    <row r="209" spans="1:253" x14ac:dyDescent="0.25">
      <c r="A209" s="163" t="s">
        <v>225</v>
      </c>
      <c r="B209" s="164">
        <v>161.91277761000001</v>
      </c>
      <c r="C209" s="164">
        <v>165.25055602</v>
      </c>
      <c r="D209" s="164">
        <v>170.38080181999999</v>
      </c>
      <c r="H209" s="164"/>
    </row>
    <row r="210" spans="1:253" x14ac:dyDescent="0.25">
      <c r="A210" s="163" t="s">
        <v>998</v>
      </c>
      <c r="B210" s="164">
        <v>0</v>
      </c>
      <c r="C210" s="164">
        <v>0</v>
      </c>
      <c r="D210" s="164">
        <v>0</v>
      </c>
      <c r="H210" s="164"/>
    </row>
    <row r="211" spans="1:253" x14ac:dyDescent="0.25">
      <c r="A211" s="163" t="s">
        <v>452</v>
      </c>
      <c r="B211" s="164">
        <v>0</v>
      </c>
      <c r="C211" s="164">
        <v>0</v>
      </c>
      <c r="D211" s="164">
        <v>0</v>
      </c>
      <c r="H211" s="164"/>
    </row>
    <row r="212" spans="1:253" x14ac:dyDescent="0.25">
      <c r="A212" s="163" t="s">
        <v>528</v>
      </c>
      <c r="B212" s="164">
        <v>0</v>
      </c>
      <c r="C212" s="164">
        <v>0</v>
      </c>
      <c r="D212" s="164">
        <v>0</v>
      </c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  <c r="AZ212" s="164"/>
      <c r="BA212" s="164"/>
      <c r="BB212" s="164"/>
      <c r="BC212" s="164"/>
      <c r="BD212" s="164"/>
      <c r="BE212" s="164"/>
      <c r="BF212" s="164"/>
      <c r="BG212" s="164"/>
      <c r="BH212" s="164"/>
      <c r="BI212" s="164"/>
      <c r="BJ212" s="164"/>
      <c r="BK212" s="164"/>
      <c r="BL212" s="164"/>
      <c r="BM212" s="164"/>
      <c r="BN212" s="164"/>
      <c r="BO212" s="164"/>
      <c r="BP212" s="164"/>
      <c r="BQ212" s="164"/>
      <c r="BR212" s="164"/>
      <c r="BS212" s="164"/>
      <c r="BT212" s="164"/>
      <c r="BU212" s="164"/>
      <c r="BV212" s="164"/>
      <c r="BW212" s="164"/>
      <c r="BX212" s="164"/>
      <c r="BY212" s="164"/>
      <c r="BZ212" s="164"/>
      <c r="CA212" s="164"/>
      <c r="CB212" s="164"/>
      <c r="CC212" s="164"/>
      <c r="CD212" s="164"/>
      <c r="CE212" s="164"/>
      <c r="CF212" s="164"/>
      <c r="CG212" s="164"/>
      <c r="CH212" s="164"/>
      <c r="CI212" s="164"/>
      <c r="CJ212" s="164"/>
      <c r="CK212" s="164"/>
      <c r="CL212" s="164"/>
      <c r="CM212" s="164"/>
      <c r="CN212" s="164"/>
      <c r="CO212" s="164"/>
      <c r="CP212" s="164"/>
      <c r="CQ212" s="164"/>
      <c r="CR212" s="164"/>
      <c r="CS212" s="164"/>
      <c r="CT212" s="164"/>
      <c r="CU212" s="164"/>
      <c r="CV212" s="164"/>
      <c r="CW212" s="164"/>
      <c r="CX212" s="164"/>
      <c r="CY212" s="164"/>
      <c r="CZ212" s="164"/>
      <c r="DA212" s="164"/>
      <c r="DB212" s="164"/>
      <c r="DC212" s="164"/>
      <c r="DD212" s="164"/>
      <c r="DE212" s="164"/>
      <c r="DF212" s="164"/>
      <c r="DG212" s="164"/>
      <c r="DH212" s="164"/>
      <c r="DI212" s="164"/>
      <c r="DJ212" s="164"/>
      <c r="DK212" s="164"/>
      <c r="DL212" s="164"/>
      <c r="DM212" s="164"/>
      <c r="DN212" s="164"/>
      <c r="DO212" s="164"/>
      <c r="DP212" s="164"/>
      <c r="DQ212" s="164"/>
      <c r="DR212" s="164"/>
      <c r="DS212" s="164"/>
      <c r="DT212" s="164"/>
      <c r="DU212" s="164"/>
      <c r="DV212" s="164"/>
      <c r="DW212" s="164"/>
      <c r="DX212" s="164"/>
      <c r="DY212" s="164"/>
      <c r="DZ212" s="164"/>
      <c r="EA212" s="164"/>
      <c r="EB212" s="164"/>
      <c r="EC212" s="164"/>
      <c r="ED212" s="164"/>
      <c r="EE212" s="164"/>
      <c r="EF212" s="164"/>
      <c r="EG212" s="164"/>
      <c r="EH212" s="164"/>
      <c r="EI212" s="164"/>
      <c r="EJ212" s="164"/>
      <c r="EK212" s="164"/>
      <c r="EL212" s="164"/>
      <c r="EM212" s="164"/>
      <c r="EN212" s="164"/>
      <c r="EO212" s="164"/>
      <c r="EP212" s="164"/>
      <c r="EQ212" s="164"/>
      <c r="ER212" s="164"/>
      <c r="ES212" s="164"/>
      <c r="ET212" s="164"/>
      <c r="EU212" s="164"/>
      <c r="EV212" s="164"/>
      <c r="EW212" s="164"/>
      <c r="EX212" s="164"/>
      <c r="EY212" s="164"/>
      <c r="EZ212" s="164"/>
      <c r="FA212" s="164"/>
      <c r="FB212" s="164"/>
      <c r="FC212" s="164"/>
      <c r="FD212" s="164"/>
      <c r="FE212" s="164"/>
      <c r="FF212" s="164"/>
      <c r="FG212" s="164"/>
      <c r="FH212" s="164"/>
      <c r="FI212" s="164"/>
      <c r="FJ212" s="164"/>
      <c r="FK212" s="164"/>
      <c r="FL212" s="164"/>
      <c r="FM212" s="164"/>
      <c r="FN212" s="164"/>
      <c r="FO212" s="164"/>
      <c r="FP212" s="164"/>
      <c r="FQ212" s="164"/>
      <c r="FR212" s="164"/>
      <c r="FS212" s="164"/>
      <c r="FT212" s="164"/>
      <c r="FU212" s="164"/>
      <c r="FV212" s="164"/>
      <c r="FW212" s="164"/>
      <c r="FX212" s="164"/>
      <c r="FY212" s="164"/>
      <c r="FZ212" s="164"/>
      <c r="GA212" s="164"/>
      <c r="GB212" s="164"/>
      <c r="GC212" s="164"/>
      <c r="GD212" s="164"/>
      <c r="GE212" s="164"/>
      <c r="GF212" s="164"/>
      <c r="GG212" s="164"/>
      <c r="GH212" s="164"/>
      <c r="GI212" s="164"/>
      <c r="GJ212" s="164"/>
      <c r="GK212" s="164"/>
      <c r="GL212" s="164"/>
      <c r="GM212" s="164"/>
      <c r="GN212" s="164"/>
      <c r="GO212" s="164"/>
      <c r="GP212" s="164"/>
      <c r="GQ212" s="164"/>
      <c r="GR212" s="164"/>
      <c r="GS212" s="164"/>
      <c r="GT212" s="164"/>
      <c r="GU212" s="164"/>
      <c r="GV212" s="164"/>
      <c r="GW212" s="164"/>
      <c r="GX212" s="164"/>
      <c r="GY212" s="164"/>
      <c r="GZ212" s="164"/>
      <c r="HA212" s="164"/>
      <c r="HB212" s="164"/>
      <c r="HC212" s="164"/>
      <c r="HD212" s="164"/>
      <c r="HE212" s="164"/>
      <c r="HF212" s="164"/>
      <c r="HG212" s="164"/>
      <c r="HH212" s="164"/>
      <c r="HI212" s="164"/>
      <c r="HJ212" s="164"/>
      <c r="HK212" s="164"/>
      <c r="HL212" s="164"/>
      <c r="HM212" s="164"/>
      <c r="HN212" s="164"/>
      <c r="HO212" s="164"/>
      <c r="HP212" s="164"/>
      <c r="HQ212" s="164"/>
      <c r="HR212" s="164"/>
      <c r="HS212" s="164"/>
      <c r="HT212" s="164"/>
      <c r="HU212" s="164"/>
      <c r="HV212" s="164"/>
      <c r="HW212" s="164"/>
      <c r="HX212" s="164"/>
      <c r="HY212" s="164"/>
      <c r="HZ212" s="164"/>
      <c r="IA212" s="164"/>
      <c r="IB212" s="164"/>
      <c r="IC212" s="164"/>
      <c r="ID212" s="164"/>
      <c r="IE212" s="164"/>
      <c r="IF212" s="164"/>
      <c r="IG212" s="164"/>
      <c r="IH212" s="164"/>
      <c r="II212" s="164"/>
      <c r="IJ212" s="164"/>
      <c r="IK212" s="164"/>
      <c r="IL212" s="164"/>
      <c r="IM212" s="164"/>
      <c r="IN212" s="164"/>
      <c r="IO212" s="164"/>
      <c r="IP212" s="164"/>
      <c r="IQ212" s="164"/>
      <c r="IR212" s="164"/>
      <c r="IS212" s="164"/>
    </row>
    <row r="213" spans="1:253" ht="15.75" thickBot="1" x14ac:dyDescent="0.3">
      <c r="A213" s="161" t="s">
        <v>226</v>
      </c>
      <c r="B213" s="189">
        <f t="shared" ref="B213:D213" si="0">SUM(B6:B211)</f>
        <v>259109.56995865752</v>
      </c>
      <c r="C213" s="189">
        <f t="shared" si="0"/>
        <v>306197.61037589528</v>
      </c>
      <c r="D213" s="189">
        <f t="shared" si="0"/>
        <v>349295.60827166704</v>
      </c>
      <c r="H213" s="189"/>
    </row>
    <row r="214" spans="1:253" ht="15.75" thickTop="1" x14ac:dyDescent="0.25">
      <c r="A214" s="190" t="s">
        <v>1019</v>
      </c>
      <c r="B214" s="191">
        <f>+B213-'LG&amp;E Provision'!C66</f>
        <v>938.85800247345469</v>
      </c>
      <c r="C214" s="191">
        <f>+C213-'LG&amp;E Provision'!D66</f>
        <v>978.85555842350004</v>
      </c>
      <c r="D214" s="191">
        <f>+D213-'LG&amp;E Provision'!E66</f>
        <v>1022.8272965904325</v>
      </c>
      <c r="H214" s="191"/>
    </row>
    <row r="216" spans="1:253" s="12" customFormat="1" x14ac:dyDescent="0.25">
      <c r="A216" s="190" t="s">
        <v>78</v>
      </c>
      <c r="B216" s="192">
        <f t="shared" ref="B216:D216" si="1">SUM(B6:B132)</f>
        <v>200393.31806037662</v>
      </c>
      <c r="C216" s="192">
        <f t="shared" si="1"/>
        <v>237412.23667099059</v>
      </c>
      <c r="D216" s="192">
        <f t="shared" si="1"/>
        <v>274974.7314647056</v>
      </c>
      <c r="H216" s="192"/>
    </row>
    <row r="217" spans="1:253" s="12" customFormat="1" x14ac:dyDescent="0.25">
      <c r="A217" s="190" t="s">
        <v>80</v>
      </c>
      <c r="B217" s="192">
        <f t="shared" ref="B217:D217" si="2">SUM(B135:B185)</f>
        <v>32575.255955319182</v>
      </c>
      <c r="C217" s="192">
        <f t="shared" si="2"/>
        <v>36599.427169750787</v>
      </c>
      <c r="D217" s="192">
        <f t="shared" si="2"/>
        <v>39405.327228931004</v>
      </c>
      <c r="H217" s="192"/>
    </row>
    <row r="218" spans="1:253" s="12" customFormat="1" x14ac:dyDescent="0.25">
      <c r="A218" s="190" t="s">
        <v>121</v>
      </c>
      <c r="B218" s="193">
        <f t="shared" ref="B218:D218" si="3">SUM(B186:B211)</f>
        <v>26140.995942961687</v>
      </c>
      <c r="C218" s="193">
        <f t="shared" si="3"/>
        <v>32185.946535153915</v>
      </c>
      <c r="D218" s="193">
        <f t="shared" si="3"/>
        <v>34915.549578030405</v>
      </c>
      <c r="H218" s="193"/>
    </row>
    <row r="219" spans="1:253" s="12" customFormat="1" x14ac:dyDescent="0.25">
      <c r="A219" s="190"/>
      <c r="B219" s="192">
        <f t="shared" ref="B219:D219" si="4">SUM(B216:B218)</f>
        <v>259109.56995865749</v>
      </c>
      <c r="C219" s="192">
        <f t="shared" si="4"/>
        <v>306197.61037589528</v>
      </c>
      <c r="D219" s="192">
        <f t="shared" si="4"/>
        <v>349295.60827166704</v>
      </c>
      <c r="H219" s="192"/>
    </row>
    <row r="220" spans="1:253" s="12" customFormat="1" x14ac:dyDescent="0.25">
      <c r="A220" s="190"/>
      <c r="B220" s="192">
        <f t="shared" ref="B220:D220" si="5">B219-B213</f>
        <v>0</v>
      </c>
      <c r="C220" s="192">
        <f t="shared" si="5"/>
        <v>0</v>
      </c>
      <c r="D220" s="192">
        <f t="shared" si="5"/>
        <v>0</v>
      </c>
      <c r="H220" s="192"/>
    </row>
    <row r="221" spans="1:253" s="12" customFormat="1" x14ac:dyDescent="0.25">
      <c r="A221" s="190" t="s">
        <v>997</v>
      </c>
      <c r="B221" s="192"/>
      <c r="C221" s="192"/>
      <c r="D221" s="192"/>
      <c r="H221" s="192"/>
    </row>
    <row r="222" spans="1:253" s="12" customFormat="1" x14ac:dyDescent="0.25">
      <c r="A222" s="190"/>
      <c r="B222" s="192"/>
      <c r="C222" s="192"/>
      <c r="D222" s="192"/>
      <c r="H222" s="192"/>
    </row>
    <row r="223" spans="1:253" s="12" customFormat="1" x14ac:dyDescent="0.25">
      <c r="A223" s="190" t="s">
        <v>529</v>
      </c>
      <c r="B223" s="192">
        <f t="shared" ref="B223:D223" si="6">(-B216-B218*0.69)*1000</f>
        <v>-218430605.26102018</v>
      </c>
      <c r="C223" s="192">
        <f t="shared" si="6"/>
        <v>-259620539.78024679</v>
      </c>
      <c r="D223" s="192">
        <f t="shared" si="6"/>
        <v>-299066460.67354661</v>
      </c>
      <c r="H223" s="192"/>
    </row>
    <row r="224" spans="1:253" s="12" customFormat="1" x14ac:dyDescent="0.25">
      <c r="A224" s="190" t="s">
        <v>530</v>
      </c>
      <c r="B224" s="193">
        <f t="shared" ref="B224:D224" si="7">(-B217-B218*0.31)*1000</f>
        <v>-40678964.697637305</v>
      </c>
      <c r="C224" s="193">
        <f t="shared" si="7"/>
        <v>-46577070.595648505</v>
      </c>
      <c r="D224" s="193">
        <f t="shared" si="7"/>
        <v>-50229147.598120429</v>
      </c>
      <c r="H224" s="193"/>
    </row>
    <row r="225" spans="1:8" s="12" customFormat="1" x14ac:dyDescent="0.25">
      <c r="A225" s="190"/>
      <c r="B225" s="192">
        <f t="shared" ref="B225:D225" si="8">SUM(B223:B224)</f>
        <v>-259109569.9586575</v>
      </c>
      <c r="C225" s="192">
        <f t="shared" si="8"/>
        <v>-306197610.37589532</v>
      </c>
      <c r="D225" s="192">
        <f t="shared" si="8"/>
        <v>-349295608.27166706</v>
      </c>
      <c r="H225" s="192"/>
    </row>
    <row r="226" spans="1:8" s="12" customFormat="1" x14ac:dyDescent="0.25">
      <c r="A226" s="190"/>
      <c r="B226" s="192"/>
      <c r="C226" s="192"/>
      <c r="D226" s="192"/>
      <c r="H226" s="192"/>
    </row>
    <row r="227" spans="1:8" s="12" customFormat="1" x14ac:dyDescent="0.25">
      <c r="A227" s="190"/>
    </row>
    <row r="228" spans="1:8" s="12" customFormat="1" x14ac:dyDescent="0.25">
      <c r="A228" s="190" t="s">
        <v>124</v>
      </c>
      <c r="B228" s="194">
        <f t="shared" ref="B228:D228" si="9">+B223/B225</f>
        <v>0.84300477707508881</v>
      </c>
      <c r="C228" s="194">
        <f t="shared" si="9"/>
        <v>0.84788558428503269</v>
      </c>
      <c r="D228" s="194">
        <f t="shared" si="9"/>
        <v>0.85619874281655906</v>
      </c>
      <c r="H228" s="194"/>
    </row>
    <row r="229" spans="1:8" s="12" customFormat="1" x14ac:dyDescent="0.25">
      <c r="A229" s="190" t="s">
        <v>125</v>
      </c>
      <c r="B229" s="194">
        <f t="shared" ref="B229:D229" si="10">+B224/B225</f>
        <v>0.15699522292491119</v>
      </c>
      <c r="C229" s="194">
        <f t="shared" si="10"/>
        <v>0.15211441571496723</v>
      </c>
      <c r="D229" s="194">
        <f t="shared" si="10"/>
        <v>0.14380125718344092</v>
      </c>
      <c r="H229" s="19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064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General/KY Industrial Utility Customers - AG/KIUC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C7E56E93-171E-4141-AE85-2079DD5382A0}"/>
</file>

<file path=customXml/itemProps2.xml><?xml version="1.0" encoding="utf-8"?>
<ds:datastoreItem xmlns:ds="http://schemas.openxmlformats.org/officeDocument/2006/customXml" ds:itemID="{80CA952A-E19C-4A3E-BD7B-572A6CA71CBA}"/>
</file>

<file path=customXml/itemProps3.xml><?xml version="1.0" encoding="utf-8"?>
<ds:datastoreItem xmlns:ds="http://schemas.openxmlformats.org/officeDocument/2006/customXml" ds:itemID="{B20C9BAE-9EF0-402D-A455-AF978FBD3A02}"/>
</file>

<file path=customXml/itemProps4.xml><?xml version="1.0" encoding="utf-8"?>
<ds:datastoreItem xmlns:ds="http://schemas.openxmlformats.org/officeDocument/2006/customXml" ds:itemID="{A05542F7-E41B-4D38-ADAC-7C6845E29D4A}"/>
</file>

<file path=customXml/itemProps5.xml><?xml version="1.0" encoding="utf-8"?>
<ds:datastoreItem xmlns:ds="http://schemas.openxmlformats.org/officeDocument/2006/customXml" ds:itemID="{2A4AF970-C9EB-4D50-BF4A-DECA28DA95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Balance Sheet</vt:lpstr>
      <vt:lpstr>LG&amp;E Provision</vt:lpstr>
      <vt:lpstr>LG&amp;E Reg Asset and Liability</vt:lpstr>
      <vt:lpstr>Income Tax Detail - Monthly</vt:lpstr>
      <vt:lpstr>Income Tax Detail State</vt:lpstr>
      <vt:lpstr>E&amp;G Splits</vt:lpstr>
      <vt:lpstr>Tax Depr E&amp;G Federal</vt:lpstr>
      <vt:lpstr>Tax Depr E&amp;G State</vt:lpstr>
      <vt:lpstr>Book Depr E&amp;G</vt:lpstr>
      <vt:lpstr>'Balance Sheet'!Print_Area</vt:lpstr>
      <vt:lpstr>'Balance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2021-01-14T22:47:49Z</dcterms:created>
  <dcterms:modified xsi:type="dcterms:W3CDTF">2021-01-14T22:49:12Z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