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R:\L123DTA2\Energy Services\Generation\Stacy\Rate Case\2020 Case\DR2\AG KIUC\AG-KIUC-19\Response\"/>
    </mc:Choice>
  </mc:AlternateContent>
  <xr:revisionPtr revIDLastSave="0" documentId="13_ncr:1_{6379B8E1-5660-4F90-9FF2-25A27C072D18}" xr6:coauthVersionLast="45" xr6:coauthVersionMax="45" xr10:uidLastSave="{00000000-0000-0000-0000-000000000000}"/>
  <bookViews>
    <workbookView xWindow="-120" yWindow="-120" windowWidth="29040" windowHeight="15510" tabRatio="809" xr2:uid="{00000000-000D-0000-FFFF-FFFF00000000}"/>
  </bookViews>
  <sheets>
    <sheet name=" LG&amp;E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19" l="1"/>
  <c r="P27" i="19"/>
  <c r="P8" i="19" l="1"/>
  <c r="N8" i="19"/>
  <c r="L8" i="19"/>
  <c r="K8" i="19"/>
  <c r="J8" i="19"/>
  <c r="I8" i="19"/>
  <c r="H8" i="19"/>
  <c r="G8" i="19"/>
  <c r="F8" i="19"/>
  <c r="E8" i="19"/>
  <c r="D8" i="19"/>
  <c r="C8" i="19"/>
  <c r="B8" i="19"/>
  <c r="O6" i="19"/>
  <c r="J18" i="19" l="1"/>
  <c r="C18" i="19"/>
  <c r="K18" i="19"/>
  <c r="I18" i="19"/>
  <c r="D18" i="19"/>
  <c r="L18" i="19"/>
  <c r="E18" i="19"/>
  <c r="M18" i="19"/>
  <c r="F18" i="19"/>
  <c r="N18" i="19"/>
  <c r="G18" i="19"/>
  <c r="H18" i="19"/>
  <c r="P14" i="19"/>
  <c r="P18" i="19"/>
  <c r="P20" i="19" s="1"/>
  <c r="P23" i="19" s="1"/>
  <c r="Q27" i="19"/>
  <c r="P17" i="19"/>
  <c r="O5" i="19"/>
  <c r="O8" i="19" l="1"/>
  <c r="O26" i="19" s="1"/>
  <c r="Q26" i="19" s="1"/>
  <c r="O12" i="19"/>
  <c r="B18" i="19"/>
  <c r="O18" i="19" s="1"/>
  <c r="P25" i="19"/>
  <c r="P28" i="19" s="1"/>
  <c r="M14" i="19" l="1"/>
  <c r="I14" i="19"/>
  <c r="E14" i="19"/>
  <c r="G14" i="19"/>
  <c r="J14" i="19"/>
  <c r="F14" i="19"/>
  <c r="L14" i="19"/>
  <c r="H14" i="19"/>
  <c r="D14" i="19"/>
  <c r="K14" i="19"/>
  <c r="C14" i="19"/>
  <c r="N14" i="19"/>
  <c r="B14" i="19"/>
  <c r="N17" i="19" l="1"/>
  <c r="N20" i="19" s="1"/>
  <c r="G17" i="19"/>
  <c r="G20" i="19" s="1"/>
  <c r="C17" i="19"/>
  <c r="C20" i="19" s="1"/>
  <c r="E17" i="19"/>
  <c r="E20" i="19" s="1"/>
  <c r="K17" i="19"/>
  <c r="K20" i="19" s="1"/>
  <c r="F17" i="19"/>
  <c r="F20" i="19" s="1"/>
  <c r="I17" i="19"/>
  <c r="I20" i="19" s="1"/>
  <c r="H17" i="19"/>
  <c r="H20" i="19" s="1"/>
  <c r="L17" i="19"/>
  <c r="L20" i="19" s="1"/>
  <c r="B17" i="19"/>
  <c r="B20" i="19" s="1"/>
  <c r="O11" i="19"/>
  <c r="O14" i="19" s="1"/>
  <c r="D17" i="19"/>
  <c r="D20" i="19" s="1"/>
  <c r="J17" i="19"/>
  <c r="J20" i="19" s="1"/>
  <c r="M17" i="19"/>
  <c r="M20" i="19" s="1"/>
  <c r="O17" i="19" l="1"/>
  <c r="O20" i="19" l="1"/>
  <c r="O23" i="19" s="1"/>
  <c r="Q23" i="19" l="1"/>
  <c r="O25" i="19"/>
  <c r="O28" i="19"/>
  <c r="Q28" i="19" s="1"/>
  <c r="Q25" i="19"/>
</calcChain>
</file>

<file path=xl/sharedStrings.xml><?xml version="1.0" encoding="utf-8"?>
<sst xmlns="http://schemas.openxmlformats.org/spreadsheetml/2006/main" count="29" uniqueCount="19">
  <si>
    <t>Cane Run</t>
  </si>
  <si>
    <t>Louisville Gas and Electric Company</t>
  </si>
  <si>
    <t>Plant Demolitions</t>
  </si>
  <si>
    <t>Accumulated Removal Costs (108 Debits)</t>
  </si>
  <si>
    <t>Total</t>
  </si>
  <si>
    <t>Accumulated Deferred Income Taxes (282)</t>
  </si>
  <si>
    <t>Total Rate Base / Capitalization</t>
  </si>
  <si>
    <t xml:space="preserve">Total Rate Base / Capitalization </t>
  </si>
  <si>
    <t>Rate of Return (Pretax)</t>
  </si>
  <si>
    <t xml:space="preserve">     Return on Capitalization</t>
  </si>
  <si>
    <t>Property Taxes</t>
  </si>
  <si>
    <t xml:space="preserve">     Total Revenue Requirement</t>
  </si>
  <si>
    <t>TYE 4/30/2020</t>
  </si>
  <si>
    <t>13-month Average 4/30/2020</t>
  </si>
  <si>
    <t>TYE 6/30/2018</t>
  </si>
  <si>
    <t>13-month Average 6/30/2018</t>
  </si>
  <si>
    <t>Difference / Rate Increase/(Decrease)</t>
  </si>
  <si>
    <t xml:space="preserve">Annual O&amp;M </t>
  </si>
  <si>
    <t>Paddy's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</si>
</sst>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i/>
      <u/>
      <sz val="12"/>
      <color theme="1"/>
      <name val="Times New Roman"/>
      <family val="1"/>
    </font>
    <font>
      <u/>
      <sz val="12"/>
      <color theme="1"/>
      <name val="Times New Roman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164" fontId="0" fillId="0" borderId="0" xfId="0" applyNumberFormat="1"/>
    <xf numFmtId="164" fontId="4" fillId="0" borderId="0" xfId="0" applyNumberFormat="1" applyFont="1"/>
    <xf numFmtId="0" fontId="0" fillId="0" borderId="0" xfId="0" applyAlignment="1">
      <alignment horizontal="left"/>
    </xf>
    <xf numFmtId="164" fontId="0" fillId="0" borderId="0" xfId="1" applyNumberFormat="1" applyFont="1"/>
    <xf numFmtId="0" fontId="4" fillId="0" borderId="0" xfId="0" applyFont="1"/>
    <xf numFmtId="164" fontId="4" fillId="0" borderId="0" xfId="1" applyNumberFormat="1" applyFont="1"/>
    <xf numFmtId="0" fontId="0" fillId="0" borderId="0" xfId="0" applyAlignment="1">
      <alignment horizontal="left" indent="1"/>
    </xf>
    <xf numFmtId="0" fontId="5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164" fontId="0" fillId="0" borderId="1" xfId="1" applyNumberFormat="1" applyFont="1" applyBorder="1"/>
    <xf numFmtId="0" fontId="7" fillId="0" borderId="0" xfId="0" applyFont="1"/>
    <xf numFmtId="164" fontId="7" fillId="0" borderId="0" xfId="1" applyNumberFormat="1" applyFont="1"/>
    <xf numFmtId="0" fontId="6" fillId="0" borderId="0" xfId="0" applyFont="1" applyAlignment="1">
      <alignment horizontal="center"/>
    </xf>
    <xf numFmtId="43" fontId="0" fillId="0" borderId="0" xfId="0" applyNumberFormat="1"/>
    <xf numFmtId="10" fontId="0" fillId="0" borderId="1" xfId="2" quotePrefix="1" applyNumberFormat="1" applyFont="1" applyFill="1" applyBorder="1"/>
    <xf numFmtId="164" fontId="0" fillId="0" borderId="0" xfId="1" applyNumberFormat="1" applyFont="1" applyBorder="1"/>
    <xf numFmtId="164" fontId="0" fillId="0" borderId="2" xfId="0" applyNumberFormat="1" applyBorder="1"/>
    <xf numFmtId="0" fontId="6" fillId="0" borderId="0" xfId="0" applyFont="1" applyAlignment="1">
      <alignment horizontal="center" wrapText="1"/>
    </xf>
    <xf numFmtId="164" fontId="0" fillId="0" borderId="0" xfId="1" applyNumberFormat="1" applyFont="1" applyFill="1"/>
    <xf numFmtId="164" fontId="7" fillId="0" borderId="2" xfId="1" applyNumberFormat="1" applyFont="1" applyBorder="1"/>
  </cellXfs>
  <cellStyles count="7">
    <cellStyle name="Comma" xfId="1" builtinId="3"/>
    <cellStyle name="Comma 2" xfId="5" xr:uid="{00000000-0005-0000-0000-000001000000}"/>
    <cellStyle name="Currency 2" xfId="6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tabSelected="1" zoomScale="80" zoomScaleNormal="80" workbookViewId="0">
      <selection activeCell="A35" sqref="A35"/>
    </sheetView>
  </sheetViews>
  <sheetFormatPr defaultRowHeight="15.75" x14ac:dyDescent="0.25"/>
  <cols>
    <col min="1" max="1" width="25.75" customWidth="1"/>
    <col min="2" max="2" width="13.875" bestFit="1" customWidth="1"/>
    <col min="3" max="13" width="13.75" bestFit="1" customWidth="1"/>
    <col min="14" max="14" width="13.875" bestFit="1" customWidth="1"/>
    <col min="15" max="15" width="13.75" bestFit="1" customWidth="1"/>
    <col min="16" max="16" width="12.875" customWidth="1"/>
    <col min="17" max="17" width="17.625" customWidth="1"/>
  </cols>
  <sheetData>
    <row r="1" spans="1:16" x14ac:dyDescent="0.25">
      <c r="A1" t="s">
        <v>1</v>
      </c>
    </row>
    <row r="2" spans="1:16" x14ac:dyDescent="0.25">
      <c r="A2" t="s">
        <v>2</v>
      </c>
    </row>
    <row r="4" spans="1:16" s="1" customFormat="1" ht="47.25" x14ac:dyDescent="0.25">
      <c r="A4" s="12" t="s">
        <v>3</v>
      </c>
      <c r="B4" s="11">
        <v>43585</v>
      </c>
      <c r="C4" s="11">
        <v>43616</v>
      </c>
      <c r="D4" s="11">
        <v>43646</v>
      </c>
      <c r="E4" s="11">
        <v>43677</v>
      </c>
      <c r="F4" s="11">
        <v>43708</v>
      </c>
      <c r="G4" s="11">
        <v>43738</v>
      </c>
      <c r="H4" s="11">
        <v>43769</v>
      </c>
      <c r="I4" s="11">
        <v>43799</v>
      </c>
      <c r="J4" s="11">
        <v>43830</v>
      </c>
      <c r="K4" s="11">
        <v>43861</v>
      </c>
      <c r="L4" s="11">
        <v>43890</v>
      </c>
      <c r="M4" s="11">
        <v>43921</v>
      </c>
      <c r="N4" s="11">
        <v>43951</v>
      </c>
      <c r="O4" s="10" t="s">
        <v>13</v>
      </c>
      <c r="P4" s="10" t="s">
        <v>15</v>
      </c>
    </row>
    <row r="5" spans="1:16" x14ac:dyDescent="0.25">
      <c r="A5" s="9" t="s">
        <v>0</v>
      </c>
      <c r="B5" s="19">
        <v>29625217.809999999</v>
      </c>
      <c r="C5" s="19">
        <v>30835217.809999999</v>
      </c>
      <c r="D5" s="19">
        <v>31995217.809999999</v>
      </c>
      <c r="E5" s="19">
        <v>33355217.809999999</v>
      </c>
      <c r="F5" s="19">
        <v>35066217.810000002</v>
      </c>
      <c r="G5" s="19">
        <v>35251217.810000002</v>
      </c>
      <c r="H5" s="19">
        <v>35336217.810000002</v>
      </c>
      <c r="I5" s="19">
        <v>35356217.810000002</v>
      </c>
      <c r="J5" s="19">
        <v>38896217.810000002</v>
      </c>
      <c r="K5" s="19">
        <v>38896217.810000002</v>
      </c>
      <c r="L5" s="19">
        <v>38896217.810000002</v>
      </c>
      <c r="M5" s="19">
        <v>38896217.810000002</v>
      </c>
      <c r="N5" s="19">
        <v>38896217.810000002</v>
      </c>
      <c r="O5" s="19">
        <f>AVERAGE(B5:N5)</f>
        <v>35484756.271538466</v>
      </c>
      <c r="P5" s="19">
        <v>13537717</v>
      </c>
    </row>
    <row r="6" spans="1:16" x14ac:dyDescent="0.25">
      <c r="A6" s="9" t="s">
        <v>18</v>
      </c>
      <c r="B6" s="19">
        <v>22975957.050000001</v>
      </c>
      <c r="C6" s="19">
        <v>22975957.050000001</v>
      </c>
      <c r="D6" s="19">
        <v>22975957.050000001</v>
      </c>
      <c r="E6" s="19">
        <v>22975957.050000001</v>
      </c>
      <c r="F6" s="19">
        <v>22975957.050000001</v>
      </c>
      <c r="G6" s="19">
        <v>22975957.050000001</v>
      </c>
      <c r="H6" s="19">
        <v>22975957.050000001</v>
      </c>
      <c r="I6" s="19">
        <v>22975957.050000001</v>
      </c>
      <c r="J6" s="19">
        <v>22975957.050000001</v>
      </c>
      <c r="K6" s="19">
        <v>22975957.050000001</v>
      </c>
      <c r="L6" s="19">
        <v>22975957.050000001</v>
      </c>
      <c r="M6" s="19">
        <v>22975957.050000001</v>
      </c>
      <c r="N6" s="19">
        <v>22975957.050000001</v>
      </c>
      <c r="O6" s="19">
        <f>AVERAGE(B6:N6)</f>
        <v>22975957.050000008</v>
      </c>
      <c r="P6" s="19">
        <v>24150679</v>
      </c>
    </row>
    <row r="7" spans="1:16" hidden="1" x14ac:dyDescent="0.25">
      <c r="A7" s="9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x14ac:dyDescent="0.25">
      <c r="A8" s="14" t="s">
        <v>4</v>
      </c>
      <c r="B8" s="23">
        <f>SUM(B5:B6)</f>
        <v>52601174.859999999</v>
      </c>
      <c r="C8" s="23">
        <f t="shared" ref="C8:N8" si="0">SUM(C5:C6)</f>
        <v>53811174.859999999</v>
      </c>
      <c r="D8" s="23">
        <f t="shared" si="0"/>
        <v>54971174.859999999</v>
      </c>
      <c r="E8" s="23">
        <f t="shared" si="0"/>
        <v>56331174.859999999</v>
      </c>
      <c r="F8" s="23">
        <f t="shared" si="0"/>
        <v>58042174.859999999</v>
      </c>
      <c r="G8" s="23">
        <f t="shared" si="0"/>
        <v>58227174.859999999</v>
      </c>
      <c r="H8" s="23">
        <f t="shared" si="0"/>
        <v>58312174.859999999</v>
      </c>
      <c r="I8" s="23">
        <f t="shared" si="0"/>
        <v>58332174.859999999</v>
      </c>
      <c r="J8" s="23">
        <f t="shared" si="0"/>
        <v>61872174.859999999</v>
      </c>
      <c r="K8" s="23">
        <f t="shared" si="0"/>
        <v>61872174.859999999</v>
      </c>
      <c r="L8" s="23">
        <f t="shared" si="0"/>
        <v>61872174.859999999</v>
      </c>
      <c r="M8" s="23">
        <f>SUM(M5:M6)</f>
        <v>61872174.859999999</v>
      </c>
      <c r="N8" s="23">
        <f t="shared" si="0"/>
        <v>61872174.859999999</v>
      </c>
      <c r="O8" s="23">
        <f>SUM(O5:O6)</f>
        <v>58460713.321538478</v>
      </c>
      <c r="P8" s="23">
        <f>SUM(P5:P6)</f>
        <v>37688396</v>
      </c>
    </row>
    <row r="9" spans="1:16" ht="27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6" ht="47.25" x14ac:dyDescent="0.25">
      <c r="A10" s="12" t="s">
        <v>5</v>
      </c>
      <c r="B10" s="11">
        <v>43585</v>
      </c>
      <c r="C10" s="11">
        <v>43616</v>
      </c>
      <c r="D10" s="11">
        <v>43646</v>
      </c>
      <c r="E10" s="11">
        <v>43677</v>
      </c>
      <c r="F10" s="11">
        <v>43708</v>
      </c>
      <c r="G10" s="11">
        <v>43738</v>
      </c>
      <c r="H10" s="11">
        <v>43769</v>
      </c>
      <c r="I10" s="11">
        <v>43799</v>
      </c>
      <c r="J10" s="11">
        <v>43830</v>
      </c>
      <c r="K10" s="11">
        <v>43861</v>
      </c>
      <c r="L10" s="11">
        <v>43890</v>
      </c>
      <c r="M10" s="11">
        <v>43921</v>
      </c>
      <c r="N10" s="11">
        <v>43951</v>
      </c>
      <c r="O10" s="10" t="s">
        <v>13</v>
      </c>
      <c r="P10" s="10" t="s">
        <v>15</v>
      </c>
    </row>
    <row r="11" spans="1:16" x14ac:dyDescent="0.25">
      <c r="A11" s="9" t="s">
        <v>0</v>
      </c>
      <c r="B11" s="19">
        <v>7873636.511705</v>
      </c>
      <c r="C11" s="19">
        <v>8175531.511705</v>
      </c>
      <c r="D11" s="19">
        <v>8464951.511705</v>
      </c>
      <c r="E11" s="19">
        <v>8804271.511705</v>
      </c>
      <c r="F11" s="19">
        <v>9231166.011705</v>
      </c>
      <c r="G11" s="19">
        <v>9277323.511705</v>
      </c>
      <c r="H11" s="19">
        <v>9298531.011705</v>
      </c>
      <c r="I11" s="19">
        <v>9303521.011705</v>
      </c>
      <c r="J11" s="19">
        <v>10186751.011705</v>
      </c>
      <c r="K11" s="19">
        <v>10186751.011705</v>
      </c>
      <c r="L11" s="19">
        <v>10186751.011705</v>
      </c>
      <c r="M11" s="19">
        <v>10186751.011705</v>
      </c>
      <c r="N11" s="19">
        <v>10186751.011705</v>
      </c>
      <c r="O11" s="19">
        <f t="shared" ref="O11:O12" si="1">AVERAGE(B11:N11)</f>
        <v>9335591.3578588441</v>
      </c>
      <c r="P11" s="19">
        <v>5266172</v>
      </c>
    </row>
    <row r="12" spans="1:16" x14ac:dyDescent="0.25">
      <c r="A12" s="9" t="s">
        <v>18</v>
      </c>
      <c r="B12" s="19">
        <v>8934044.8444500007</v>
      </c>
      <c r="C12" s="19">
        <v>8934044.8444500007</v>
      </c>
      <c r="D12" s="19">
        <v>8934044.8444500007</v>
      </c>
      <c r="E12" s="19">
        <v>8934044.8444500007</v>
      </c>
      <c r="F12" s="19">
        <v>8934044.8444500007</v>
      </c>
      <c r="G12" s="19">
        <v>8934044.8444500007</v>
      </c>
      <c r="H12" s="19">
        <v>8934044.8444500007</v>
      </c>
      <c r="I12" s="19">
        <v>8934044.8444500007</v>
      </c>
      <c r="J12" s="19">
        <v>8934044.8444500007</v>
      </c>
      <c r="K12" s="19">
        <v>8934044.8444500007</v>
      </c>
      <c r="L12" s="19">
        <v>8934044.8444500007</v>
      </c>
      <c r="M12" s="19">
        <v>8934044.8444500007</v>
      </c>
      <c r="N12" s="19">
        <v>8934044.8444500007</v>
      </c>
      <c r="O12" s="19">
        <f t="shared" si="1"/>
        <v>8934044.8444499988</v>
      </c>
      <c r="P12" s="19">
        <v>9394614</v>
      </c>
    </row>
    <row r="13" spans="1:16" hidden="1" x14ac:dyDescent="0.25">
      <c r="A13" s="9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25">
      <c r="A14" s="14" t="s">
        <v>4</v>
      </c>
      <c r="B14" s="23">
        <f t="shared" ref="B14:N14" si="2">SUM(B11:B12)</f>
        <v>16807681.356155001</v>
      </c>
      <c r="C14" s="23">
        <f t="shared" si="2"/>
        <v>17109576.356155001</v>
      </c>
      <c r="D14" s="23">
        <f t="shared" si="2"/>
        <v>17398996.356155001</v>
      </c>
      <c r="E14" s="23">
        <f t="shared" si="2"/>
        <v>17738316.356155001</v>
      </c>
      <c r="F14" s="23">
        <f t="shared" si="2"/>
        <v>18165210.856155001</v>
      </c>
      <c r="G14" s="23">
        <f t="shared" si="2"/>
        <v>18211368.356155001</v>
      </c>
      <c r="H14" s="23">
        <f t="shared" si="2"/>
        <v>18232575.856155001</v>
      </c>
      <c r="I14" s="23">
        <f t="shared" si="2"/>
        <v>18237565.856155001</v>
      </c>
      <c r="J14" s="23">
        <f t="shared" si="2"/>
        <v>19120795.856155001</v>
      </c>
      <c r="K14" s="23">
        <f t="shared" si="2"/>
        <v>19120795.856155001</v>
      </c>
      <c r="L14" s="23">
        <f t="shared" si="2"/>
        <v>19120795.856155001</v>
      </c>
      <c r="M14" s="23">
        <f t="shared" si="2"/>
        <v>19120795.856155001</v>
      </c>
      <c r="N14" s="23">
        <f t="shared" si="2"/>
        <v>19120795.856155001</v>
      </c>
      <c r="O14" s="23">
        <f>SUM(O11:O12)</f>
        <v>18269636.202308841</v>
      </c>
      <c r="P14" s="23">
        <f>SUM(P11:P13)</f>
        <v>14660786</v>
      </c>
    </row>
    <row r="15" spans="1:16" ht="27" customHeight="1" x14ac:dyDescent="0.25">
      <c r="N15" s="17"/>
    </row>
    <row r="16" spans="1:16" ht="47.25" x14ac:dyDescent="0.25">
      <c r="A16" s="12" t="s">
        <v>6</v>
      </c>
      <c r="B16" s="11">
        <v>43585</v>
      </c>
      <c r="C16" s="11">
        <v>43616</v>
      </c>
      <c r="D16" s="11">
        <v>43646</v>
      </c>
      <c r="E16" s="11">
        <v>43677</v>
      </c>
      <c r="F16" s="11">
        <v>43708</v>
      </c>
      <c r="G16" s="11">
        <v>43738</v>
      </c>
      <c r="H16" s="11">
        <v>43769</v>
      </c>
      <c r="I16" s="11">
        <v>43799</v>
      </c>
      <c r="J16" s="11">
        <v>43830</v>
      </c>
      <c r="K16" s="11">
        <v>43861</v>
      </c>
      <c r="L16" s="11">
        <v>43890</v>
      </c>
      <c r="M16" s="11">
        <v>43921</v>
      </c>
      <c r="N16" s="11">
        <v>43951</v>
      </c>
      <c r="O16" s="10" t="s">
        <v>13</v>
      </c>
      <c r="P16" s="10" t="s">
        <v>15</v>
      </c>
    </row>
    <row r="17" spans="1:17" x14ac:dyDescent="0.25">
      <c r="A17" s="9" t="s">
        <v>0</v>
      </c>
      <c r="B17" s="19">
        <f t="shared" ref="B17:N17" si="3">B5-B11</f>
        <v>21751581.298294999</v>
      </c>
      <c r="C17" s="19">
        <f t="shared" si="3"/>
        <v>22659686.298294999</v>
      </c>
      <c r="D17" s="19">
        <f t="shared" si="3"/>
        <v>23530266.298294999</v>
      </c>
      <c r="E17" s="19">
        <f t="shared" si="3"/>
        <v>24550946.298294999</v>
      </c>
      <c r="F17" s="19">
        <f t="shared" si="3"/>
        <v>25835051.798295002</v>
      </c>
      <c r="G17" s="19">
        <f t="shared" si="3"/>
        <v>25973894.298295002</v>
      </c>
      <c r="H17" s="19">
        <f t="shared" si="3"/>
        <v>26037686.798295002</v>
      </c>
      <c r="I17" s="19">
        <f t="shared" si="3"/>
        <v>26052696.798295002</v>
      </c>
      <c r="J17" s="19">
        <f t="shared" si="3"/>
        <v>28709466.798295002</v>
      </c>
      <c r="K17" s="19">
        <f t="shared" si="3"/>
        <v>28709466.798295002</v>
      </c>
      <c r="L17" s="19">
        <f t="shared" si="3"/>
        <v>28709466.798295002</v>
      </c>
      <c r="M17" s="19">
        <f t="shared" si="3"/>
        <v>28709466.798295002</v>
      </c>
      <c r="N17" s="19">
        <f t="shared" si="3"/>
        <v>28709466.798295002</v>
      </c>
      <c r="O17" s="19">
        <f t="shared" ref="O17" si="4">AVERAGE(B17:N17)</f>
        <v>26149164.913679618</v>
      </c>
      <c r="P17" s="19">
        <f>P5-P11</f>
        <v>8271545</v>
      </c>
    </row>
    <row r="18" spans="1:17" x14ac:dyDescent="0.25">
      <c r="A18" s="9" t="s">
        <v>18</v>
      </c>
      <c r="B18" s="19">
        <f t="shared" ref="B18:N18" si="5">B6-B12</f>
        <v>14041912.20555</v>
      </c>
      <c r="C18" s="19">
        <f t="shared" si="5"/>
        <v>14041912.20555</v>
      </c>
      <c r="D18" s="19">
        <f t="shared" si="5"/>
        <v>14041912.20555</v>
      </c>
      <c r="E18" s="19">
        <f t="shared" si="5"/>
        <v>14041912.20555</v>
      </c>
      <c r="F18" s="19">
        <f t="shared" si="5"/>
        <v>14041912.20555</v>
      </c>
      <c r="G18" s="19">
        <f t="shared" si="5"/>
        <v>14041912.20555</v>
      </c>
      <c r="H18" s="19">
        <f t="shared" si="5"/>
        <v>14041912.20555</v>
      </c>
      <c r="I18" s="19">
        <f t="shared" si="5"/>
        <v>14041912.20555</v>
      </c>
      <c r="J18" s="19">
        <f t="shared" si="5"/>
        <v>14041912.20555</v>
      </c>
      <c r="K18" s="19">
        <f t="shared" si="5"/>
        <v>14041912.20555</v>
      </c>
      <c r="L18" s="19">
        <f t="shared" si="5"/>
        <v>14041912.20555</v>
      </c>
      <c r="M18" s="19">
        <f t="shared" si="5"/>
        <v>14041912.20555</v>
      </c>
      <c r="N18" s="19">
        <f t="shared" si="5"/>
        <v>14041912.20555</v>
      </c>
      <c r="O18" s="19">
        <f t="shared" ref="O18" si="6">AVERAGE(B18:N18)</f>
        <v>14041912.205550002</v>
      </c>
      <c r="P18" s="19">
        <f t="shared" ref="P18" si="7">P6-P12</f>
        <v>14756065</v>
      </c>
    </row>
    <row r="19" spans="1:17" hidden="1" x14ac:dyDescent="0.25">
      <c r="A19" s="9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7" x14ac:dyDescent="0.25">
      <c r="A20" s="14" t="s">
        <v>4</v>
      </c>
      <c r="B20" s="23">
        <f t="shared" ref="B20:N20" si="8">SUM(B17:B18)</f>
        <v>35793493.503844999</v>
      </c>
      <c r="C20" s="23">
        <f t="shared" si="8"/>
        <v>36701598.503844999</v>
      </c>
      <c r="D20" s="23">
        <f t="shared" si="8"/>
        <v>37572178.503844999</v>
      </c>
      <c r="E20" s="23">
        <f t="shared" si="8"/>
        <v>38592858.503844999</v>
      </c>
      <c r="F20" s="23">
        <f t="shared" si="8"/>
        <v>39876964.003845006</v>
      </c>
      <c r="G20" s="23">
        <f t="shared" si="8"/>
        <v>40015806.503845006</v>
      </c>
      <c r="H20" s="23">
        <f t="shared" si="8"/>
        <v>40079599.003845006</v>
      </c>
      <c r="I20" s="23">
        <f t="shared" si="8"/>
        <v>40094609.003845006</v>
      </c>
      <c r="J20" s="23">
        <f t="shared" si="8"/>
        <v>42751379.003845006</v>
      </c>
      <c r="K20" s="23">
        <f t="shared" si="8"/>
        <v>42751379.003845006</v>
      </c>
      <c r="L20" s="23">
        <f t="shared" si="8"/>
        <v>42751379.003845006</v>
      </c>
      <c r="M20" s="23">
        <f t="shared" si="8"/>
        <v>42751379.003845006</v>
      </c>
      <c r="N20" s="23">
        <f t="shared" si="8"/>
        <v>42751379.003845006</v>
      </c>
      <c r="O20" s="23">
        <f>SUM(O17:O18)</f>
        <v>40191077.119229622</v>
      </c>
      <c r="P20" s="23">
        <f>SUM(P17:P19)</f>
        <v>23027610</v>
      </c>
    </row>
    <row r="21" spans="1:17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7" ht="31.5" x14ac:dyDescent="0.25">
      <c r="O22" s="16" t="s">
        <v>12</v>
      </c>
      <c r="P22" s="16" t="s">
        <v>14</v>
      </c>
      <c r="Q22" s="21" t="s">
        <v>16</v>
      </c>
    </row>
    <row r="23" spans="1:17" x14ac:dyDescent="0.25">
      <c r="A23" t="s">
        <v>7</v>
      </c>
      <c r="B23" s="17"/>
      <c r="O23" s="3">
        <f>O20</f>
        <v>40191077.119229622</v>
      </c>
      <c r="P23" s="3">
        <f>P20</f>
        <v>23027610</v>
      </c>
      <c r="Q23" s="3">
        <f>O23-P23</f>
        <v>17163467.119229622</v>
      </c>
    </row>
    <row r="24" spans="1:17" ht="16.5" customHeight="1" x14ac:dyDescent="0.25">
      <c r="A24" s="2" t="s">
        <v>8</v>
      </c>
      <c r="O24" s="18">
        <v>9.4799999999999995E-2</v>
      </c>
      <c r="P24" s="18">
        <v>0.10728972860195002</v>
      </c>
      <c r="Q24" s="18"/>
    </row>
    <row r="25" spans="1:17" x14ac:dyDescent="0.25">
      <c r="A25" t="s">
        <v>9</v>
      </c>
      <c r="O25" s="6">
        <f>O23*O24</f>
        <v>3810114.1109029679</v>
      </c>
      <c r="P25" s="6">
        <f>P23*P24</f>
        <v>2470626.0272515505</v>
      </c>
      <c r="Q25" s="6">
        <f t="shared" ref="Q25:Q28" si="9">O25-P25</f>
        <v>1339488.0836514174</v>
      </c>
    </row>
    <row r="26" spans="1:17" x14ac:dyDescent="0.25">
      <c r="A26" t="s">
        <v>10</v>
      </c>
      <c r="O26" s="19">
        <f>O8*0.0015</f>
        <v>87691.069982307716</v>
      </c>
      <c r="P26" s="19">
        <v>56533</v>
      </c>
      <c r="Q26" s="19">
        <f t="shared" si="9"/>
        <v>31158.069982307716</v>
      </c>
    </row>
    <row r="27" spans="1:17" x14ac:dyDescent="0.25">
      <c r="A27" t="s">
        <v>17</v>
      </c>
      <c r="O27" s="19">
        <v>37795</v>
      </c>
      <c r="P27" s="22">
        <f>309060+21936</f>
        <v>330996</v>
      </c>
      <c r="Q27" s="6">
        <f t="shared" si="9"/>
        <v>-293201</v>
      </c>
    </row>
    <row r="28" spans="1:17" x14ac:dyDescent="0.25">
      <c r="A28" t="s">
        <v>11</v>
      </c>
      <c r="O28" s="20">
        <f>O25+O26+O27</f>
        <v>3935600.1808852754</v>
      </c>
      <c r="P28" s="20">
        <f>P25+P26+P27</f>
        <v>2858155.0272515505</v>
      </c>
      <c r="Q28" s="20">
        <f t="shared" si="9"/>
        <v>1077445.1536337249</v>
      </c>
    </row>
    <row r="29" spans="1:17" x14ac:dyDescent="0.2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7" x14ac:dyDescent="0.25">
      <c r="A30" s="14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7" x14ac:dyDescent="0.25">
      <c r="A31" s="14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7" x14ac:dyDescent="0.25">
      <c r="A32" s="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2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2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5">
      <c r="A37" s="7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9" spans="1:15" x14ac:dyDescent="0.25">
      <c r="A39" s="4"/>
    </row>
    <row r="40" spans="1:15" x14ac:dyDescent="0.25">
      <c r="N40" s="3"/>
    </row>
  </sheetData>
  <pageMargins left="0.45" right="0.45" top="0.75" bottom="1" header="0.3" footer="1.05"/>
  <pageSetup scale="48" fitToHeight="0" orientation="landscape" r:id="rId1"/>
  <headerFooter scaleWithDoc="0">
    <oddFooter>&amp;R&amp;"Times New Roman,Bold"Case No. 2020-00350
Attachment to Response to AG-KIUC-1 Question No. 19f
&amp;P of &amp;N
Garrett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3" ma:contentTypeDescription="Create a new document." ma:contentTypeScope="" ma:versionID="cacfa8175316c073b911f4e929358acd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e7f21d9c579c12408c77b5d4d8fcc13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DR01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019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Attorney General/KY Industrial Utility Customers - AG/KIUC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762DD188-3701-426B-B8B5-848004E0E560}"/>
</file>

<file path=customXml/itemProps2.xml><?xml version="1.0" encoding="utf-8"?>
<ds:datastoreItem xmlns:ds="http://schemas.openxmlformats.org/officeDocument/2006/customXml" ds:itemID="{561862B9-A3F5-43C0-A764-DB6AD78E6013}"/>
</file>

<file path=customXml/itemProps3.xml><?xml version="1.0" encoding="utf-8"?>
<ds:datastoreItem xmlns:ds="http://schemas.openxmlformats.org/officeDocument/2006/customXml" ds:itemID="{AF93207B-26B6-43A7-A852-C025EE101C7C}"/>
</file>

<file path=customXml/itemProps4.xml><?xml version="1.0" encoding="utf-8"?>
<ds:datastoreItem xmlns:ds="http://schemas.openxmlformats.org/officeDocument/2006/customXml" ds:itemID="{E1BD1C8F-8B85-4CFA-9026-A7457A9DB4C2}"/>
</file>

<file path=customXml/itemProps5.xml><?xml version="1.0" encoding="utf-8"?>
<ds:datastoreItem xmlns:ds="http://schemas.openxmlformats.org/officeDocument/2006/customXml" ds:itemID="{B6E11AAA-1697-4B51-BF02-318A6019DF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LG&amp;E</vt:lpstr>
    </vt:vector>
  </TitlesOfParts>
  <Company>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Vincent, Joey</dc:creator>
  <cp:lastModifiedBy>Ritchey, Stacy</cp:lastModifiedBy>
  <cp:lastPrinted>2021-01-18T18:50:03Z</cp:lastPrinted>
  <dcterms:created xsi:type="dcterms:W3CDTF">2018-11-19T15:25:25Z</dcterms:created>
  <dcterms:modified xsi:type="dcterms:W3CDTF">2021-01-18T18:50:05Z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dee1c6-0c13-46fe-9f7d-d5b32ad2c571_Enabled">
    <vt:lpwstr>true</vt:lpwstr>
  </property>
  <property fmtid="{D5CDD505-2E9C-101B-9397-08002B2CF9AE}" pid="3" name="MSIP_Label_0adee1c6-0c13-46fe-9f7d-d5b32ad2c571_SetDate">
    <vt:lpwstr>2021-01-18T18:23:47Z</vt:lpwstr>
  </property>
  <property fmtid="{D5CDD505-2E9C-101B-9397-08002B2CF9AE}" pid="4" name="MSIP_Label_0adee1c6-0c13-46fe-9f7d-d5b32ad2c571_Method">
    <vt:lpwstr>Privileged</vt:lpwstr>
  </property>
  <property fmtid="{D5CDD505-2E9C-101B-9397-08002B2CF9AE}" pid="5" name="MSIP_Label_0adee1c6-0c13-46fe-9f7d-d5b32ad2c571_Name">
    <vt:lpwstr>0adee1c6-0c13-46fe-9f7d-d5b32ad2c571</vt:lpwstr>
  </property>
  <property fmtid="{D5CDD505-2E9C-101B-9397-08002B2CF9AE}" pid="6" name="MSIP_Label_0adee1c6-0c13-46fe-9f7d-d5b32ad2c571_SiteId">
    <vt:lpwstr>5ee3b0ba-a559-45ee-a69e-6d3e963a3e72</vt:lpwstr>
  </property>
  <property fmtid="{D5CDD505-2E9C-101B-9397-08002B2CF9AE}" pid="7" name="MSIP_Label_0adee1c6-0c13-46fe-9f7d-d5b32ad2c571_ActionId">
    <vt:lpwstr>52f59b4f-bc8e-4582-b3af-c47d7eeb6db4</vt:lpwstr>
  </property>
  <property fmtid="{D5CDD505-2E9C-101B-9397-08002B2CF9AE}" pid="8" name="MSIP_Label_0adee1c6-0c13-46fe-9f7d-d5b32ad2c571_ContentBits">
    <vt:lpwstr>0</vt:lpwstr>
  </property>
  <property fmtid="{D5CDD505-2E9C-101B-9397-08002B2CF9AE}" pid="9" name="ContentTypeId">
    <vt:lpwstr>0x0101002D0103853DF7894DB347713A7250CD66</vt:lpwstr>
  </property>
</Properties>
</file>