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\rates\Rate Case 2020\Cost of Service\COS Studies\Seelye Exhibits (in excel for Q56)\"/>
    </mc:Choice>
  </mc:AlternateContent>
  <xr:revisionPtr revIDLastSave="0" documentId="13_ncr:1_{F6B8E242-B632-474E-AE39-476B4CD921AD}" xr6:coauthVersionLast="45" xr6:coauthVersionMax="45" xr10:uidLastSave="{00000000-0000-0000-0000-000000000000}"/>
  <bookViews>
    <workbookView xWindow="-120" yWindow="-120" windowWidth="29040" windowHeight="15840" xr2:uid="{7FD81CEF-E21B-4528-A8B1-82E073DA16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1" l="1"/>
  <c r="W45" i="1" s="1"/>
  <c r="U33" i="1"/>
  <c r="U45" i="1" s="1"/>
  <c r="T33" i="1"/>
  <c r="T45" i="1" s="1"/>
  <c r="V32" i="1"/>
  <c r="X32" i="1" s="1"/>
  <c r="E10" i="1" s="1"/>
  <c r="V34" i="1"/>
  <c r="X34" i="1" s="1"/>
  <c r="E12" i="1" s="1"/>
  <c r="V35" i="1"/>
  <c r="X35" i="1" s="1"/>
  <c r="E13" i="1" s="1"/>
  <c r="V36" i="1"/>
  <c r="X36" i="1" s="1"/>
  <c r="E14" i="1" s="1"/>
  <c r="V37" i="1"/>
  <c r="X37" i="1" s="1"/>
  <c r="E15" i="1" s="1"/>
  <c r="V38" i="1"/>
  <c r="X38" i="1" s="1"/>
  <c r="E16" i="1" s="1"/>
  <c r="V39" i="1"/>
  <c r="X39" i="1" s="1"/>
  <c r="E17" i="1" s="1"/>
  <c r="V40" i="1"/>
  <c r="X40" i="1" s="1"/>
  <c r="E18" i="1" s="1"/>
  <c r="V41" i="1"/>
  <c r="X41" i="1" s="1"/>
  <c r="E19" i="1" s="1"/>
  <c r="V42" i="1"/>
  <c r="X42" i="1" s="1"/>
  <c r="E20" i="1" s="1"/>
  <c r="V43" i="1"/>
  <c r="X43" i="1" s="1"/>
  <c r="E21" i="1" s="1"/>
  <c r="V44" i="1"/>
  <c r="X44" i="1" s="1"/>
  <c r="E22" i="1" s="1"/>
  <c r="V31" i="1"/>
  <c r="X31" i="1" s="1"/>
  <c r="E9" i="1" s="1"/>
  <c r="V33" i="1" l="1"/>
  <c r="X33" i="1" l="1"/>
  <c r="E11" i="1" s="1"/>
  <c r="V45" i="1"/>
  <c r="X45" i="1" s="1"/>
  <c r="O33" i="1" l="1"/>
  <c r="O45" i="1" s="1"/>
  <c r="M33" i="1"/>
  <c r="M45" i="1"/>
  <c r="L33" i="1"/>
  <c r="L45" i="1" s="1"/>
  <c r="N44" i="1"/>
  <c r="N43" i="1"/>
  <c r="P43" i="1" s="1"/>
  <c r="D21" i="1" s="1"/>
  <c r="N42" i="1"/>
  <c r="P42" i="1" s="1"/>
  <c r="D20" i="1" s="1"/>
  <c r="N41" i="1"/>
  <c r="N40" i="1"/>
  <c r="N39" i="1"/>
  <c r="P39" i="1" s="1"/>
  <c r="D17" i="1" s="1"/>
  <c r="N38" i="1"/>
  <c r="P38" i="1" s="1"/>
  <c r="D16" i="1" s="1"/>
  <c r="N37" i="1"/>
  <c r="N36" i="1"/>
  <c r="N35" i="1"/>
  <c r="P35" i="1" s="1"/>
  <c r="D13" i="1" s="1"/>
  <c r="N34" i="1"/>
  <c r="P34" i="1" s="1"/>
  <c r="D12" i="1" s="1"/>
  <c r="N32" i="1"/>
  <c r="P32" i="1" s="1"/>
  <c r="D10" i="1" s="1"/>
  <c r="N31" i="1"/>
  <c r="P31" i="1" s="1"/>
  <c r="D9" i="1" s="1"/>
  <c r="P44" i="1"/>
  <c r="D22" i="1" s="1"/>
  <c r="P41" i="1"/>
  <c r="D19" i="1" s="1"/>
  <c r="P40" i="1"/>
  <c r="D18" i="1" s="1"/>
  <c r="P37" i="1"/>
  <c r="D15" i="1" s="1"/>
  <c r="P36" i="1"/>
  <c r="D14" i="1" s="1"/>
  <c r="G33" i="1"/>
  <c r="E33" i="1"/>
  <c r="D33" i="1"/>
  <c r="F45" i="1"/>
  <c r="H45" i="1" s="1"/>
  <c r="F44" i="1"/>
  <c r="H44" i="1" s="1"/>
  <c r="F22" i="1" s="1"/>
  <c r="F43" i="1"/>
  <c r="F42" i="1"/>
  <c r="H42" i="1" s="1"/>
  <c r="F20" i="1" s="1"/>
  <c r="F41" i="1"/>
  <c r="H41" i="1" s="1"/>
  <c r="F19" i="1" s="1"/>
  <c r="F40" i="1"/>
  <c r="H40" i="1" s="1"/>
  <c r="F18" i="1" s="1"/>
  <c r="F39" i="1"/>
  <c r="F38" i="1"/>
  <c r="H38" i="1" s="1"/>
  <c r="F16" i="1" s="1"/>
  <c r="F37" i="1"/>
  <c r="H37" i="1" s="1"/>
  <c r="F15" i="1" s="1"/>
  <c r="F36" i="1"/>
  <c r="H36" i="1" s="1"/>
  <c r="F14" i="1" s="1"/>
  <c r="F35" i="1"/>
  <c r="F34" i="1"/>
  <c r="H34" i="1" s="1"/>
  <c r="F12" i="1" s="1"/>
  <c r="F32" i="1"/>
  <c r="H32" i="1" s="1"/>
  <c r="F10" i="1" s="1"/>
  <c r="F31" i="1"/>
  <c r="H31" i="1" s="1"/>
  <c r="F9" i="1" s="1"/>
  <c r="H35" i="1"/>
  <c r="F13" i="1" s="1"/>
  <c r="H39" i="1"/>
  <c r="F17" i="1" s="1"/>
  <c r="H43" i="1"/>
  <c r="F21" i="1" s="1"/>
  <c r="N33" i="1" l="1"/>
  <c r="F33" i="1"/>
  <c r="H33" i="1" s="1"/>
  <c r="F11" i="1" s="1"/>
  <c r="P33" i="1" l="1"/>
  <c r="D11" i="1" s="1"/>
  <c r="N45" i="1"/>
  <c r="P45" i="1" s="1"/>
</calcChain>
</file>

<file path=xl/sharedStrings.xml><?xml version="1.0" encoding="utf-8"?>
<sst xmlns="http://schemas.openxmlformats.org/spreadsheetml/2006/main" count="97" uniqueCount="28">
  <si>
    <t>Louisville Gas and Electric Company</t>
  </si>
  <si>
    <t xml:space="preserve">Operating </t>
  </si>
  <si>
    <t>Operating</t>
  </si>
  <si>
    <t>Rate of Return</t>
  </si>
  <si>
    <t>Revenue</t>
  </si>
  <si>
    <t>Expenses</t>
  </si>
  <si>
    <t>Margin</t>
  </si>
  <si>
    <t>Rate Base</t>
  </si>
  <si>
    <t>on Rate Base</t>
  </si>
  <si>
    <t>Residential Rate RS</t>
  </si>
  <si>
    <t>General Service Rate GS</t>
  </si>
  <si>
    <t>Power Service Primary Rate PS</t>
  </si>
  <si>
    <t>TOD Rate TOD Primary</t>
  </si>
  <si>
    <t>TOD Rate TOD Secondary</t>
  </si>
  <si>
    <t>Retail Transmission Service Rate RTS</t>
  </si>
  <si>
    <t>Special Contract Customer</t>
  </si>
  <si>
    <t>Lighting Rate RLS &amp; LS</t>
  </si>
  <si>
    <t>Lighting Rate LE</t>
  </si>
  <si>
    <t>Lighting Rate TE</t>
  </si>
  <si>
    <t>Outdoor Sports Lighting OSL</t>
  </si>
  <si>
    <t>Electric Vehicle Charging EVC</t>
  </si>
  <si>
    <t>Solar Share SS</t>
  </si>
  <si>
    <t>Business Solar BS</t>
  </si>
  <si>
    <t>Power Service Rate PS</t>
  </si>
  <si>
    <t>6 CP Current</t>
  </si>
  <si>
    <t>LOLP Current</t>
  </si>
  <si>
    <t>12CP Current</t>
  </si>
  <si>
    <t>Rate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</si>
</sst>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43" fontId="3" fillId="0" borderId="0" xfId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3" fillId="0" borderId="4" xfId="0" applyFont="1" applyBorder="1"/>
    <xf numFmtId="0" fontId="3" fillId="0" borderId="4" xfId="0" applyFont="1" applyBorder="1" applyAlignment="1">
      <alignment horizontal="left" wrapText="1"/>
    </xf>
    <xf numFmtId="43" fontId="3" fillId="0" borderId="4" xfId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0" fontId="4" fillId="0" borderId="0" xfId="0" applyFont="1"/>
    <xf numFmtId="166" fontId="0" fillId="0" borderId="0" xfId="2" applyNumberFormat="1" applyFont="1"/>
    <xf numFmtId="10" fontId="0" fillId="0" borderId="0" xfId="3" applyNumberFormat="1" applyFont="1"/>
    <xf numFmtId="165" fontId="0" fillId="0" borderId="0" xfId="1" applyNumberFormat="1" applyFont="1"/>
    <xf numFmtId="165" fontId="0" fillId="0" borderId="0" xfId="1" applyNumberFormat="1" applyFont="1" applyBorder="1"/>
    <xf numFmtId="0" fontId="4" fillId="0" borderId="5" xfId="0" applyFont="1" applyBorder="1"/>
    <xf numFmtId="0" fontId="0" fillId="0" borderId="5" xfId="0" applyBorder="1"/>
    <xf numFmtId="165" fontId="0" fillId="0" borderId="5" xfId="1" applyNumberFormat="1" applyFont="1" applyBorder="1"/>
    <xf numFmtId="10" fontId="0" fillId="0" borderId="5" xfId="3" applyNumberFormat="1" applyFont="1" applyBorder="1"/>
    <xf numFmtId="166" fontId="0" fillId="0" borderId="5" xfId="2" applyNumberFormat="1" applyFont="1" applyBorder="1"/>
    <xf numFmtId="0" fontId="2" fillId="0" borderId="0" xfId="0" applyFont="1" applyBorder="1" applyAlignment="1"/>
    <xf numFmtId="0" fontId="0" fillId="0" borderId="6" xfId="0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43" fontId="3" fillId="0" borderId="8" xfId="1" applyFont="1" applyBorder="1" applyAlignment="1">
      <alignment horizontal="right"/>
    </xf>
    <xf numFmtId="0" fontId="0" fillId="0" borderId="7" xfId="0" applyBorder="1"/>
    <xf numFmtId="0" fontId="4" fillId="0" borderId="6" xfId="0" applyFont="1" applyBorder="1"/>
    <xf numFmtId="10" fontId="0" fillId="0" borderId="0" xfId="0" applyNumberFormat="1" applyBorder="1"/>
    <xf numFmtId="10" fontId="0" fillId="0" borderId="7" xfId="0" applyNumberFormat="1" applyBorder="1"/>
    <xf numFmtId="0" fontId="4" fillId="0" borderId="9" xfId="0" applyFont="1" applyBorder="1"/>
    <xf numFmtId="0" fontId="0" fillId="0" borderId="4" xfId="0" applyBorder="1"/>
    <xf numFmtId="10" fontId="0" fillId="0" borderId="4" xfId="0" applyNumberFormat="1" applyBorder="1"/>
    <xf numFmtId="10" fontId="0" fillId="0" borderId="8" xfId="0" applyNumberFormat="1" applyBorder="1"/>
    <xf numFmtId="0" fontId="0" fillId="0" borderId="10" xfId="0" applyBorder="1"/>
    <xf numFmtId="0" fontId="0" fillId="0" borderId="11" xfId="0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5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6CCD4-42F8-49C5-9344-7D84151FFFC9}">
  <dimension ref="B3:AG45"/>
  <sheetViews>
    <sheetView tabSelected="1" workbookViewId="0"/>
  </sheetViews>
  <sheetFormatPr defaultRowHeight="15" x14ac:dyDescent="0.25"/>
  <cols>
    <col min="1" max="1" width="5.42578125" customWidth="1"/>
    <col min="2" max="2" width="33.140625" bestFit="1" customWidth="1"/>
    <col min="3" max="3" width="4.140625" customWidth="1"/>
    <col min="4" max="6" width="19" customWidth="1"/>
    <col min="7" max="7" width="16.140625" customWidth="1"/>
    <col min="8" max="8" width="13.85546875" bestFit="1" customWidth="1"/>
    <col min="9" max="9" width="2.5703125" customWidth="1"/>
    <col min="10" max="10" width="33.140625" bestFit="1" customWidth="1"/>
    <col min="11" max="11" width="4.28515625" customWidth="1"/>
    <col min="12" max="12" width="14.5703125" customWidth="1"/>
    <col min="13" max="13" width="14.28515625" customWidth="1"/>
    <col min="14" max="14" width="13.85546875" bestFit="1" customWidth="1"/>
    <col min="15" max="15" width="15.85546875" customWidth="1"/>
    <col min="16" max="16" width="13.85546875" bestFit="1" customWidth="1"/>
    <col min="17" max="17" width="4.140625" customWidth="1"/>
    <col min="18" max="18" width="33.140625" bestFit="1" customWidth="1"/>
    <col min="19" max="19" width="4.140625" customWidth="1"/>
    <col min="20" max="23" width="16.28515625" customWidth="1"/>
    <col min="24" max="24" width="13.85546875" bestFit="1" customWidth="1"/>
    <col min="25" max="25" width="3.85546875" customWidth="1"/>
    <col min="26" max="26" width="13.28515625" hidden="1" customWidth="1"/>
    <col min="27" max="28" width="12.85546875" hidden="1" customWidth="1"/>
    <col min="29" max="29" width="14.28515625" hidden="1" customWidth="1"/>
    <col min="30" max="30" width="13.85546875" bestFit="1" customWidth="1"/>
  </cols>
  <sheetData>
    <row r="3" spans="2:33" ht="15.75" thickBot="1" x14ac:dyDescent="0.3"/>
    <row r="4" spans="2:33" ht="19.5" thickBot="1" x14ac:dyDescent="0.35">
      <c r="B4" s="41" t="s">
        <v>0</v>
      </c>
      <c r="C4" s="42"/>
      <c r="D4" s="42"/>
      <c r="E4" s="42"/>
      <c r="F4" s="43"/>
      <c r="AF4" s="22"/>
      <c r="AG4" s="22"/>
    </row>
    <row r="5" spans="2:33" x14ac:dyDescent="0.25">
      <c r="B5" s="36"/>
      <c r="C5" s="37"/>
      <c r="D5" s="38" t="s">
        <v>25</v>
      </c>
      <c r="E5" s="38" t="s">
        <v>26</v>
      </c>
      <c r="F5" s="39" t="s">
        <v>24</v>
      </c>
    </row>
    <row r="6" spans="2:33" x14ac:dyDescent="0.25">
      <c r="B6" s="23"/>
      <c r="C6" s="24"/>
      <c r="D6" s="25" t="s">
        <v>3</v>
      </c>
      <c r="E6" s="25" t="s">
        <v>3</v>
      </c>
      <c r="F6" s="26" t="s">
        <v>3</v>
      </c>
    </row>
    <row r="7" spans="2:33" ht="15.75" thickBot="1" x14ac:dyDescent="0.3">
      <c r="B7" s="40" t="s">
        <v>27</v>
      </c>
      <c r="C7" s="33"/>
      <c r="D7" s="10" t="s">
        <v>8</v>
      </c>
      <c r="E7" s="10" t="s">
        <v>8</v>
      </c>
      <c r="F7" s="27" t="s">
        <v>8</v>
      </c>
    </row>
    <row r="8" spans="2:33" x14ac:dyDescent="0.25">
      <c r="B8" s="23"/>
      <c r="C8" s="24"/>
      <c r="D8" s="24"/>
      <c r="E8" s="24"/>
      <c r="F8" s="28"/>
    </row>
    <row r="9" spans="2:33" x14ac:dyDescent="0.25">
      <c r="B9" s="29" t="s">
        <v>9</v>
      </c>
      <c r="C9" s="24"/>
      <c r="D9" s="30">
        <f t="shared" ref="D9:D22" si="0">P31</f>
        <v>6.0358748152458223E-3</v>
      </c>
      <c r="E9" s="30">
        <f t="shared" ref="E9:E22" si="1">X31</f>
        <v>1.749012602857012E-2</v>
      </c>
      <c r="F9" s="31">
        <f t="shared" ref="F9:F22" si="2">H31</f>
        <v>1.325804415082274E-2</v>
      </c>
    </row>
    <row r="10" spans="2:33" x14ac:dyDescent="0.25">
      <c r="B10" s="29" t="s">
        <v>10</v>
      </c>
      <c r="C10" s="24"/>
      <c r="D10" s="30">
        <f t="shared" si="0"/>
        <v>0.1095676679949024</v>
      </c>
      <c r="E10" s="30">
        <f t="shared" si="1"/>
        <v>9.9753543447873627E-2</v>
      </c>
      <c r="F10" s="31">
        <f t="shared" si="2"/>
        <v>9.6716147340137462E-2</v>
      </c>
    </row>
    <row r="11" spans="2:33" x14ac:dyDescent="0.25">
      <c r="B11" s="29" t="s">
        <v>23</v>
      </c>
      <c r="C11" s="24"/>
      <c r="D11" s="30">
        <f t="shared" si="0"/>
        <v>0.10525924532476985</v>
      </c>
      <c r="E11" s="30">
        <f t="shared" si="1"/>
        <v>8.6810282007495548E-2</v>
      </c>
      <c r="F11" s="31">
        <f t="shared" si="2"/>
        <v>9.133416266415173E-2</v>
      </c>
    </row>
    <row r="12" spans="2:33" x14ac:dyDescent="0.25">
      <c r="B12" s="29" t="s">
        <v>12</v>
      </c>
      <c r="C12" s="24"/>
      <c r="D12" s="30">
        <f t="shared" si="0"/>
        <v>6.4534663085975441E-2</v>
      </c>
      <c r="E12" s="30">
        <f t="shared" si="1"/>
        <v>5.0390281697831898E-2</v>
      </c>
      <c r="F12" s="31">
        <f t="shared" si="2"/>
        <v>6.0191655132756837E-2</v>
      </c>
    </row>
    <row r="13" spans="2:33" x14ac:dyDescent="0.25">
      <c r="B13" s="29" t="s">
        <v>13</v>
      </c>
      <c r="C13" s="24"/>
      <c r="D13" s="30">
        <f t="shared" si="0"/>
        <v>5.3267112336594868E-2</v>
      </c>
      <c r="E13" s="30">
        <f t="shared" si="1"/>
        <v>3.9626769904020837E-2</v>
      </c>
      <c r="F13" s="31">
        <f t="shared" si="2"/>
        <v>4.4448788803415074E-2</v>
      </c>
    </row>
    <row r="14" spans="2:33" x14ac:dyDescent="0.25">
      <c r="B14" s="29" t="s">
        <v>14</v>
      </c>
      <c r="C14" s="24"/>
      <c r="D14" s="30">
        <f t="shared" si="0"/>
        <v>7.2338518186856632E-2</v>
      </c>
      <c r="E14" s="30">
        <f t="shared" si="1"/>
        <v>3.7525953435636812E-2</v>
      </c>
      <c r="F14" s="31">
        <f t="shared" si="2"/>
        <v>5.7647607375009978E-2</v>
      </c>
    </row>
    <row r="15" spans="2:33" x14ac:dyDescent="0.25">
      <c r="B15" s="29" t="s">
        <v>15</v>
      </c>
      <c r="C15" s="24"/>
      <c r="D15" s="30">
        <f t="shared" si="0"/>
        <v>5.5174281864910982E-2</v>
      </c>
      <c r="E15" s="30">
        <f t="shared" si="1"/>
        <v>2.4415125295965109E-2</v>
      </c>
      <c r="F15" s="31">
        <f t="shared" si="2"/>
        <v>3.2941163798049643E-2</v>
      </c>
    </row>
    <row r="16" spans="2:33" x14ac:dyDescent="0.25">
      <c r="B16" s="29" t="s">
        <v>16</v>
      </c>
      <c r="C16" s="24"/>
      <c r="D16" s="30">
        <f t="shared" si="0"/>
        <v>9.7447862137047495E-2</v>
      </c>
      <c r="E16" s="30">
        <f t="shared" si="1"/>
        <v>7.7891468582583862E-2</v>
      </c>
      <c r="F16" s="31">
        <f t="shared" si="2"/>
        <v>8.0166287174935E-2</v>
      </c>
    </row>
    <row r="17" spans="2:24" x14ac:dyDescent="0.25">
      <c r="B17" s="29" t="s">
        <v>17</v>
      </c>
      <c r="C17" s="24"/>
      <c r="D17" s="30">
        <f t="shared" si="0"/>
        <v>0.31883504536705259</v>
      </c>
      <c r="E17" s="30">
        <f t="shared" si="1"/>
        <v>8.2373047367482785E-2</v>
      </c>
      <c r="F17" s="31">
        <f t="shared" si="2"/>
        <v>9.8160629717638309E-2</v>
      </c>
    </row>
    <row r="18" spans="2:24" x14ac:dyDescent="0.25">
      <c r="B18" s="29" t="s">
        <v>18</v>
      </c>
      <c r="C18" s="24"/>
      <c r="D18" s="30">
        <f t="shared" si="0"/>
        <v>0.1500683227684303</v>
      </c>
      <c r="E18" s="30">
        <f t="shared" si="1"/>
        <v>0.1181911840088916</v>
      </c>
      <c r="F18" s="31">
        <f t="shared" si="2"/>
        <v>0.13901492344650287</v>
      </c>
    </row>
    <row r="19" spans="2:24" x14ac:dyDescent="0.25">
      <c r="B19" s="29" t="s">
        <v>19</v>
      </c>
      <c r="C19" s="24"/>
      <c r="D19" s="30">
        <f t="shared" si="0"/>
        <v>0.89098298520080255</v>
      </c>
      <c r="E19" s="30">
        <f t="shared" si="1"/>
        <v>0.92281160380892158</v>
      </c>
      <c r="F19" s="31">
        <f t="shared" si="2"/>
        <v>0.92627095285750072</v>
      </c>
    </row>
    <row r="20" spans="2:24" x14ac:dyDescent="0.25">
      <c r="B20" s="29" t="s">
        <v>20</v>
      </c>
      <c r="C20" s="24"/>
      <c r="D20" s="30">
        <f t="shared" si="0"/>
        <v>-0.27070084907390335</v>
      </c>
      <c r="E20" s="30">
        <f t="shared" si="1"/>
        <v>-0.27079941001613017</v>
      </c>
      <c r="F20" s="31">
        <f t="shared" si="2"/>
        <v>-0.27104031758771813</v>
      </c>
    </row>
    <row r="21" spans="2:24" x14ac:dyDescent="0.25">
      <c r="B21" s="29" t="s">
        <v>21</v>
      </c>
      <c r="C21" s="24"/>
      <c r="D21" s="30">
        <f t="shared" si="0"/>
        <v>3.5962739131173045E-2</v>
      </c>
      <c r="E21" s="30">
        <f t="shared" si="1"/>
        <v>3.5962739131173045E-2</v>
      </c>
      <c r="F21" s="31">
        <f t="shared" si="2"/>
        <v>3.5962739131173045E-2</v>
      </c>
    </row>
    <row r="22" spans="2:24" ht="15.75" thickBot="1" x14ac:dyDescent="0.3">
      <c r="B22" s="32" t="s">
        <v>22</v>
      </c>
      <c r="C22" s="33"/>
      <c r="D22" s="34">
        <f t="shared" si="0"/>
        <v>-4.3760493669415042E-2</v>
      </c>
      <c r="E22" s="34">
        <f t="shared" si="1"/>
        <v>-4.3760493669415042E-2</v>
      </c>
      <c r="F22" s="35">
        <f t="shared" si="2"/>
        <v>-4.3760493669415042E-2</v>
      </c>
    </row>
    <row r="25" spans="2:24" ht="15.75" thickBot="1" x14ac:dyDescent="0.3"/>
    <row r="26" spans="2:24" ht="19.5" thickBot="1" x14ac:dyDescent="0.35">
      <c r="B26" s="41" t="s">
        <v>0</v>
      </c>
      <c r="C26" s="42"/>
      <c r="D26" s="42"/>
      <c r="E26" s="42"/>
      <c r="F26" s="42"/>
      <c r="G26" s="42"/>
      <c r="H26" s="43"/>
      <c r="J26" s="41" t="s">
        <v>0</v>
      </c>
      <c r="K26" s="42"/>
      <c r="L26" s="42"/>
      <c r="M26" s="42"/>
      <c r="N26" s="42"/>
      <c r="O26" s="42"/>
      <c r="P26" s="43"/>
      <c r="R26" s="41" t="s">
        <v>0</v>
      </c>
      <c r="S26" s="42"/>
      <c r="T26" s="42"/>
      <c r="U26" s="42"/>
      <c r="V26" s="42"/>
      <c r="W26" s="42"/>
      <c r="X26" s="43"/>
    </row>
    <row r="27" spans="2:24" x14ac:dyDescent="0.25">
      <c r="D27" s="1"/>
      <c r="E27" s="1"/>
      <c r="F27" s="1"/>
      <c r="G27" s="2"/>
      <c r="H27" s="3" t="s">
        <v>24</v>
      </c>
      <c r="L27" s="1"/>
      <c r="M27" s="1"/>
      <c r="N27" s="1"/>
      <c r="O27" s="2"/>
      <c r="P27" s="3" t="s">
        <v>25</v>
      </c>
      <c r="T27" s="1"/>
      <c r="U27" s="1"/>
      <c r="V27" s="1"/>
      <c r="W27" s="2"/>
      <c r="X27" s="3" t="s">
        <v>26</v>
      </c>
    </row>
    <row r="28" spans="2:24" x14ac:dyDescent="0.25">
      <c r="B28" s="4"/>
      <c r="C28" s="5"/>
      <c r="D28" s="1"/>
      <c r="E28" s="6" t="s">
        <v>1</v>
      </c>
      <c r="F28" s="6" t="s">
        <v>2</v>
      </c>
      <c r="G28" s="7"/>
      <c r="H28" s="3" t="s">
        <v>3</v>
      </c>
      <c r="J28" s="4"/>
      <c r="K28" s="5"/>
      <c r="L28" s="1"/>
      <c r="M28" s="6" t="s">
        <v>1</v>
      </c>
      <c r="N28" s="6" t="s">
        <v>2</v>
      </c>
      <c r="O28" s="7"/>
      <c r="P28" s="3" t="s">
        <v>3</v>
      </c>
      <c r="R28" s="4"/>
      <c r="S28" s="5"/>
      <c r="T28" s="1"/>
      <c r="U28" s="6" t="s">
        <v>1</v>
      </c>
      <c r="V28" s="6" t="s">
        <v>2</v>
      </c>
      <c r="W28" s="7"/>
      <c r="X28" s="3" t="s">
        <v>3</v>
      </c>
    </row>
    <row r="29" spans="2:24" ht="15.75" thickBot="1" x14ac:dyDescent="0.3">
      <c r="B29" s="8"/>
      <c r="C29" s="9"/>
      <c r="D29" s="10" t="s">
        <v>4</v>
      </c>
      <c r="E29" s="10" t="s">
        <v>5</v>
      </c>
      <c r="F29" s="10" t="s">
        <v>6</v>
      </c>
      <c r="G29" s="11" t="s">
        <v>7</v>
      </c>
      <c r="H29" s="10" t="s">
        <v>8</v>
      </c>
      <c r="J29" s="8"/>
      <c r="K29" s="9"/>
      <c r="L29" s="10" t="s">
        <v>4</v>
      </c>
      <c r="M29" s="10" t="s">
        <v>5</v>
      </c>
      <c r="N29" s="10" t="s">
        <v>6</v>
      </c>
      <c r="O29" s="11" t="s">
        <v>7</v>
      </c>
      <c r="P29" s="10" t="s">
        <v>8</v>
      </c>
      <c r="R29" s="8"/>
      <c r="S29" s="9"/>
      <c r="T29" s="10" t="s">
        <v>4</v>
      </c>
      <c r="U29" s="10" t="s">
        <v>5</v>
      </c>
      <c r="V29" s="10" t="s">
        <v>6</v>
      </c>
      <c r="W29" s="11" t="s">
        <v>7</v>
      </c>
      <c r="X29" s="10" t="s">
        <v>8</v>
      </c>
    </row>
    <row r="30" spans="2:24" x14ac:dyDescent="0.25">
      <c r="B30" s="4"/>
      <c r="C30" s="5"/>
      <c r="D30" s="1"/>
      <c r="E30" s="1"/>
      <c r="F30" s="1"/>
      <c r="G30" s="2"/>
      <c r="J30" s="4"/>
      <c r="K30" s="5"/>
      <c r="L30" s="1"/>
      <c r="M30" s="1"/>
      <c r="N30" s="1"/>
      <c r="O30" s="2"/>
      <c r="R30" s="4"/>
      <c r="S30" s="5"/>
      <c r="T30" s="1"/>
      <c r="U30" s="1"/>
      <c r="V30" s="1"/>
      <c r="W30" s="2"/>
    </row>
    <row r="31" spans="2:24" x14ac:dyDescent="0.25">
      <c r="B31" s="12" t="s">
        <v>9</v>
      </c>
      <c r="C31" s="5"/>
      <c r="D31" s="13">
        <v>456088660.40535408</v>
      </c>
      <c r="E31" s="13">
        <v>432859474.91252965</v>
      </c>
      <c r="F31" s="13">
        <f>D31-E31</f>
        <v>23229185.492824435</v>
      </c>
      <c r="G31" s="13">
        <v>1752082375.6936221</v>
      </c>
      <c r="H31" s="14">
        <f>F31/G31</f>
        <v>1.325804415082274E-2</v>
      </c>
      <c r="J31" s="12" t="s">
        <v>9</v>
      </c>
      <c r="K31" s="5"/>
      <c r="L31" s="13">
        <v>456215729.44786054</v>
      </c>
      <c r="M31" s="13">
        <v>445167539.72137856</v>
      </c>
      <c r="N31" s="13">
        <f>L31-M31</f>
        <v>11048189.726481974</v>
      </c>
      <c r="O31" s="13">
        <v>1830420620.8146839</v>
      </c>
      <c r="P31" s="14">
        <f>N31/O31</f>
        <v>6.0358748152458223E-3</v>
      </c>
      <c r="R31" s="12" t="s">
        <v>9</v>
      </c>
      <c r="S31" s="5"/>
      <c r="T31" s="13">
        <v>456019130.66129225</v>
      </c>
      <c r="U31" s="13">
        <v>426124709.75458241</v>
      </c>
      <c r="V31" s="13">
        <f>T31-U31</f>
        <v>29894420.90670985</v>
      </c>
      <c r="W31" s="13">
        <v>1709217009.5216761</v>
      </c>
      <c r="X31" s="14">
        <f>V31/W31</f>
        <v>1.749012602857012E-2</v>
      </c>
    </row>
    <row r="32" spans="2:24" x14ac:dyDescent="0.25">
      <c r="B32" s="12" t="s">
        <v>10</v>
      </c>
      <c r="C32" s="5"/>
      <c r="D32" s="15">
        <v>154024276.64385369</v>
      </c>
      <c r="E32" s="15">
        <v>114999398.64821579</v>
      </c>
      <c r="F32" s="13">
        <f t="shared" ref="F32:F45" si="3">D32-E32</f>
        <v>39024877.995637909</v>
      </c>
      <c r="G32" s="15">
        <v>403499095.74450636</v>
      </c>
      <c r="H32" s="14">
        <f t="shared" ref="H32:H45" si="4">F32/G32</f>
        <v>9.6716147340137462E-2</v>
      </c>
      <c r="J32" s="12" t="s">
        <v>10</v>
      </c>
      <c r="K32" s="5"/>
      <c r="L32" s="15">
        <v>153992543.1929298</v>
      </c>
      <c r="M32" s="15">
        <v>111925646.64711989</v>
      </c>
      <c r="N32" s="13">
        <f t="shared" ref="N32:N33" si="5">L32-M32</f>
        <v>42066896.54580991</v>
      </c>
      <c r="O32" s="15">
        <v>383935309.70985943</v>
      </c>
      <c r="P32" s="14">
        <f t="shared" ref="P32:P33" si="6">N32/O32</f>
        <v>0.1095676679949024</v>
      </c>
      <c r="R32" s="12" t="s">
        <v>10</v>
      </c>
      <c r="S32" s="5"/>
      <c r="T32" s="15">
        <v>154016488.24309376</v>
      </c>
      <c r="U32" s="15">
        <v>114244999.50880583</v>
      </c>
      <c r="V32" s="13">
        <f t="shared" ref="V32:V33" si="7">T32-U32</f>
        <v>39771488.734287933</v>
      </c>
      <c r="W32" s="15">
        <v>398697503.46332896</v>
      </c>
      <c r="X32" s="14">
        <f t="shared" ref="X32:X33" si="8">V32/W32</f>
        <v>9.9753543447873627E-2</v>
      </c>
    </row>
    <row r="33" spans="2:24" x14ac:dyDescent="0.25">
      <c r="B33" s="12" t="s">
        <v>23</v>
      </c>
      <c r="D33" s="15">
        <f>10498582.2892164+154494942.026323</f>
        <v>164993524.31553939</v>
      </c>
      <c r="E33" s="15">
        <f>7608132.06435297+119671829.799906</f>
        <v>127279961.86425897</v>
      </c>
      <c r="F33" s="13">
        <f t="shared" si="3"/>
        <v>37713562.451280415</v>
      </c>
      <c r="G33" s="15">
        <f>22814896.7540742+390103570.456912</f>
        <v>412918467.2109862</v>
      </c>
      <c r="H33" s="14">
        <f t="shared" si="4"/>
        <v>9.133416266415173E-2</v>
      </c>
      <c r="J33" s="12" t="s">
        <v>23</v>
      </c>
      <c r="L33" s="15">
        <f>10496411.790005+154461344.116408</f>
        <v>164957755.90641299</v>
      </c>
      <c r="M33" s="15">
        <f>7397894.15573226+116417483.843698</f>
        <v>123815377.99943025</v>
      </c>
      <c r="N33" s="13">
        <f t="shared" si="5"/>
        <v>41142377.906982735</v>
      </c>
      <c r="O33" s="15">
        <f>21476776.6138218+369390341.804526</f>
        <v>390867118.41834778</v>
      </c>
      <c r="P33" s="14">
        <f t="shared" si="6"/>
        <v>0.10525924532476985</v>
      </c>
      <c r="R33" s="12" t="s">
        <v>11</v>
      </c>
      <c r="T33" s="15">
        <f>10499864.7173149+154506164.601778</f>
        <v>165006029.3190929</v>
      </c>
      <c r="U33" s="15">
        <f>7732349.66078659+120758860.84862</f>
        <v>128491210.50940658</v>
      </c>
      <c r="V33" s="13">
        <f t="shared" si="7"/>
        <v>36514818.809686318</v>
      </c>
      <c r="W33" s="15">
        <f>23605515.6389109+397022294.400152</f>
        <v>420627810.03906292</v>
      </c>
      <c r="X33" s="14">
        <f t="shared" si="8"/>
        <v>8.6810282007495548E-2</v>
      </c>
    </row>
    <row r="34" spans="2:24" x14ac:dyDescent="0.25">
      <c r="B34" s="12" t="s">
        <v>12</v>
      </c>
      <c r="C34" s="5"/>
      <c r="D34" s="16">
        <v>144335454.03916565</v>
      </c>
      <c r="E34" s="16">
        <v>124151202.73002663</v>
      </c>
      <c r="F34" s="13">
        <f t="shared" si="3"/>
        <v>20184251.309139013</v>
      </c>
      <c r="G34" s="16">
        <v>335333050.14825159</v>
      </c>
      <c r="H34" s="14">
        <f t="shared" si="4"/>
        <v>6.0191655132756837E-2</v>
      </c>
      <c r="J34" s="12" t="s">
        <v>12</v>
      </c>
      <c r="K34" s="5"/>
      <c r="L34" s="16">
        <v>144324717.74573359</v>
      </c>
      <c r="M34" s="16">
        <v>123111265.9450659</v>
      </c>
      <c r="N34" s="13">
        <f t="shared" ref="N34:N44" si="9">L34-M34</f>
        <v>21213451.800667688</v>
      </c>
      <c r="O34" s="16">
        <v>328714070.64458293</v>
      </c>
      <c r="P34" s="14">
        <f t="shared" ref="P34:P45" si="10">N34/O34</f>
        <v>6.4534663085975441E-2</v>
      </c>
      <c r="R34" s="12" t="s">
        <v>12</v>
      </c>
      <c r="S34" s="5"/>
      <c r="T34" s="16">
        <v>144361348.64369288</v>
      </c>
      <c r="U34" s="16">
        <v>126659387.77220531</v>
      </c>
      <c r="V34" s="13">
        <f t="shared" ref="V34:V44" si="11">T34-U34</f>
        <v>17701960.871487573</v>
      </c>
      <c r="W34" s="16">
        <v>351297120.6955809</v>
      </c>
      <c r="X34" s="14">
        <f t="shared" ref="X34:X45" si="12">V34/W34</f>
        <v>5.0390281697831898E-2</v>
      </c>
    </row>
    <row r="35" spans="2:24" x14ac:dyDescent="0.25">
      <c r="B35" s="12" t="s">
        <v>13</v>
      </c>
      <c r="C35" s="5"/>
      <c r="D35" s="16">
        <v>107299332.56956223</v>
      </c>
      <c r="E35" s="16">
        <v>94139245.435506672</v>
      </c>
      <c r="F35" s="13">
        <f t="shared" si="3"/>
        <v>13160087.134055555</v>
      </c>
      <c r="G35" s="16">
        <v>296073019.94794613</v>
      </c>
      <c r="H35" s="14">
        <f t="shared" si="4"/>
        <v>4.4448788803415074E-2</v>
      </c>
      <c r="J35" s="12" t="s">
        <v>13</v>
      </c>
      <c r="K35" s="5"/>
      <c r="L35" s="16">
        <v>107279046.26043318</v>
      </c>
      <c r="M35" s="16">
        <v>92174281.129322603</v>
      </c>
      <c r="N35" s="13">
        <f t="shared" si="9"/>
        <v>15104765.131110579</v>
      </c>
      <c r="O35" s="16">
        <v>283566434.68231529</v>
      </c>
      <c r="P35" s="14">
        <f t="shared" si="10"/>
        <v>5.3267112336594868E-2</v>
      </c>
      <c r="R35" s="12" t="s">
        <v>13</v>
      </c>
      <c r="S35" s="5"/>
      <c r="T35" s="16">
        <v>107311201.022214</v>
      </c>
      <c r="U35" s="16">
        <v>95288837.905961037</v>
      </c>
      <c r="V35" s="13">
        <f t="shared" si="11"/>
        <v>12022363.116252959</v>
      </c>
      <c r="W35" s="16">
        <v>303389934.2634303</v>
      </c>
      <c r="X35" s="14">
        <f t="shared" si="12"/>
        <v>3.9626769904020837E-2</v>
      </c>
    </row>
    <row r="36" spans="2:24" x14ac:dyDescent="0.25">
      <c r="B36" s="12" t="s">
        <v>14</v>
      </c>
      <c r="C36" s="5"/>
      <c r="D36" s="16">
        <v>65914797.656677708</v>
      </c>
      <c r="E36" s="16">
        <v>57542830.303807616</v>
      </c>
      <c r="F36" s="13">
        <f t="shared" si="3"/>
        <v>8371967.3528700918</v>
      </c>
      <c r="G36" s="16">
        <v>145226623.16943458</v>
      </c>
      <c r="H36" s="14">
        <f t="shared" si="4"/>
        <v>5.7647607375009978E-2</v>
      </c>
      <c r="J36" s="12" t="s">
        <v>14</v>
      </c>
      <c r="K36" s="5"/>
      <c r="L36" s="16">
        <v>65899608.032550134</v>
      </c>
      <c r="M36" s="16">
        <v>56071540.016972639</v>
      </c>
      <c r="N36" s="13">
        <f t="shared" si="9"/>
        <v>9828068.0155774951</v>
      </c>
      <c r="O36" s="16">
        <v>135862169.44879556</v>
      </c>
      <c r="P36" s="14">
        <f t="shared" si="10"/>
        <v>7.2338518186856632E-2</v>
      </c>
      <c r="R36" s="12" t="s">
        <v>14</v>
      </c>
      <c r="S36" s="5"/>
      <c r="T36" s="16">
        <v>65939354.742996849</v>
      </c>
      <c r="U36" s="16">
        <v>59921463.14254564</v>
      </c>
      <c r="V36" s="13">
        <f t="shared" si="11"/>
        <v>6017891.6004512087</v>
      </c>
      <c r="W36" s="16">
        <v>160366121.29716793</v>
      </c>
      <c r="X36" s="14">
        <f t="shared" si="12"/>
        <v>3.7525953435636812E-2</v>
      </c>
    </row>
    <row r="37" spans="2:24" x14ac:dyDescent="0.25">
      <c r="B37" s="12" t="s">
        <v>15</v>
      </c>
      <c r="C37" s="5"/>
      <c r="D37" s="16">
        <v>3860044.9923155899</v>
      </c>
      <c r="E37" s="16">
        <v>3536130.7666223939</v>
      </c>
      <c r="F37" s="13">
        <f t="shared" si="3"/>
        <v>323914.22569319606</v>
      </c>
      <c r="G37" s="16">
        <v>9833114.2056485005</v>
      </c>
      <c r="H37" s="14">
        <f t="shared" si="4"/>
        <v>3.2941163798049643E-2</v>
      </c>
      <c r="J37" s="12" t="s">
        <v>15</v>
      </c>
      <c r="K37" s="5"/>
      <c r="L37" s="16">
        <v>3858361.6960765896</v>
      </c>
      <c r="M37" s="16">
        <v>3373084.1902020378</v>
      </c>
      <c r="N37" s="13">
        <f t="shared" si="9"/>
        <v>485277.50587455183</v>
      </c>
      <c r="O37" s="16">
        <v>8795356.9937295783</v>
      </c>
      <c r="P37" s="14">
        <f t="shared" si="10"/>
        <v>5.5174281864910982E-2</v>
      </c>
      <c r="R37" s="12" t="s">
        <v>15</v>
      </c>
      <c r="S37" s="5"/>
      <c r="T37" s="16">
        <v>3860800.8758276142</v>
      </c>
      <c r="U37" s="16">
        <v>3609346.6253766143</v>
      </c>
      <c r="V37" s="13">
        <f t="shared" si="11"/>
        <v>251454.25045099994</v>
      </c>
      <c r="W37" s="16">
        <v>10299117.756014783</v>
      </c>
      <c r="X37" s="14">
        <f t="shared" si="12"/>
        <v>2.4415125295965109E-2</v>
      </c>
    </row>
    <row r="38" spans="2:24" x14ac:dyDescent="0.25">
      <c r="B38" s="12" t="s">
        <v>16</v>
      </c>
      <c r="C38" s="5"/>
      <c r="D38" s="16">
        <v>22694715.741046939</v>
      </c>
      <c r="E38" s="16">
        <v>14560934.385310689</v>
      </c>
      <c r="F38" s="13">
        <f t="shared" si="3"/>
        <v>8133781.3557362501</v>
      </c>
      <c r="G38" s="16">
        <v>101461370.38861617</v>
      </c>
      <c r="H38" s="14">
        <f t="shared" si="4"/>
        <v>8.0166287174935E-2</v>
      </c>
      <c r="J38" s="12" t="s">
        <v>16</v>
      </c>
      <c r="K38" s="5"/>
      <c r="L38" s="16">
        <v>22683471.482646659</v>
      </c>
      <c r="M38" s="16">
        <v>13471798.332832636</v>
      </c>
      <c r="N38" s="13">
        <f t="shared" si="9"/>
        <v>9211673.1498140227</v>
      </c>
      <c r="O38" s="16">
        <v>94529248.233881474</v>
      </c>
      <c r="P38" s="14">
        <f t="shared" si="10"/>
        <v>9.7447862137047495E-2</v>
      </c>
      <c r="R38" s="12" t="s">
        <v>16</v>
      </c>
      <c r="S38" s="5"/>
      <c r="T38" s="16">
        <v>22696319.889306329</v>
      </c>
      <c r="U38" s="16">
        <v>14716313.537702296</v>
      </c>
      <c r="V38" s="13">
        <f t="shared" si="11"/>
        <v>7980006.3516040333</v>
      </c>
      <c r="W38" s="16">
        <v>102450326.03465796</v>
      </c>
      <c r="X38" s="14">
        <f t="shared" si="12"/>
        <v>7.7891468582583862E-2</v>
      </c>
    </row>
    <row r="39" spans="2:24" x14ac:dyDescent="0.25">
      <c r="B39" s="12" t="s">
        <v>17</v>
      </c>
      <c r="C39" s="5"/>
      <c r="D39" s="16">
        <v>258659.70803220753</v>
      </c>
      <c r="E39" s="16">
        <v>207716.83067108618</v>
      </c>
      <c r="F39" s="13">
        <f t="shared" si="3"/>
        <v>50942.877361121355</v>
      </c>
      <c r="G39" s="16">
        <v>518974.63889198663</v>
      </c>
      <c r="H39" s="14">
        <f t="shared" si="4"/>
        <v>9.8160629717638309E-2</v>
      </c>
      <c r="J39" s="12" t="s">
        <v>17</v>
      </c>
      <c r="K39" s="5"/>
      <c r="L39" s="16">
        <v>258268.06988452698</v>
      </c>
      <c r="M39" s="16">
        <v>169782.1997065731</v>
      </c>
      <c r="N39" s="13">
        <f t="shared" si="9"/>
        <v>88485.870177953882</v>
      </c>
      <c r="O39" s="16">
        <v>277528.68282119447</v>
      </c>
      <c r="P39" s="14">
        <f t="shared" si="10"/>
        <v>0.31883504536705259</v>
      </c>
      <c r="R39" s="12" t="s">
        <v>17</v>
      </c>
      <c r="S39" s="5"/>
      <c r="T39" s="16">
        <v>258715.58026645824</v>
      </c>
      <c r="U39" s="16">
        <v>213128.68969225968</v>
      </c>
      <c r="V39" s="13">
        <f t="shared" si="11"/>
        <v>45586.890574198565</v>
      </c>
      <c r="W39" s="16">
        <v>553419.98421918578</v>
      </c>
      <c r="X39" s="14">
        <f t="shared" si="12"/>
        <v>8.2373047367482785E-2</v>
      </c>
    </row>
    <row r="40" spans="2:24" x14ac:dyDescent="0.25">
      <c r="B40" s="12" t="s">
        <v>18</v>
      </c>
      <c r="C40" s="5"/>
      <c r="D40" s="16">
        <v>331051.06792142434</v>
      </c>
      <c r="E40" s="16">
        <v>244382.85562323549</v>
      </c>
      <c r="F40" s="13">
        <f t="shared" si="3"/>
        <v>86668.212298188853</v>
      </c>
      <c r="G40" s="16">
        <v>623445.38377235015</v>
      </c>
      <c r="H40" s="14">
        <f t="shared" si="4"/>
        <v>0.13901492344650287</v>
      </c>
      <c r="J40" s="12" t="s">
        <v>18</v>
      </c>
      <c r="K40" s="5"/>
      <c r="L40" s="16">
        <v>331014.48646404722</v>
      </c>
      <c r="M40" s="16">
        <v>240839.51607785741</v>
      </c>
      <c r="N40" s="13">
        <f t="shared" si="9"/>
        <v>90174.970386189816</v>
      </c>
      <c r="O40" s="16">
        <v>600892.77152339718</v>
      </c>
      <c r="P40" s="14">
        <f t="shared" si="10"/>
        <v>0.1500683227684303</v>
      </c>
      <c r="R40" s="12" t="s">
        <v>18</v>
      </c>
      <c r="S40" s="5"/>
      <c r="T40" s="16">
        <v>331128.01177867205</v>
      </c>
      <c r="U40" s="16">
        <v>251835.74093845059</v>
      </c>
      <c r="V40" s="13">
        <f t="shared" si="11"/>
        <v>79292.270840221463</v>
      </c>
      <c r="W40" s="16">
        <v>670881.43252931838</v>
      </c>
      <c r="X40" s="14">
        <f t="shared" si="12"/>
        <v>0.1181911840088916</v>
      </c>
    </row>
    <row r="41" spans="2:24" x14ac:dyDescent="0.25">
      <c r="B41" s="12" t="s">
        <v>19</v>
      </c>
      <c r="D41" s="16">
        <v>15690.882977359721</v>
      </c>
      <c r="E41" s="16">
        <v>3817.4467990310809</v>
      </c>
      <c r="F41" s="13">
        <f t="shared" si="3"/>
        <v>11873.43617832864</v>
      </c>
      <c r="G41" s="16">
        <v>12818.534513793906</v>
      </c>
      <c r="H41" s="14">
        <f t="shared" si="4"/>
        <v>0.92627095285750072</v>
      </c>
      <c r="J41" s="12" t="s">
        <v>19</v>
      </c>
      <c r="L41" s="16">
        <v>15691.584113277844</v>
      </c>
      <c r="M41" s="16">
        <v>3885.3596510387461</v>
      </c>
      <c r="N41" s="13">
        <f t="shared" si="9"/>
        <v>11806.224462239097</v>
      </c>
      <c r="O41" s="16">
        <v>13250.785546233867</v>
      </c>
      <c r="P41" s="14">
        <f t="shared" si="10"/>
        <v>0.89098298520080255</v>
      </c>
      <c r="R41" s="12" t="s">
        <v>19</v>
      </c>
      <c r="T41" s="16">
        <v>15690.949683301198</v>
      </c>
      <c r="U41" s="16">
        <v>3823.9079148180017</v>
      </c>
      <c r="V41" s="13">
        <f t="shared" si="11"/>
        <v>11867.041768483195</v>
      </c>
      <c r="W41" s="16">
        <v>12859.658157203232</v>
      </c>
      <c r="X41" s="14">
        <f t="shared" si="12"/>
        <v>0.92281160380892158</v>
      </c>
    </row>
    <row r="42" spans="2:24" x14ac:dyDescent="0.25">
      <c r="B42" s="12" t="s">
        <v>20</v>
      </c>
      <c r="C42" s="5"/>
      <c r="D42" s="16">
        <v>12695.224877799699</v>
      </c>
      <c r="E42" s="16">
        <v>45264.097269469981</v>
      </c>
      <c r="F42" s="13">
        <f t="shared" si="3"/>
        <v>-32568.87239167028</v>
      </c>
      <c r="G42" s="16">
        <v>120162.46395199066</v>
      </c>
      <c r="H42" s="14">
        <f t="shared" si="4"/>
        <v>-0.27104031758771813</v>
      </c>
      <c r="J42" s="12" t="s">
        <v>20</v>
      </c>
      <c r="K42" s="5"/>
      <c r="L42" s="16">
        <v>12695.342218772563</v>
      </c>
      <c r="M42" s="16">
        <v>45319.218881580455</v>
      </c>
      <c r="N42" s="13">
        <f t="shared" si="9"/>
        <v>-32623.876662807892</v>
      </c>
      <c r="O42" s="16">
        <v>120516.34405439686</v>
      </c>
      <c r="P42" s="14">
        <f t="shared" si="10"/>
        <v>-0.27070084907390335</v>
      </c>
      <c r="R42" s="12" t="s">
        <v>20</v>
      </c>
      <c r="S42" s="5"/>
      <c r="T42" s="16">
        <v>12695.308078972774</v>
      </c>
      <c r="U42" s="16">
        <v>45303.181509845861</v>
      </c>
      <c r="V42" s="13">
        <f t="shared" si="11"/>
        <v>-32607.873430873085</v>
      </c>
      <c r="W42" s="16">
        <v>120413.38431620215</v>
      </c>
      <c r="X42" s="14">
        <f t="shared" si="12"/>
        <v>-0.27079941001613017</v>
      </c>
    </row>
    <row r="43" spans="2:24" x14ac:dyDescent="0.25">
      <c r="B43" s="12" t="s">
        <v>21</v>
      </c>
      <c r="C43" s="5"/>
      <c r="D43" s="16">
        <v>237096</v>
      </c>
      <c r="E43" s="16">
        <v>153855.85858076424</v>
      </c>
      <c r="F43" s="13">
        <f t="shared" si="3"/>
        <v>83240.141419235762</v>
      </c>
      <c r="G43" s="16">
        <v>2314621.8400000003</v>
      </c>
      <c r="H43" s="14">
        <f t="shared" si="4"/>
        <v>3.5962739131173045E-2</v>
      </c>
      <c r="J43" s="12" t="s">
        <v>21</v>
      </c>
      <c r="K43" s="5"/>
      <c r="L43" s="16">
        <v>237096</v>
      </c>
      <c r="M43" s="16">
        <v>153855.85858076424</v>
      </c>
      <c r="N43" s="13">
        <f t="shared" si="9"/>
        <v>83240.141419235762</v>
      </c>
      <c r="O43" s="16">
        <v>2314621.8400000003</v>
      </c>
      <c r="P43" s="14">
        <f t="shared" si="10"/>
        <v>3.5962739131173045E-2</v>
      </c>
      <c r="R43" s="12" t="s">
        <v>21</v>
      </c>
      <c r="S43" s="5"/>
      <c r="T43" s="16">
        <v>237096</v>
      </c>
      <c r="U43" s="16">
        <v>153855.85858076424</v>
      </c>
      <c r="V43" s="13">
        <f t="shared" si="11"/>
        <v>83240.141419235762</v>
      </c>
      <c r="W43" s="16">
        <v>2314621.8400000003</v>
      </c>
      <c r="X43" s="14">
        <f t="shared" si="12"/>
        <v>3.5962739131173045E-2</v>
      </c>
    </row>
    <row r="44" spans="2:24" x14ac:dyDescent="0.25">
      <c r="B44" s="17" t="s">
        <v>22</v>
      </c>
      <c r="C44" s="18"/>
      <c r="D44" s="19">
        <v>9936</v>
      </c>
      <c r="E44" s="19">
        <v>12591.246284675426</v>
      </c>
      <c r="F44" s="21">
        <f t="shared" si="3"/>
        <v>-2655.2462846754261</v>
      </c>
      <c r="G44" s="19">
        <v>60676.790000000008</v>
      </c>
      <c r="H44" s="20">
        <f t="shared" si="4"/>
        <v>-4.3760493669415042E-2</v>
      </c>
      <c r="J44" s="17" t="s">
        <v>22</v>
      </c>
      <c r="K44" s="18"/>
      <c r="L44" s="19">
        <v>9936</v>
      </c>
      <c r="M44" s="19">
        <v>12591.246284675426</v>
      </c>
      <c r="N44" s="21">
        <f t="shared" si="9"/>
        <v>-2655.2462846754261</v>
      </c>
      <c r="O44" s="19">
        <v>60676.790000000008</v>
      </c>
      <c r="P44" s="20">
        <f t="shared" si="10"/>
        <v>-4.3760493669415042E-2</v>
      </c>
      <c r="R44" s="17" t="s">
        <v>22</v>
      </c>
      <c r="S44" s="18"/>
      <c r="T44" s="19">
        <v>9936</v>
      </c>
      <c r="U44" s="19">
        <v>12591.246284675426</v>
      </c>
      <c r="V44" s="21">
        <f t="shared" si="11"/>
        <v>-2655.2462846754261</v>
      </c>
      <c r="W44" s="19">
        <v>60676.790000000008</v>
      </c>
      <c r="X44" s="20">
        <f t="shared" si="12"/>
        <v>-4.3760493669415042E-2</v>
      </c>
    </row>
    <row r="45" spans="2:24" x14ac:dyDescent="0.25">
      <c r="D45" s="15">
        <v>1120075935.2473233</v>
      </c>
      <c r="E45" s="15">
        <v>969736807.3815068</v>
      </c>
      <c r="F45" s="13">
        <f t="shared" si="3"/>
        <v>150339127.86581647</v>
      </c>
      <c r="G45" s="15">
        <v>3460077816.1601419</v>
      </c>
      <c r="H45" s="14">
        <f t="shared" si="4"/>
        <v>4.3449637798220656E-2</v>
      </c>
      <c r="L45" s="15">
        <f>SUM(L31:L44)</f>
        <v>1120075935.2473245</v>
      </c>
      <c r="M45" s="15">
        <f>SUM(M31:M44)</f>
        <v>969736807.38150716</v>
      </c>
      <c r="N45" s="15">
        <f>SUM(N31:N44)</f>
        <v>150339127.86581704</v>
      </c>
      <c r="O45" s="15">
        <f>SUM(O31:O44)</f>
        <v>3460077816.1601415</v>
      </c>
      <c r="P45" s="14">
        <f t="shared" si="10"/>
        <v>4.3449637798220822E-2</v>
      </c>
      <c r="T45" s="15">
        <f>SUM(T31:T44)</f>
        <v>1120075935.2473238</v>
      </c>
      <c r="U45" s="15">
        <f>SUM(U31:U44)</f>
        <v>969736807.38150656</v>
      </c>
      <c r="V45" s="15">
        <f>SUM(V31:V44)</f>
        <v>150339127.86581749</v>
      </c>
      <c r="W45" s="15">
        <f>SUM(W31:W44)</f>
        <v>3460077816.1601415</v>
      </c>
      <c r="X45" s="14">
        <f t="shared" si="12"/>
        <v>4.3449637798220954E-2</v>
      </c>
    </row>
  </sheetData>
  <mergeCells count="4">
    <mergeCell ref="B26:H26"/>
    <mergeCell ref="J26:P26"/>
    <mergeCell ref="R26:X26"/>
    <mergeCell ref="B4:F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D5F76B9E-C414-4046-A637-1B3A4EEFF3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FDD009-03E2-479B-8F4E-4D9DC05AD525}"/>
</file>

<file path=customXml/itemProps3.xml><?xml version="1.0" encoding="utf-8"?>
<ds:datastoreItem xmlns:ds="http://schemas.openxmlformats.org/officeDocument/2006/customXml" ds:itemID="{5E558670-0F79-4A24-8C74-BBA0D5FA9B2D}"/>
</file>

<file path=customXml/itemProps4.xml><?xml version="1.0" encoding="utf-8"?>
<ds:datastoreItem xmlns:ds="http://schemas.openxmlformats.org/officeDocument/2006/customXml" ds:itemID="{AB19BB4A-19C8-40A8-BAB8-49F598C78F46}"/>
</file>

<file path=customXml/itemProps5.xml><?xml version="1.0" encoding="utf-8"?>
<ds:datastoreItem xmlns:ds="http://schemas.openxmlformats.org/officeDocument/2006/customXml" ds:itemID="{8CAEE3F8-159D-4B37-BCE7-C50040FF88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Griffin, Amber</cp:lastModifiedBy>
  <dcterms:created xsi:type="dcterms:W3CDTF">2020-11-12T21:12:39Z</dcterms:created>
  <dcterms:modified xsi:type="dcterms:W3CDTF">2020-12-04T19:17:37Z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