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Dept\Rate Case 2020 Forward Test Year\7.  1st DR KPSC\Spanos Q56\LGE attachments\"/>
    </mc:Choice>
  </mc:AlternateContent>
  <xr:revisionPtr revIDLastSave="0" documentId="8_{6C1D0FE3-3821-4084-B74A-1740EF80827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GE - Table 2 (E)" sheetId="4" r:id="rId1"/>
  </sheets>
  <definedNames>
    <definedName name="_xlnm._FilterDatabase" localSheetId="0" hidden="1">'LGE - Table 2 (E)'!#REF!</definedName>
    <definedName name="_xlnm.Print_Area" localSheetId="0">'LGE - Table 2 (E)'!$A$1:$U$111</definedName>
    <definedName name="_xlnm.Print_Titles" localSheetId="0">'LGE - Table 2 (E)'!$1:$10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5" i="4" l="1"/>
  <c r="Q105" i="4"/>
  <c r="O105" i="4"/>
  <c r="K105" i="4"/>
  <c r="G105" i="4"/>
  <c r="E105" i="4"/>
  <c r="O102" i="4" l="1"/>
  <c r="O101" i="4"/>
  <c r="O100" i="4"/>
  <c r="O99" i="4"/>
  <c r="O98" i="4"/>
  <c r="O97" i="4"/>
  <c r="O93" i="4"/>
  <c r="O92" i="4"/>
  <c r="O91" i="4"/>
  <c r="O90" i="4"/>
  <c r="O89" i="4"/>
  <c r="O88" i="4"/>
  <c r="O84" i="4"/>
  <c r="O83" i="4"/>
  <c r="O82" i="4"/>
  <c r="O81" i="4"/>
  <c r="O80" i="4"/>
  <c r="O79" i="4"/>
  <c r="O75" i="4"/>
  <c r="O74" i="4"/>
  <c r="O73" i="4"/>
  <c r="O72" i="4"/>
  <c r="O71" i="4"/>
  <c r="O70" i="4"/>
  <c r="O66" i="4"/>
  <c r="O65" i="4"/>
  <c r="O64" i="4"/>
  <c r="O63" i="4"/>
  <c r="O59" i="4"/>
  <c r="O58" i="4"/>
  <c r="O57" i="4"/>
  <c r="O56" i="4"/>
  <c r="O52" i="4"/>
  <c r="O51" i="4"/>
  <c r="O50" i="4"/>
  <c r="O49" i="4"/>
  <c r="O48" i="4"/>
  <c r="O47" i="4"/>
  <c r="O39" i="4"/>
  <c r="O38" i="4"/>
  <c r="O37" i="4"/>
  <c r="O36" i="4"/>
  <c r="O35" i="4"/>
  <c r="O34" i="4"/>
  <c r="O26" i="4"/>
  <c r="O25" i="4"/>
  <c r="O24" i="4"/>
  <c r="O23" i="4"/>
  <c r="O22" i="4"/>
  <c r="O18" i="4"/>
  <c r="O17" i="4"/>
  <c r="O16" i="4"/>
  <c r="O15" i="4"/>
  <c r="O14" i="4"/>
  <c r="G52" i="4" l="1"/>
  <c r="Q52" i="4" s="1"/>
  <c r="G50" i="4" l="1"/>
  <c r="Q50" i="4" s="1"/>
  <c r="E76" i="4"/>
  <c r="S72" i="4"/>
  <c r="G72" i="4"/>
  <c r="Q72" i="4" s="1"/>
  <c r="S70" i="4"/>
  <c r="G70" i="4"/>
  <c r="Q70" i="4" s="1"/>
  <c r="G73" i="4"/>
  <c r="Q73" i="4" s="1"/>
  <c r="S73" i="4"/>
  <c r="G71" i="4"/>
  <c r="Q71" i="4" s="1"/>
  <c r="S71" i="4"/>
  <c r="S74" i="4"/>
  <c r="G74" i="4"/>
  <c r="Q74" i="4" s="1"/>
  <c r="G51" i="4"/>
  <c r="Q51" i="4" s="1"/>
  <c r="G59" i="4"/>
  <c r="Q59" i="4" s="1"/>
  <c r="S59" i="4"/>
  <c r="S58" i="4"/>
  <c r="G58" i="4"/>
  <c r="Q58" i="4" s="1"/>
  <c r="G56" i="4"/>
  <c r="Q56" i="4" s="1"/>
  <c r="S56" i="4"/>
  <c r="K53" i="4"/>
  <c r="G48" i="4"/>
  <c r="Q48" i="4" s="1"/>
  <c r="S48" i="4"/>
  <c r="G47" i="4"/>
  <c r="Q47" i="4" s="1"/>
  <c r="S47" i="4"/>
  <c r="S52" i="4"/>
  <c r="S50" i="4" l="1"/>
  <c r="S75" i="4"/>
  <c r="S76" i="4" s="1"/>
  <c r="G75" i="4"/>
  <c r="K76" i="4"/>
  <c r="O76" i="4"/>
  <c r="E53" i="4"/>
  <c r="S57" i="4"/>
  <c r="S60" i="4" s="1"/>
  <c r="G57" i="4"/>
  <c r="E60" i="4"/>
  <c r="K60" i="4"/>
  <c r="O60" i="4"/>
  <c r="S51" i="4"/>
  <c r="S49" i="4"/>
  <c r="G49" i="4"/>
  <c r="G60" i="4" l="1"/>
  <c r="Q57" i="4"/>
  <c r="Q60" i="4" s="1"/>
  <c r="G53" i="4"/>
  <c r="Q49" i="4"/>
  <c r="G76" i="4"/>
  <c r="Q75" i="4"/>
  <c r="Q76" i="4" s="1"/>
  <c r="S53" i="4"/>
  <c r="U76" i="4" l="1"/>
  <c r="U75" i="4" s="1"/>
  <c r="U74" i="4" s="1"/>
  <c r="U73" i="4" s="1"/>
  <c r="U72" i="4" s="1"/>
  <c r="U71" i="4" s="1"/>
  <c r="U70" i="4" s="1"/>
  <c r="U60" i="4"/>
  <c r="U59" i="4" s="1"/>
  <c r="U58" i="4" s="1"/>
  <c r="U57" i="4" s="1"/>
  <c r="U56" i="4" s="1"/>
  <c r="O53" i="4"/>
  <c r="Q53" i="4"/>
  <c r="U53" i="4" l="1"/>
  <c r="U52" i="4" s="1"/>
  <c r="U51" i="4" s="1"/>
  <c r="U50" i="4" s="1"/>
  <c r="U49" i="4" s="1"/>
  <c r="U48" i="4" s="1"/>
  <c r="U47" i="4" s="1"/>
  <c r="G84" i="4"/>
  <c r="Q84" i="4" s="1"/>
  <c r="G81" i="4"/>
  <c r="Q81" i="4" s="1"/>
  <c r="G25" i="4"/>
  <c r="Q25" i="4" s="1"/>
  <c r="G26" i="4"/>
  <c r="Q26" i="4" s="1"/>
  <c r="G101" i="4"/>
  <c r="Q101" i="4" s="1"/>
  <c r="G100" i="4"/>
  <c r="Q100" i="4" s="1"/>
  <c r="G98" i="4"/>
  <c r="Q98" i="4" s="1"/>
  <c r="S99" i="4"/>
  <c r="G99" i="4"/>
  <c r="Q99" i="4" s="1"/>
  <c r="G88" i="4"/>
  <c r="Q88" i="4" s="1"/>
  <c r="G90" i="4"/>
  <c r="Q90" i="4" s="1"/>
  <c r="G93" i="4"/>
  <c r="Q93" i="4" s="1"/>
  <c r="G92" i="4"/>
  <c r="Q92" i="4" s="1"/>
  <c r="G14" i="4"/>
  <c r="Q14" i="4" s="1"/>
  <c r="G38" i="4"/>
  <c r="Q38" i="4" s="1"/>
  <c r="G17" i="4"/>
  <c r="Q17" i="4" s="1"/>
  <c r="G39" i="4"/>
  <c r="Q39" i="4" s="1"/>
  <c r="G18" i="4"/>
  <c r="Q18" i="4" s="1"/>
  <c r="G35" i="4"/>
  <c r="Q35" i="4" s="1"/>
  <c r="G15" i="4"/>
  <c r="Q15" i="4" s="1"/>
  <c r="G34" i="4" l="1"/>
  <c r="Q34" i="4" s="1"/>
  <c r="S102" i="4"/>
  <c r="S84" i="4"/>
  <c r="S80" i="4"/>
  <c r="G80" i="4"/>
  <c r="Q80" i="4" s="1"/>
  <c r="S82" i="4"/>
  <c r="G82" i="4"/>
  <c r="Q82" i="4" s="1"/>
  <c r="S83" i="4"/>
  <c r="G83" i="4"/>
  <c r="Q83" i="4" s="1"/>
  <c r="S79" i="4"/>
  <c r="E85" i="4"/>
  <c r="G79" i="4"/>
  <c r="Q79" i="4" s="1"/>
  <c r="S81" i="4"/>
  <c r="K85" i="4"/>
  <c r="O85" i="4"/>
  <c r="G16" i="4"/>
  <c r="S16" i="4"/>
  <c r="G97" i="4"/>
  <c r="Q97" i="4" s="1"/>
  <c r="S97" i="4"/>
  <c r="S91" i="4"/>
  <c r="S98" i="4"/>
  <c r="O103" i="4"/>
  <c r="K103" i="4"/>
  <c r="S100" i="4"/>
  <c r="S101" i="4"/>
  <c r="E103" i="4"/>
  <c r="G102" i="4"/>
  <c r="Q102" i="4" s="1"/>
  <c r="G63" i="4"/>
  <c r="Q63" i="4" s="1"/>
  <c r="S88" i="4"/>
  <c r="S14" i="4"/>
  <c r="S63" i="4"/>
  <c r="S17" i="4"/>
  <c r="S90" i="4"/>
  <c r="S25" i="4"/>
  <c r="S38" i="4"/>
  <c r="S66" i="4"/>
  <c r="S92" i="4"/>
  <c r="G66" i="4"/>
  <c r="Q66" i="4" s="1"/>
  <c r="S89" i="4"/>
  <c r="S15" i="4"/>
  <c r="G89" i="4"/>
  <c r="Q89" i="4" s="1"/>
  <c r="K94" i="4"/>
  <c r="S93" i="4"/>
  <c r="G91" i="4"/>
  <c r="Q91" i="4" s="1"/>
  <c r="E94" i="4"/>
  <c r="S64" i="4"/>
  <c r="G65" i="4"/>
  <c r="Q65" i="4" s="1"/>
  <c r="S65" i="4"/>
  <c r="G64" i="4"/>
  <c r="Q64" i="4" s="1"/>
  <c r="K67" i="4"/>
  <c r="E67" i="4"/>
  <c r="S22" i="4"/>
  <c r="S23" i="4"/>
  <c r="S24" i="4"/>
  <c r="S37" i="4"/>
  <c r="S26" i="4"/>
  <c r="G22" i="4"/>
  <c r="Q22" i="4" s="1"/>
  <c r="S39" i="4"/>
  <c r="S36" i="4"/>
  <c r="S34" i="4"/>
  <c r="K40" i="4"/>
  <c r="K42" i="4" s="1"/>
  <c r="K19" i="4"/>
  <c r="S18" i="4"/>
  <c r="G23" i="4"/>
  <c r="Q23" i="4" s="1"/>
  <c r="E27" i="4"/>
  <c r="G37" i="4"/>
  <c r="Q37" i="4" s="1"/>
  <c r="K27" i="4"/>
  <c r="G24" i="4"/>
  <c r="Q24" i="4" s="1"/>
  <c r="S35" i="4"/>
  <c r="E19" i="4"/>
  <c r="E40" i="4"/>
  <c r="G36" i="4"/>
  <c r="Q36" i="4" s="1"/>
  <c r="G19" i="4" l="1"/>
  <c r="Q16" i="4"/>
  <c r="E42" i="4"/>
  <c r="S85" i="4"/>
  <c r="Q85" i="4"/>
  <c r="G85" i="4"/>
  <c r="G103" i="4"/>
  <c r="S103" i="4"/>
  <c r="Q103" i="4"/>
  <c r="U103" i="4" s="1"/>
  <c r="S19" i="4"/>
  <c r="O40" i="4"/>
  <c r="O42" i="4" s="1"/>
  <c r="G94" i="4"/>
  <c r="S27" i="4"/>
  <c r="O67" i="4"/>
  <c r="S94" i="4"/>
  <c r="Q67" i="4"/>
  <c r="O94" i="4"/>
  <c r="G40" i="4"/>
  <c r="G42" i="4" s="1"/>
  <c r="S67" i="4"/>
  <c r="G67" i="4"/>
  <c r="G27" i="4"/>
  <c r="S40" i="4"/>
  <c r="S42" i="4" s="1"/>
  <c r="U67" i="4" l="1"/>
  <c r="U66" i="4" s="1"/>
  <c r="U85" i="4"/>
  <c r="U84" i="4" s="1"/>
  <c r="U83" i="4" s="1"/>
  <c r="Q19" i="4"/>
  <c r="O19" i="4"/>
  <c r="U102" i="4"/>
  <c r="Q40" i="4"/>
  <c r="Q94" i="4"/>
  <c r="U94" i="4" l="1"/>
  <c r="U93" i="4" s="1"/>
  <c r="U40" i="4"/>
  <c r="U39" i="4" s="1"/>
  <c r="U38" i="4" s="1"/>
  <c r="U19" i="4"/>
  <c r="U18" i="4" s="1"/>
  <c r="U17" i="4" s="1"/>
  <c r="O27" i="4"/>
  <c r="Q27" i="4"/>
  <c r="Q42" i="4"/>
  <c r="U101" i="4"/>
  <c r="U65" i="4"/>
  <c r="U82" i="4"/>
  <c r="U92" i="4" l="1"/>
  <c r="U91" i="4" s="1"/>
  <c r="U27" i="4"/>
  <c r="U26" i="4" s="1"/>
  <c r="U25" i="4" s="1"/>
  <c r="U24" i="4" s="1"/>
  <c r="U64" i="4"/>
  <c r="U100" i="4"/>
  <c r="U16" i="4"/>
  <c r="U81" i="4"/>
  <c r="U37" i="4"/>
  <c r="U63" i="4" l="1"/>
  <c r="U15" i="4"/>
  <c r="U90" i="4"/>
  <c r="U23" i="4"/>
  <c r="U99" i="4"/>
  <c r="U98" i="4" s="1"/>
  <c r="U80" i="4"/>
  <c r="U36" i="4"/>
  <c r="U22" i="4" l="1"/>
  <c r="U97" i="4"/>
  <c r="U89" i="4"/>
  <c r="U14" i="4"/>
  <c r="U79" i="4"/>
  <c r="U35" i="4"/>
  <c r="U88" i="4" l="1"/>
  <c r="U34" i="4"/>
  <c r="K29" i="4" l="1"/>
  <c r="O29" i="4"/>
  <c r="E29" i="4"/>
  <c r="E107" i="4" s="1"/>
  <c r="K107" i="4" l="1"/>
  <c r="O107" i="4"/>
  <c r="S29" i="4"/>
  <c r="S107" i="4" l="1"/>
  <c r="G29" i="4" l="1"/>
  <c r="G107" i="4" l="1"/>
  <c r="Q29" i="4"/>
  <c r="Q107" i="4" l="1"/>
</calcChain>
</file>

<file path=xl/sharedStrings.xml><?xml version="1.0" encoding="utf-8"?>
<sst xmlns="http://schemas.openxmlformats.org/spreadsheetml/2006/main" count="113" uniqueCount="56">
  <si>
    <t>(%)</t>
  </si>
  <si>
    <t>(1)</t>
  </si>
  <si>
    <t>(4)=(3)/(2)</t>
  </si>
  <si>
    <t>($)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</si>
  <si>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</si>
  <si>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</si>
  <si>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</si>
  <si>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</si>
  <si>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</si>
  <si>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</si>
  <si>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</si>
  <si>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(8)=(3)+(7)</t>
  </si>
  <si>
    <t>HYDRAULIC PRODUCTION PLANT</t>
  </si>
  <si>
    <t>TOTAL HYDRAULIC PRODUCTION PLANT</t>
  </si>
  <si>
    <t>(9)=(2)+(5)</t>
  </si>
  <si>
    <t>ESTIMATED</t>
  </si>
  <si>
    <t>TOTAL</t>
  </si>
  <si>
    <t>RETIREMENTS</t>
  </si>
  <si>
    <t>OHIO FALLS</t>
  </si>
  <si>
    <t>BROWN SOLAR</t>
  </si>
  <si>
    <t>NET SALVAGE</t>
  </si>
  <si>
    <t>ACCOUNT</t>
  </si>
  <si>
    <t xml:space="preserve">TOTAL </t>
  </si>
  <si>
    <t>SIMPSONVILLE SOLAR</t>
  </si>
  <si>
    <t>TERMINAL RETIREMENTS</t>
  </si>
  <si>
    <t>INTERIM RETIREMENTS</t>
  </si>
  <si>
    <t>MILL CREEK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</si>
  <si>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</si>
  <si>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</si>
  <si>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</si>
  <si>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</si>
  <si>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</si>
  <si>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MILL CREEK GENERATING STATION</t>
  </si>
  <si>
    <t>TRIMBLE COUNTY GENERATING STATION</t>
  </si>
  <si>
    <t>TOTAL TRIMBLE COUNTY GENERATING STATION</t>
  </si>
  <si>
    <t>RESERVOIRS, DAMS AND WATERWAYS</t>
  </si>
  <si>
    <t>WATER WHEELS, TURBINES AND GENERATORS</t>
  </si>
  <si>
    <t>ROADS, RAILROADS AND BRIDGES</t>
  </si>
  <si>
    <t>TOTAL OHIO FALLS</t>
  </si>
  <si>
    <t>BROWN CTS</t>
  </si>
  <si>
    <t>FUEL HOLDERS, PRODUCERS AND ACCESSORIES</t>
  </si>
  <si>
    <t>PRIME MOVERS</t>
  </si>
  <si>
    <t>GENERATORS</t>
  </si>
  <si>
    <t>TOTAL BROWN CTS</t>
  </si>
  <si>
    <t>TOTAL BROWN SOLAR</t>
  </si>
  <si>
    <t>TOTAL SIMPSONVILLE SOLAR</t>
  </si>
  <si>
    <t>CANE RUN CC</t>
  </si>
  <si>
    <t>TOTAL CANE RUN CC</t>
  </si>
  <si>
    <t>PADDY'S RUN</t>
  </si>
  <si>
    <t>TOTAL PADDY'S RUN</t>
  </si>
  <si>
    <t>TRIMBLE COUNTY CTS</t>
  </si>
  <si>
    <t>TOTAL TRIMBLE COUNTY CTS</t>
  </si>
  <si>
    <t>ZORN AND RIVER ROAD CTS</t>
  </si>
  <si>
    <t>TOTAL ZORN AND RIVER ROAD CTS</t>
  </si>
  <si>
    <t>TABLE 2.  CALCULATION OF WEIGHTED NET SALVAGE PERCENT FOR GENERATION PLANT AS OF JUNE 30, 2020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</si>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</sst>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0" fontId="20" fillId="0" borderId="0" xfId="0" applyFont="1" applyFill="1"/>
    <xf numFmtId="43" fontId="20" fillId="0" borderId="0" xfId="0" applyNumberFormat="1" applyFont="1" applyFill="1"/>
    <xf numFmtId="164" fontId="2" fillId="0" borderId="1" xfId="1" applyNumberFormat="1" applyFont="1" applyBorder="1"/>
    <xf numFmtId="164" fontId="2" fillId="0" borderId="13" xfId="1" applyNumberFormat="1" applyFont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4"/>
  <sheetViews>
    <sheetView tabSelected="1" zoomScale="85" zoomScaleNormal="85" workbookViewId="0">
      <selection activeCell="B1" sqref="B1"/>
    </sheetView>
  </sheetViews>
  <sheetFormatPr defaultColWidth="9.140625"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customWidth="1"/>
    <col min="6" max="6" width="2" style="2" customWidth="1"/>
    <col min="7" max="7" width="24.42578125" style="2" customWidth="1"/>
    <col min="8" max="8" width="2.7109375" style="2" customWidth="1"/>
    <col min="9" max="9" width="12.85546875" style="62" customWidth="1"/>
    <col min="10" max="10" width="5.140625" style="2" customWidth="1"/>
    <col min="11" max="11" width="17" style="2" customWidth="1"/>
    <col min="12" max="12" width="2.140625" style="2" customWidth="1"/>
    <col min="13" max="13" width="12.140625" style="62" customWidth="1"/>
    <col min="14" max="14" width="2.7109375" style="2" customWidth="1"/>
    <col min="15" max="15" width="17.28515625" style="2" customWidth="1"/>
    <col min="16" max="16" width="5" style="2" customWidth="1"/>
    <col min="17" max="17" width="18" style="2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6" t="s">
        <v>55</v>
      </c>
      <c r="B1" s="6"/>
      <c r="C1" s="13"/>
      <c r="D1" s="13"/>
      <c r="E1" s="13"/>
      <c r="F1" s="13"/>
      <c r="G1" s="13"/>
      <c r="H1" s="13"/>
      <c r="I1" s="57"/>
      <c r="J1" s="13"/>
      <c r="K1" s="13"/>
      <c r="L1" s="13"/>
      <c r="M1" s="57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/>
      <c r="B2" s="6"/>
      <c r="C2" s="13"/>
      <c r="D2" s="13"/>
      <c r="E2" s="13"/>
      <c r="F2" s="13"/>
      <c r="G2" s="13"/>
      <c r="H2" s="13"/>
      <c r="I2" s="57"/>
      <c r="J2" s="13"/>
      <c r="K2" s="13"/>
      <c r="L2" s="13"/>
      <c r="M2" s="57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 t="s">
        <v>54</v>
      </c>
      <c r="B3" s="6"/>
      <c r="C3" s="13"/>
      <c r="D3" s="13"/>
      <c r="E3" s="13"/>
      <c r="F3" s="13"/>
      <c r="G3" s="13"/>
      <c r="H3" s="13"/>
      <c r="I3" s="57"/>
      <c r="J3" s="13"/>
      <c r="K3" s="13"/>
      <c r="L3" s="13"/>
      <c r="M3" s="57"/>
      <c r="N3" s="13"/>
      <c r="O3" s="13"/>
      <c r="P3" s="13"/>
      <c r="Q3" s="13"/>
      <c r="R3" s="13"/>
      <c r="S3" s="13"/>
      <c r="T3" s="13"/>
      <c r="U3" s="13"/>
    </row>
    <row r="6" spans="1:21" x14ac:dyDescent="0.2">
      <c r="E6" s="7" t="s">
        <v>24</v>
      </c>
      <c r="F6" s="7"/>
      <c r="G6" s="7"/>
      <c r="H6" s="7"/>
      <c r="I6" s="58"/>
      <c r="K6" s="7" t="s">
        <v>25</v>
      </c>
      <c r="L6" s="7"/>
      <c r="M6" s="67"/>
      <c r="N6" s="7"/>
      <c r="O6" s="7"/>
      <c r="Q6" s="12" t="s">
        <v>16</v>
      </c>
      <c r="S6" s="12" t="s">
        <v>22</v>
      </c>
      <c r="T6" s="26"/>
      <c r="U6" s="12" t="s">
        <v>15</v>
      </c>
    </row>
    <row r="7" spans="1:21" x14ac:dyDescent="0.2">
      <c r="A7" s="4"/>
      <c r="B7" s="4"/>
      <c r="C7" s="4"/>
      <c r="D7" s="4"/>
      <c r="E7" s="11" t="s">
        <v>17</v>
      </c>
      <c r="F7" s="5"/>
      <c r="G7" s="11" t="s">
        <v>20</v>
      </c>
      <c r="H7" s="12"/>
      <c r="I7" s="59" t="s">
        <v>20</v>
      </c>
      <c r="J7" s="4"/>
      <c r="K7" s="12" t="s">
        <v>17</v>
      </c>
      <c r="L7" s="5"/>
      <c r="M7" s="68" t="s">
        <v>20</v>
      </c>
      <c r="N7" s="12"/>
      <c r="O7" s="12" t="s">
        <v>20</v>
      </c>
      <c r="P7" s="4"/>
      <c r="Q7" s="12" t="s">
        <v>20</v>
      </c>
      <c r="R7" s="4"/>
      <c r="S7" s="12" t="s">
        <v>17</v>
      </c>
      <c r="T7" s="5"/>
      <c r="U7" s="12" t="s">
        <v>20</v>
      </c>
    </row>
    <row r="8" spans="1:21" x14ac:dyDescent="0.2">
      <c r="A8" s="7" t="s">
        <v>21</v>
      </c>
      <c r="B8" s="7"/>
      <c r="C8" s="7"/>
      <c r="D8" s="4"/>
      <c r="E8" s="9" t="s">
        <v>3</v>
      </c>
      <c r="F8" s="12"/>
      <c r="G8" s="9" t="s">
        <v>3</v>
      </c>
      <c r="H8" s="12"/>
      <c r="I8" s="60" t="s">
        <v>0</v>
      </c>
      <c r="J8" s="4"/>
      <c r="K8" s="9" t="s">
        <v>3</v>
      </c>
      <c r="L8" s="12"/>
      <c r="M8" s="60" t="s">
        <v>0</v>
      </c>
      <c r="N8" s="12"/>
      <c r="O8" s="9" t="s">
        <v>3</v>
      </c>
      <c r="P8" s="4"/>
      <c r="Q8" s="9" t="s">
        <v>3</v>
      </c>
      <c r="R8" s="4"/>
      <c r="S8" s="9" t="s">
        <v>3</v>
      </c>
      <c r="T8" s="12"/>
      <c r="U8" s="9" t="s">
        <v>0</v>
      </c>
    </row>
    <row r="9" spans="1:21" x14ac:dyDescent="0.2">
      <c r="A9" s="10" t="s">
        <v>1</v>
      </c>
      <c r="B9" s="10"/>
      <c r="C9" s="6"/>
      <c r="D9" s="1"/>
      <c r="E9" s="36">
        <v>-2</v>
      </c>
      <c r="F9" s="37"/>
      <c r="G9" s="36">
        <v>-3</v>
      </c>
      <c r="H9" s="36"/>
      <c r="I9" s="61" t="s">
        <v>2</v>
      </c>
      <c r="J9" s="37"/>
      <c r="K9" s="36">
        <v>-5</v>
      </c>
      <c r="L9" s="37"/>
      <c r="M9" s="69">
        <v>-6</v>
      </c>
      <c r="N9" s="36"/>
      <c r="O9" s="37" t="s">
        <v>5</v>
      </c>
      <c r="P9" s="37"/>
      <c r="Q9" s="37" t="s">
        <v>11</v>
      </c>
      <c r="R9" s="37"/>
      <c r="S9" s="37" t="s">
        <v>14</v>
      </c>
      <c r="T9" s="37"/>
      <c r="U9" s="37" t="s">
        <v>6</v>
      </c>
    </row>
    <row r="11" spans="1:21" x14ac:dyDescent="0.2">
      <c r="A11" s="17" t="s">
        <v>7</v>
      </c>
      <c r="B11" s="10"/>
      <c r="C11" s="6"/>
      <c r="G11" s="33"/>
    </row>
    <row r="12" spans="1:21" x14ac:dyDescent="0.2">
      <c r="A12" s="17"/>
      <c r="B12" s="10"/>
      <c r="C12" s="6"/>
      <c r="G12" s="33"/>
    </row>
    <row r="13" spans="1:21" x14ac:dyDescent="0.2">
      <c r="A13" s="14"/>
      <c r="B13" s="23" t="s">
        <v>26</v>
      </c>
      <c r="C13" s="3"/>
      <c r="E13" s="22"/>
      <c r="G13" s="18"/>
      <c r="H13" s="18"/>
      <c r="I13" s="63"/>
      <c r="K13" s="22"/>
      <c r="M13" s="63"/>
      <c r="N13" s="18"/>
      <c r="O13" s="18"/>
    </row>
    <row r="14" spans="1:21" x14ac:dyDescent="0.2">
      <c r="A14" s="14">
        <v>311</v>
      </c>
      <c r="B14" s="8"/>
      <c r="C14" s="3" t="s">
        <v>27</v>
      </c>
      <c r="E14" s="25">
        <v>134438362.58000004</v>
      </c>
      <c r="G14" s="34">
        <f>+E14*I14/100</f>
        <v>-6721918.1290000025</v>
      </c>
      <c r="H14" s="18"/>
      <c r="I14" s="63">
        <v>-5</v>
      </c>
      <c r="J14" s="19"/>
      <c r="K14" s="25">
        <v>6275642.5700000031</v>
      </c>
      <c r="M14" s="63">
        <v>-30</v>
      </c>
      <c r="N14" s="18"/>
      <c r="O14" s="28">
        <f>K14*M14/100</f>
        <v>-1882692.7710000009</v>
      </c>
      <c r="Q14" s="31">
        <f>G14+O14</f>
        <v>-8604610.9000000041</v>
      </c>
      <c r="S14" s="20">
        <f>+E14+K14</f>
        <v>140714005.15000004</v>
      </c>
      <c r="U14" s="18">
        <f t="shared" ref="U14:U18" si="0">+U15</f>
        <v>-7</v>
      </c>
    </row>
    <row r="15" spans="1:21" x14ac:dyDescent="0.2">
      <c r="A15" s="14">
        <v>312</v>
      </c>
      <c r="B15" s="8"/>
      <c r="C15" s="3" t="s">
        <v>28</v>
      </c>
      <c r="E15" s="25">
        <v>1727474996.8599994</v>
      </c>
      <c r="G15" s="34">
        <f t="shared" ref="G15:G18" si="1">+E15*I15/100</f>
        <v>-86373749.84299998</v>
      </c>
      <c r="H15" s="18"/>
      <c r="I15" s="63">
        <v>-5</v>
      </c>
      <c r="J15" s="19"/>
      <c r="K15" s="25">
        <v>211577402.67999986</v>
      </c>
      <c r="M15" s="63">
        <v>-30</v>
      </c>
      <c r="N15" s="18"/>
      <c r="O15" s="28">
        <f t="shared" ref="O15:O18" si="2">K15*M15/100</f>
        <v>-63473220.80399996</v>
      </c>
      <c r="Q15" s="31">
        <f t="shared" ref="Q15:Q18" si="3">G15+O15</f>
        <v>-149846970.64699996</v>
      </c>
      <c r="S15" s="20">
        <f t="shared" ref="S15:S18" si="4">+E15+K15</f>
        <v>1939052399.5399992</v>
      </c>
      <c r="U15" s="18">
        <f t="shared" si="0"/>
        <v>-7</v>
      </c>
    </row>
    <row r="16" spans="1:21" x14ac:dyDescent="0.2">
      <c r="A16" s="14">
        <v>314</v>
      </c>
      <c r="B16" s="8"/>
      <c r="C16" s="3" t="s">
        <v>29</v>
      </c>
      <c r="E16" s="25">
        <v>139736293.87999994</v>
      </c>
      <c r="G16" s="34">
        <f t="shared" si="1"/>
        <v>-6986814.6939999964</v>
      </c>
      <c r="H16" s="18"/>
      <c r="I16" s="63">
        <v>-5</v>
      </c>
      <c r="J16" s="19"/>
      <c r="K16" s="25">
        <v>17137727.320000015</v>
      </c>
      <c r="M16" s="63">
        <v>-15</v>
      </c>
      <c r="N16" s="18"/>
      <c r="O16" s="28">
        <f t="shared" si="2"/>
        <v>-2570659.0980000021</v>
      </c>
      <c r="Q16" s="31">
        <f t="shared" si="3"/>
        <v>-9557473.7919999994</v>
      </c>
      <c r="S16" s="20">
        <f>+E16+K16</f>
        <v>156874021.19999996</v>
      </c>
      <c r="U16" s="18">
        <f t="shared" si="0"/>
        <v>-7</v>
      </c>
    </row>
    <row r="17" spans="1:21" x14ac:dyDescent="0.2">
      <c r="A17" s="14">
        <v>315</v>
      </c>
      <c r="B17" s="8"/>
      <c r="C17" s="3" t="s">
        <v>30</v>
      </c>
      <c r="E17" s="25">
        <v>99553672.210000008</v>
      </c>
      <c r="G17" s="34">
        <f t="shared" si="1"/>
        <v>-4977683.6105000004</v>
      </c>
      <c r="H17" s="18"/>
      <c r="I17" s="63">
        <v>-5</v>
      </c>
      <c r="J17" s="19"/>
      <c r="K17" s="25">
        <v>7221846.5900000026</v>
      </c>
      <c r="M17" s="63">
        <v>-25</v>
      </c>
      <c r="N17" s="18"/>
      <c r="O17" s="28">
        <f t="shared" si="2"/>
        <v>-1805461.6475000007</v>
      </c>
      <c r="Q17" s="55">
        <f t="shared" si="3"/>
        <v>-6783145.2580000013</v>
      </c>
      <c r="S17" s="20">
        <f t="shared" si="4"/>
        <v>106775518.80000001</v>
      </c>
      <c r="U17" s="18">
        <f t="shared" si="0"/>
        <v>-7</v>
      </c>
    </row>
    <row r="18" spans="1:21" x14ac:dyDescent="0.2">
      <c r="A18" s="14">
        <v>316</v>
      </c>
      <c r="B18" s="8"/>
      <c r="C18" s="3" t="s">
        <v>31</v>
      </c>
      <c r="E18" s="30">
        <v>10617178.610000001</v>
      </c>
      <c r="G18" s="35">
        <f t="shared" si="1"/>
        <v>-530858.93050000002</v>
      </c>
      <c r="H18" s="18"/>
      <c r="I18" s="63">
        <v>-5</v>
      </c>
      <c r="J18" s="19"/>
      <c r="K18" s="30">
        <v>2942087.0400000014</v>
      </c>
      <c r="M18" s="63">
        <v>-5</v>
      </c>
      <c r="N18" s="18"/>
      <c r="O18" s="29">
        <f t="shared" si="2"/>
        <v>-147104.35200000007</v>
      </c>
      <c r="Q18" s="32">
        <f t="shared" si="3"/>
        <v>-677963.28250000009</v>
      </c>
      <c r="S18" s="21">
        <f t="shared" si="4"/>
        <v>13559265.650000002</v>
      </c>
      <c r="U18" s="18">
        <f t="shared" si="0"/>
        <v>-7</v>
      </c>
    </row>
    <row r="19" spans="1:21" x14ac:dyDescent="0.2">
      <c r="A19" s="14"/>
      <c r="B19" s="24" t="s">
        <v>32</v>
      </c>
      <c r="E19" s="48">
        <f>+SUBTOTAL(9,E14:E18)</f>
        <v>2111820504.1399994</v>
      </c>
      <c r="F19" s="49"/>
      <c r="G19" s="48">
        <f>+SUBTOTAL(9,G14:G18)</f>
        <v>-105591025.20699999</v>
      </c>
      <c r="H19" s="48"/>
      <c r="I19" s="64"/>
      <c r="J19" s="51"/>
      <c r="K19" s="48">
        <f>+SUBTOTAL(9,K14:K18)</f>
        <v>245154706.19999987</v>
      </c>
      <c r="L19" s="49"/>
      <c r="M19" s="71"/>
      <c r="N19" s="49"/>
      <c r="O19" s="48">
        <f>+SUBTOTAL(9,O14:O18)</f>
        <v>-69879138.672499955</v>
      </c>
      <c r="P19" s="49"/>
      <c r="Q19" s="52">
        <f>+SUBTOTAL(9,Q14:Q18)</f>
        <v>-175470163.87949994</v>
      </c>
      <c r="R19" s="49"/>
      <c r="S19" s="48">
        <f>+SUBTOTAL(9,S14:S18)</f>
        <v>2356975210.3399997</v>
      </c>
      <c r="T19" s="49"/>
      <c r="U19" s="50">
        <f>ROUND(Q19/S19*100,0)</f>
        <v>-7</v>
      </c>
    </row>
    <row r="20" spans="1:21" x14ac:dyDescent="0.2">
      <c r="A20" s="14"/>
      <c r="B20" s="24"/>
      <c r="E20" s="15"/>
      <c r="G20" s="15"/>
      <c r="H20" s="15"/>
      <c r="I20" s="63"/>
      <c r="J20" s="20"/>
      <c r="K20" s="15"/>
      <c r="O20" s="15"/>
      <c r="Q20" s="31"/>
      <c r="S20" s="15"/>
    </row>
    <row r="21" spans="1:21" x14ac:dyDescent="0.2">
      <c r="A21" s="14"/>
      <c r="B21" s="23" t="s">
        <v>33</v>
      </c>
      <c r="C21" s="3"/>
      <c r="E21" s="22"/>
      <c r="G21" s="18"/>
      <c r="H21" s="18"/>
      <c r="I21" s="63"/>
      <c r="K21" s="22"/>
      <c r="M21" s="63"/>
      <c r="N21" s="18"/>
      <c r="O21" s="18"/>
    </row>
    <row r="22" spans="1:21" x14ac:dyDescent="0.2">
      <c r="A22" s="14">
        <v>311</v>
      </c>
      <c r="B22" s="8"/>
      <c r="C22" s="3" t="s">
        <v>27</v>
      </c>
      <c r="E22" s="25">
        <v>117309953.69000001</v>
      </c>
      <c r="G22" s="34">
        <f>+E22*I22/100</f>
        <v>-5865497.6845000004</v>
      </c>
      <c r="H22" s="18"/>
      <c r="I22" s="63">
        <v>-5</v>
      </c>
      <c r="J22" s="19"/>
      <c r="K22" s="25">
        <v>10365507.869999994</v>
      </c>
      <c r="M22" s="63">
        <v>-30</v>
      </c>
      <c r="N22" s="18"/>
      <c r="O22" s="28">
        <f t="shared" ref="O22:O26" si="5">K22*M22/100</f>
        <v>-3109652.3609999977</v>
      </c>
      <c r="Q22" s="31">
        <f t="shared" ref="Q22:Q26" si="6">G22+O22</f>
        <v>-8975150.0454999991</v>
      </c>
      <c r="S22" s="20">
        <f>+E22+K22</f>
        <v>127675461.56</v>
      </c>
      <c r="U22" s="18">
        <f t="shared" ref="U22:U26" si="7">+U23</f>
        <v>-11</v>
      </c>
    </row>
    <row r="23" spans="1:21" x14ac:dyDescent="0.2">
      <c r="A23" s="14">
        <v>312</v>
      </c>
      <c r="B23" s="8"/>
      <c r="C23" s="3" t="s">
        <v>28</v>
      </c>
      <c r="E23" s="25">
        <v>488292272.73000002</v>
      </c>
      <c r="G23" s="34">
        <f t="shared" ref="G23:G26" si="8">+E23*I23/100</f>
        <v>-24414613.636500001</v>
      </c>
      <c r="H23" s="18"/>
      <c r="I23" s="63">
        <v>-5</v>
      </c>
      <c r="J23" s="19"/>
      <c r="K23" s="25">
        <v>207442407.41999993</v>
      </c>
      <c r="M23" s="63">
        <v>-30</v>
      </c>
      <c r="N23" s="18"/>
      <c r="O23" s="28">
        <f t="shared" si="5"/>
        <v>-62232722.225999974</v>
      </c>
      <c r="Q23" s="31">
        <f t="shared" si="6"/>
        <v>-86647335.862499982</v>
      </c>
      <c r="S23" s="20">
        <f t="shared" ref="S23:S26" si="9">+E23+K23</f>
        <v>695734680.14999998</v>
      </c>
      <c r="U23" s="18">
        <f t="shared" si="7"/>
        <v>-11</v>
      </c>
    </row>
    <row r="24" spans="1:21" x14ac:dyDescent="0.2">
      <c r="A24" s="14">
        <v>314</v>
      </c>
      <c r="B24" s="8"/>
      <c r="C24" s="3" t="s">
        <v>29</v>
      </c>
      <c r="E24" s="25">
        <v>60072580.660000004</v>
      </c>
      <c r="G24" s="34">
        <f t="shared" si="8"/>
        <v>-3003629.0330000003</v>
      </c>
      <c r="H24" s="18"/>
      <c r="I24" s="63">
        <v>-5</v>
      </c>
      <c r="J24" s="19"/>
      <c r="K24" s="25">
        <v>21736020.649999991</v>
      </c>
      <c r="M24" s="63">
        <v>-15</v>
      </c>
      <c r="N24" s="18"/>
      <c r="O24" s="28">
        <f t="shared" si="5"/>
        <v>-3260403.0974999988</v>
      </c>
      <c r="Q24" s="31">
        <f t="shared" si="6"/>
        <v>-6264032.130499999</v>
      </c>
      <c r="S24" s="20">
        <f t="shared" si="9"/>
        <v>81808601.310000002</v>
      </c>
      <c r="U24" s="18">
        <f t="shared" si="7"/>
        <v>-11</v>
      </c>
    </row>
    <row r="25" spans="1:21" x14ac:dyDescent="0.2">
      <c r="A25" s="14">
        <v>315</v>
      </c>
      <c r="B25" s="8"/>
      <c r="C25" s="3" t="s">
        <v>30</v>
      </c>
      <c r="E25" s="25">
        <v>68069370.570000008</v>
      </c>
      <c r="G25" s="34">
        <f t="shared" si="8"/>
        <v>-3403468.5285</v>
      </c>
      <c r="H25" s="18"/>
      <c r="I25" s="63">
        <v>-5</v>
      </c>
      <c r="J25" s="19"/>
      <c r="K25" s="25">
        <v>11266224.970000008</v>
      </c>
      <c r="M25" s="63">
        <v>-25</v>
      </c>
      <c r="N25" s="18"/>
      <c r="O25" s="28">
        <f t="shared" si="5"/>
        <v>-2816556.2425000016</v>
      </c>
      <c r="Q25" s="31">
        <f t="shared" si="6"/>
        <v>-6220024.7710000016</v>
      </c>
      <c r="S25" s="20">
        <f t="shared" si="9"/>
        <v>79335595.540000021</v>
      </c>
      <c r="U25" s="18">
        <f t="shared" si="7"/>
        <v>-11</v>
      </c>
    </row>
    <row r="26" spans="1:21" x14ac:dyDescent="0.2">
      <c r="A26" s="14">
        <v>316</v>
      </c>
      <c r="B26" s="8"/>
      <c r="C26" s="3" t="s">
        <v>31</v>
      </c>
      <c r="E26" s="30">
        <v>2594057.9</v>
      </c>
      <c r="G26" s="35">
        <f t="shared" si="8"/>
        <v>-129702.895</v>
      </c>
      <c r="H26" s="18"/>
      <c r="I26" s="63">
        <v>-5</v>
      </c>
      <c r="J26" s="19"/>
      <c r="K26" s="30">
        <v>4689949.5099999961</v>
      </c>
      <c r="M26" s="63">
        <v>-5</v>
      </c>
      <c r="N26" s="18"/>
      <c r="O26" s="29">
        <f t="shared" si="5"/>
        <v>-234497.47549999983</v>
      </c>
      <c r="Q26" s="32">
        <f t="shared" si="6"/>
        <v>-364200.37049999984</v>
      </c>
      <c r="S26" s="21">
        <f t="shared" si="9"/>
        <v>7284007.4099999964</v>
      </c>
      <c r="U26" s="18">
        <f t="shared" si="7"/>
        <v>-11</v>
      </c>
    </row>
    <row r="27" spans="1:21" x14ac:dyDescent="0.2">
      <c r="A27" s="14"/>
      <c r="B27" s="24" t="s">
        <v>34</v>
      </c>
      <c r="E27" s="53">
        <f>+SUBTOTAL(9,E22:E26)</f>
        <v>736338235.55000007</v>
      </c>
      <c r="F27" s="49"/>
      <c r="G27" s="53">
        <f>+SUBTOTAL(9,G22:G26)</f>
        <v>-36816911.777500004</v>
      </c>
      <c r="H27" s="48"/>
      <c r="I27" s="64"/>
      <c r="J27" s="51"/>
      <c r="K27" s="53">
        <f>+SUBTOTAL(9,K22:K26)</f>
        <v>255500110.41999993</v>
      </c>
      <c r="L27" s="49"/>
      <c r="M27" s="70"/>
      <c r="N27" s="49"/>
      <c r="O27" s="53">
        <f>+SUBTOTAL(9,O22:O26)</f>
        <v>-71653831.402499974</v>
      </c>
      <c r="P27" s="49"/>
      <c r="Q27" s="54">
        <f>+SUBTOTAL(9,Q22:Q26)</f>
        <v>-108470743.17999998</v>
      </c>
      <c r="R27" s="49"/>
      <c r="S27" s="53">
        <f>+SUBTOTAL(9,S22:S26)</f>
        <v>991838345.96999991</v>
      </c>
      <c r="T27" s="49"/>
      <c r="U27" s="50">
        <f>ROUND(Q27/S27*100,0)</f>
        <v>-11</v>
      </c>
    </row>
    <row r="28" spans="1:21" ht="15" x14ac:dyDescent="0.25">
      <c r="A28"/>
      <c r="B28"/>
      <c r="C28"/>
      <c r="D28"/>
      <c r="E28"/>
      <c r="F28"/>
      <c r="G28"/>
      <c r="H28"/>
      <c r="I28" s="56"/>
      <c r="J28"/>
      <c r="K28"/>
      <c r="L28"/>
      <c r="M28" s="56"/>
      <c r="N28"/>
      <c r="O28"/>
      <c r="P28"/>
      <c r="Q28"/>
      <c r="R28"/>
      <c r="S28"/>
      <c r="T28"/>
      <c r="U28"/>
    </row>
    <row r="29" spans="1:21" x14ac:dyDescent="0.2">
      <c r="A29" s="27" t="s">
        <v>10</v>
      </c>
      <c r="E29" s="16">
        <f>+SUBTOTAL(9,E13:E28)</f>
        <v>2848158739.6899996</v>
      </c>
      <c r="G29" s="16">
        <f>+SUBTOTAL(9,G13:G28)</f>
        <v>-142407936.98449999</v>
      </c>
      <c r="K29" s="16">
        <f>+SUBTOTAL(9,K13:K28)</f>
        <v>500654816.61999977</v>
      </c>
      <c r="O29" s="16">
        <f>+SUBTOTAL(9,O13:O28)</f>
        <v>-141532970.07499993</v>
      </c>
      <c r="Q29" s="16">
        <f>+SUBTOTAL(9,Q13:Q28)</f>
        <v>-283940907.05949998</v>
      </c>
      <c r="S29" s="16">
        <f>+SUBTOTAL(9,S13:S28)</f>
        <v>3348813556.3099995</v>
      </c>
      <c r="U29" s="50"/>
    </row>
    <row r="30" spans="1:21" x14ac:dyDescent="0.2">
      <c r="A30" s="27"/>
      <c r="E30" s="16"/>
      <c r="G30" s="16"/>
      <c r="K30" s="16"/>
      <c r="O30" s="16"/>
      <c r="Q30" s="16"/>
      <c r="S30" s="16"/>
    </row>
    <row r="31" spans="1:21" x14ac:dyDescent="0.2">
      <c r="A31" s="27" t="s">
        <v>12</v>
      </c>
      <c r="E31" s="16"/>
      <c r="G31" s="16"/>
      <c r="K31" s="16"/>
      <c r="O31" s="16"/>
      <c r="Q31" s="16"/>
      <c r="S31" s="16"/>
      <c r="U31" s="20"/>
    </row>
    <row r="32" spans="1:21" x14ac:dyDescent="0.2">
      <c r="A32" s="27"/>
      <c r="E32" s="16"/>
      <c r="G32" s="16"/>
      <c r="K32" s="16"/>
      <c r="O32" s="16"/>
      <c r="Q32" s="16"/>
      <c r="S32" s="16"/>
    </row>
    <row r="33" spans="1:21" x14ac:dyDescent="0.2">
      <c r="A33" s="14"/>
      <c r="B33" s="23" t="s">
        <v>18</v>
      </c>
      <c r="C33" s="3"/>
      <c r="E33" s="22"/>
      <c r="G33" s="18"/>
      <c r="H33" s="18"/>
      <c r="I33" s="63"/>
      <c r="K33" s="22"/>
      <c r="M33" s="63"/>
      <c r="N33" s="18"/>
      <c r="O33" s="18"/>
    </row>
    <row r="34" spans="1:21" x14ac:dyDescent="0.2">
      <c r="A34" s="14">
        <v>331</v>
      </c>
      <c r="B34" s="8"/>
      <c r="C34" s="3" t="s">
        <v>27</v>
      </c>
      <c r="E34" s="25">
        <v>4338622.2600000007</v>
      </c>
      <c r="G34" s="34">
        <f>+E34*I34/100</f>
        <v>-43386.222600000008</v>
      </c>
      <c r="H34" s="18"/>
      <c r="I34" s="63">
        <v>-1</v>
      </c>
      <c r="J34" s="19"/>
      <c r="K34" s="25">
        <v>1327618.6399999997</v>
      </c>
      <c r="M34" s="63">
        <v>-25</v>
      </c>
      <c r="N34" s="18"/>
      <c r="O34" s="28">
        <f t="shared" ref="O34:O39" si="10">K34*M34/100</f>
        <v>-331904.65999999992</v>
      </c>
      <c r="Q34" s="31">
        <f t="shared" ref="Q34:Q39" si="11">G34+O34</f>
        <v>-375290.8825999999</v>
      </c>
      <c r="S34" s="20">
        <f>+E34+K34</f>
        <v>5666240.9000000004</v>
      </c>
      <c r="U34" s="18">
        <f t="shared" ref="U34:U39" si="12">+U35</f>
        <v>-2</v>
      </c>
    </row>
    <row r="35" spans="1:21" x14ac:dyDescent="0.2">
      <c r="A35" s="14">
        <v>332</v>
      </c>
      <c r="B35" s="8"/>
      <c r="C35" s="3" t="s">
        <v>35</v>
      </c>
      <c r="E35" s="25">
        <v>18594813.27</v>
      </c>
      <c r="G35" s="34">
        <f t="shared" ref="G35:G39" si="13">+E35*I35/100</f>
        <v>-185948.13269999999</v>
      </c>
      <c r="H35" s="18"/>
      <c r="I35" s="63">
        <v>-1</v>
      </c>
      <c r="J35" s="19"/>
      <c r="K35" s="25">
        <v>789273.9300000004</v>
      </c>
      <c r="M35" s="63">
        <v>-25</v>
      </c>
      <c r="N35" s="18"/>
      <c r="O35" s="28">
        <f t="shared" si="10"/>
        <v>-197318.4825000001</v>
      </c>
      <c r="Q35" s="31">
        <f t="shared" si="11"/>
        <v>-383266.61520000012</v>
      </c>
      <c r="S35" s="20">
        <f t="shared" ref="S35:S39" si="14">+E35+K35</f>
        <v>19384087.199999999</v>
      </c>
      <c r="U35" s="18">
        <f t="shared" si="12"/>
        <v>-2</v>
      </c>
    </row>
    <row r="36" spans="1:21" x14ac:dyDescent="0.2">
      <c r="A36" s="14">
        <v>333</v>
      </c>
      <c r="B36" s="8"/>
      <c r="C36" s="3" t="s">
        <v>36</v>
      </c>
      <c r="E36" s="25">
        <v>111504269.60000001</v>
      </c>
      <c r="G36" s="34">
        <f t="shared" ref="G36" si="15">+E36*I36/100</f>
        <v>-1115042.696</v>
      </c>
      <c r="H36" s="18"/>
      <c r="I36" s="63">
        <v>-1</v>
      </c>
      <c r="J36" s="19"/>
      <c r="K36" s="25">
        <v>3076763.3899999997</v>
      </c>
      <c r="M36" s="63">
        <v>-30</v>
      </c>
      <c r="N36" s="18"/>
      <c r="O36" s="28">
        <f t="shared" si="10"/>
        <v>-923029.01699999988</v>
      </c>
      <c r="Q36" s="31">
        <f t="shared" si="11"/>
        <v>-2038071.713</v>
      </c>
      <c r="S36" s="20">
        <f t="shared" ref="S36" si="16">+E36+K36</f>
        <v>114581032.99000001</v>
      </c>
      <c r="U36" s="18">
        <f t="shared" si="12"/>
        <v>-2</v>
      </c>
    </row>
    <row r="37" spans="1:21" x14ac:dyDescent="0.2">
      <c r="A37" s="14">
        <v>334</v>
      </c>
      <c r="B37" s="8"/>
      <c r="C37" s="3" t="s">
        <v>30</v>
      </c>
      <c r="E37" s="25">
        <v>6403287.4300000006</v>
      </c>
      <c r="G37" s="34">
        <f t="shared" si="13"/>
        <v>-64032.874300000003</v>
      </c>
      <c r="H37" s="18"/>
      <c r="I37" s="63">
        <v>-1</v>
      </c>
      <c r="J37" s="19"/>
      <c r="K37" s="25">
        <v>165508.82000000015</v>
      </c>
      <c r="M37" s="63">
        <v>-15</v>
      </c>
      <c r="N37" s="18"/>
      <c r="O37" s="28">
        <f t="shared" si="10"/>
        <v>-24826.323000000022</v>
      </c>
      <c r="Q37" s="31">
        <f t="shared" si="11"/>
        <v>-88859.197300000029</v>
      </c>
      <c r="S37" s="20">
        <f t="shared" si="14"/>
        <v>6568796.2500000009</v>
      </c>
      <c r="U37" s="18">
        <f t="shared" si="12"/>
        <v>-2</v>
      </c>
    </row>
    <row r="38" spans="1:21" x14ac:dyDescent="0.2">
      <c r="A38" s="14">
        <v>335</v>
      </c>
      <c r="B38" s="8"/>
      <c r="C38" s="3" t="s">
        <v>31</v>
      </c>
      <c r="E38" s="25">
        <v>171793.9</v>
      </c>
      <c r="G38" s="34">
        <f t="shared" si="13"/>
        <v>-1717.9389999999999</v>
      </c>
      <c r="H38" s="18"/>
      <c r="I38" s="63">
        <v>-1</v>
      </c>
      <c r="J38" s="19"/>
      <c r="K38" s="25">
        <v>11670.250000000005</v>
      </c>
      <c r="M38" s="63">
        <v>-10</v>
      </c>
      <c r="N38" s="18"/>
      <c r="O38" s="28">
        <f t="shared" si="10"/>
        <v>-1167.0250000000005</v>
      </c>
      <c r="Q38" s="31">
        <f t="shared" si="11"/>
        <v>-2884.9640000000004</v>
      </c>
      <c r="S38" s="20">
        <f t="shared" si="14"/>
        <v>183464.15</v>
      </c>
      <c r="U38" s="18">
        <f t="shared" si="12"/>
        <v>-2</v>
      </c>
    </row>
    <row r="39" spans="1:21" x14ac:dyDescent="0.2">
      <c r="A39" s="14">
        <v>336</v>
      </c>
      <c r="B39" s="8"/>
      <c r="C39" s="3" t="s">
        <v>37</v>
      </c>
      <c r="E39" s="30">
        <v>2739.48</v>
      </c>
      <c r="G39" s="35">
        <f t="shared" si="13"/>
        <v>-27.3948</v>
      </c>
      <c r="H39" s="18"/>
      <c r="I39" s="63">
        <v>-1</v>
      </c>
      <c r="J39" s="19"/>
      <c r="K39" s="30">
        <v>9379.99</v>
      </c>
      <c r="M39" s="63">
        <v>-10</v>
      </c>
      <c r="N39" s="18"/>
      <c r="O39" s="29">
        <f t="shared" si="10"/>
        <v>-937.99899999999991</v>
      </c>
      <c r="Q39" s="32">
        <f t="shared" si="11"/>
        <v>-965.39379999999994</v>
      </c>
      <c r="S39" s="21">
        <f t="shared" si="14"/>
        <v>12119.47</v>
      </c>
      <c r="U39" s="18">
        <f t="shared" si="12"/>
        <v>-2</v>
      </c>
    </row>
    <row r="40" spans="1:21" x14ac:dyDescent="0.2">
      <c r="A40" s="14"/>
      <c r="B40" s="24" t="s">
        <v>38</v>
      </c>
      <c r="E40" s="53">
        <f>+SUBTOTAL(9,E34:E39)</f>
        <v>141015525.94</v>
      </c>
      <c r="F40" s="49"/>
      <c r="G40" s="53">
        <f>+SUBTOTAL(9,G34:G39)</f>
        <v>-1410155.2593999999</v>
      </c>
      <c r="H40" s="48"/>
      <c r="I40" s="64"/>
      <c r="J40" s="51"/>
      <c r="K40" s="53">
        <f>+SUBTOTAL(9,K34:K39)</f>
        <v>5380215.0200000005</v>
      </c>
      <c r="L40" s="49"/>
      <c r="M40" s="70"/>
      <c r="N40" s="49"/>
      <c r="O40" s="53">
        <f>+SUBTOTAL(9,O34:O39)</f>
        <v>-1479183.5065000001</v>
      </c>
      <c r="P40" s="49"/>
      <c r="Q40" s="54">
        <f>+SUBTOTAL(9,Q34:Q39)</f>
        <v>-2889338.7659000005</v>
      </c>
      <c r="R40" s="49"/>
      <c r="S40" s="53">
        <f>+SUBTOTAL(9,S34:S39)</f>
        <v>146395740.96000001</v>
      </c>
      <c r="T40" s="49"/>
      <c r="U40" s="50">
        <f>ROUND(Q40/S40*100,0)</f>
        <v>-2</v>
      </c>
    </row>
    <row r="41" spans="1:21" x14ac:dyDescent="0.2">
      <c r="A41" s="27"/>
      <c r="E41" s="16"/>
      <c r="G41" s="16"/>
      <c r="K41" s="16"/>
      <c r="O41" s="16"/>
      <c r="Q41" s="16"/>
      <c r="S41" s="16"/>
    </row>
    <row r="42" spans="1:21" x14ac:dyDescent="0.2">
      <c r="A42" s="27" t="s">
        <v>13</v>
      </c>
      <c r="E42" s="16">
        <f>SUBTOTAL(9,E34:E41)</f>
        <v>141015525.94</v>
      </c>
      <c r="G42" s="16">
        <f>SUBTOTAL(9,G34:G41)</f>
        <v>-1410155.2593999999</v>
      </c>
      <c r="K42" s="16">
        <f>SUBTOTAL(9,K34:K41)</f>
        <v>5380215.0200000005</v>
      </c>
      <c r="O42" s="16">
        <f>SUBTOTAL(9,O34:O41)</f>
        <v>-1479183.5065000001</v>
      </c>
      <c r="Q42" s="16">
        <f>SUBTOTAL(9,Q34:Q41)</f>
        <v>-2889338.7659000005</v>
      </c>
      <c r="S42" s="16">
        <f>SUBTOTAL(9,S34:S41)</f>
        <v>146395740.96000001</v>
      </c>
    </row>
    <row r="43" spans="1:21" x14ac:dyDescent="0.2">
      <c r="A43" s="27"/>
      <c r="E43" s="16"/>
      <c r="G43" s="16"/>
      <c r="K43" s="16"/>
      <c r="O43" s="16"/>
      <c r="Q43" s="16"/>
      <c r="S43" s="16"/>
    </row>
    <row r="44" spans="1:21" x14ac:dyDescent="0.2">
      <c r="A44" s="27" t="s">
        <v>8</v>
      </c>
    </row>
    <row r="45" spans="1:21" x14ac:dyDescent="0.2">
      <c r="A45" s="14"/>
    </row>
    <row r="46" spans="1:21" s="26" customFormat="1" x14ac:dyDescent="0.2">
      <c r="A46" s="14"/>
      <c r="B46" s="23" t="s">
        <v>39</v>
      </c>
      <c r="C46" s="3"/>
      <c r="D46" s="2"/>
      <c r="E46" s="22"/>
      <c r="F46" s="2"/>
      <c r="G46" s="18"/>
      <c r="H46" s="18"/>
      <c r="I46" s="63"/>
      <c r="J46" s="2"/>
      <c r="K46" s="22"/>
      <c r="L46" s="2"/>
      <c r="M46" s="63"/>
      <c r="N46" s="18"/>
      <c r="O46" s="18"/>
      <c r="P46" s="2"/>
      <c r="Q46" s="2"/>
      <c r="R46" s="2"/>
      <c r="S46" s="2"/>
      <c r="T46" s="2"/>
      <c r="U46" s="2"/>
    </row>
    <row r="47" spans="1:21" s="26" customFormat="1" x14ac:dyDescent="0.2">
      <c r="A47" s="14">
        <v>341</v>
      </c>
      <c r="B47" s="8"/>
      <c r="C47" s="3" t="s">
        <v>27</v>
      </c>
      <c r="D47" s="2"/>
      <c r="E47" s="25">
        <v>1375176.81</v>
      </c>
      <c r="F47" s="2"/>
      <c r="G47" s="34">
        <f>+E47*I47/100</f>
        <v>-82510.608600000007</v>
      </c>
      <c r="H47" s="18"/>
      <c r="I47" s="63">
        <v>-6</v>
      </c>
      <c r="J47" s="19"/>
      <c r="K47" s="25">
        <v>63998.600000000042</v>
      </c>
      <c r="L47" s="2"/>
      <c r="M47" s="63">
        <v>-10</v>
      </c>
      <c r="N47" s="18"/>
      <c r="O47" s="28">
        <f t="shared" ref="O47:O52" si="17">K47*M47/100</f>
        <v>-6399.8600000000042</v>
      </c>
      <c r="P47" s="2"/>
      <c r="Q47" s="31">
        <f t="shared" ref="Q47:Q52" si="18">G47+O47</f>
        <v>-88910.468600000007</v>
      </c>
      <c r="R47" s="2"/>
      <c r="S47" s="20">
        <f>+E47+K47</f>
        <v>1439175.4100000001</v>
      </c>
      <c r="T47" s="2"/>
      <c r="U47" s="18">
        <f t="shared" ref="U47:U52" si="19">+U48</f>
        <v>-7</v>
      </c>
    </row>
    <row r="48" spans="1:21" s="26" customFormat="1" x14ac:dyDescent="0.2">
      <c r="A48" s="14">
        <v>342</v>
      </c>
      <c r="B48" s="8"/>
      <c r="C48" s="3" t="s">
        <v>40</v>
      </c>
      <c r="D48" s="2"/>
      <c r="E48" s="25">
        <v>1870603.5100000002</v>
      </c>
      <c r="F48" s="2"/>
      <c r="G48" s="34">
        <f t="shared" ref="G48:G52" si="20">+E48*I48/100</f>
        <v>-112236.21060000002</v>
      </c>
      <c r="H48" s="18"/>
      <c r="I48" s="63">
        <v>-6</v>
      </c>
      <c r="J48" s="19"/>
      <c r="K48" s="25">
        <v>225852.69000000009</v>
      </c>
      <c r="L48" s="2"/>
      <c r="M48" s="63">
        <v>-10</v>
      </c>
      <c r="N48" s="18"/>
      <c r="O48" s="28">
        <f t="shared" si="17"/>
        <v>-22585.269000000008</v>
      </c>
      <c r="P48" s="2"/>
      <c r="Q48" s="31">
        <f t="shared" si="18"/>
        <v>-134821.47960000002</v>
      </c>
      <c r="R48" s="2"/>
      <c r="S48" s="20">
        <f t="shared" ref="S48:S52" si="21">+E48+K48</f>
        <v>2096456.2000000004</v>
      </c>
      <c r="T48" s="2"/>
      <c r="U48" s="18">
        <f t="shared" si="19"/>
        <v>-7</v>
      </c>
    </row>
    <row r="49" spans="1:21" s="26" customFormat="1" x14ac:dyDescent="0.2">
      <c r="A49" s="14">
        <v>343</v>
      </c>
      <c r="B49" s="8"/>
      <c r="C49" s="3" t="s">
        <v>41</v>
      </c>
      <c r="D49" s="2"/>
      <c r="E49" s="25">
        <v>37668142.50999999</v>
      </c>
      <c r="F49" s="2"/>
      <c r="G49" s="34">
        <f t="shared" si="20"/>
        <v>-2260088.5505999993</v>
      </c>
      <c r="H49" s="18"/>
      <c r="I49" s="63">
        <v>-6</v>
      </c>
      <c r="J49" s="19"/>
      <c r="K49" s="25">
        <v>23538316.529999986</v>
      </c>
      <c r="L49" s="2"/>
      <c r="M49" s="63">
        <v>-10</v>
      </c>
      <c r="N49" s="18"/>
      <c r="O49" s="28">
        <f t="shared" si="17"/>
        <v>-2353831.6529999985</v>
      </c>
      <c r="P49" s="2"/>
      <c r="Q49" s="31">
        <f t="shared" si="18"/>
        <v>-4613920.2035999978</v>
      </c>
      <c r="R49" s="2"/>
      <c r="S49" s="20">
        <f t="shared" si="21"/>
        <v>61206459.039999977</v>
      </c>
      <c r="T49" s="2"/>
      <c r="U49" s="18">
        <f t="shared" si="19"/>
        <v>-7</v>
      </c>
    </row>
    <row r="50" spans="1:21" s="26" customFormat="1" x14ac:dyDescent="0.2">
      <c r="A50" s="14">
        <v>344</v>
      </c>
      <c r="B50" s="8"/>
      <c r="C50" s="3" t="s">
        <v>42</v>
      </c>
      <c r="D50" s="2"/>
      <c r="E50" s="25">
        <v>7808604</v>
      </c>
      <c r="F50" s="2"/>
      <c r="G50" s="34">
        <f t="shared" si="20"/>
        <v>-468516.24</v>
      </c>
      <c r="H50" s="18"/>
      <c r="I50" s="63">
        <v>-6</v>
      </c>
      <c r="J50" s="19"/>
      <c r="K50" s="25">
        <v>597806.64999999991</v>
      </c>
      <c r="L50" s="2"/>
      <c r="M50" s="63">
        <v>-10</v>
      </c>
      <c r="N50" s="18"/>
      <c r="O50" s="28">
        <f t="shared" si="17"/>
        <v>-59780.664999999994</v>
      </c>
      <c r="P50" s="2"/>
      <c r="Q50" s="31">
        <f t="shared" si="18"/>
        <v>-528296.90500000003</v>
      </c>
      <c r="R50" s="2"/>
      <c r="S50" s="20">
        <f t="shared" si="21"/>
        <v>8406410.6500000004</v>
      </c>
      <c r="T50" s="2"/>
      <c r="U50" s="18">
        <f t="shared" si="19"/>
        <v>-7</v>
      </c>
    </row>
    <row r="51" spans="1:21" s="26" customFormat="1" x14ac:dyDescent="0.2">
      <c r="A51" s="14">
        <v>345</v>
      </c>
      <c r="B51" s="8"/>
      <c r="C51" s="3" t="s">
        <v>30</v>
      </c>
      <c r="D51" s="2"/>
      <c r="E51" s="25">
        <v>3822600.6300000008</v>
      </c>
      <c r="F51" s="2"/>
      <c r="G51" s="34">
        <f t="shared" si="20"/>
        <v>-229356.03780000005</v>
      </c>
      <c r="H51" s="18"/>
      <c r="I51" s="63">
        <v>-6</v>
      </c>
      <c r="J51" s="19"/>
      <c r="K51" s="25">
        <v>952787.17000000016</v>
      </c>
      <c r="L51" s="2"/>
      <c r="M51" s="63">
        <v>-5</v>
      </c>
      <c r="N51" s="18"/>
      <c r="O51" s="28">
        <f t="shared" si="17"/>
        <v>-47639.358500000002</v>
      </c>
      <c r="P51" s="2"/>
      <c r="Q51" s="31">
        <f t="shared" si="18"/>
        <v>-276995.39630000002</v>
      </c>
      <c r="R51" s="2"/>
      <c r="S51" s="20">
        <f t="shared" si="21"/>
        <v>4775387.8000000007</v>
      </c>
      <c r="T51" s="2"/>
      <c r="U51" s="18">
        <f t="shared" si="19"/>
        <v>-7</v>
      </c>
    </row>
    <row r="52" spans="1:21" s="26" customFormat="1" x14ac:dyDescent="0.2">
      <c r="A52" s="14">
        <v>346</v>
      </c>
      <c r="B52" s="8"/>
      <c r="C52" s="3" t="s">
        <v>31</v>
      </c>
      <c r="D52" s="2"/>
      <c r="E52" s="30">
        <v>2224512.2299999995</v>
      </c>
      <c r="F52" s="2"/>
      <c r="G52" s="35">
        <f t="shared" si="20"/>
        <v>-133470.73379999996</v>
      </c>
      <c r="H52" s="18"/>
      <c r="I52" s="63">
        <v>-6</v>
      </c>
      <c r="J52" s="19"/>
      <c r="K52" s="30">
        <v>230541.2699999999</v>
      </c>
      <c r="L52" s="2"/>
      <c r="M52" s="63">
        <v>-5</v>
      </c>
      <c r="N52" s="18"/>
      <c r="O52" s="29">
        <f t="shared" si="17"/>
        <v>-11527.063499999997</v>
      </c>
      <c r="P52" s="2"/>
      <c r="Q52" s="32">
        <f t="shared" si="18"/>
        <v>-144997.79729999995</v>
      </c>
      <c r="R52" s="2"/>
      <c r="S52" s="21">
        <f t="shared" si="21"/>
        <v>2455053.4999999995</v>
      </c>
      <c r="T52" s="2"/>
      <c r="U52" s="18">
        <f t="shared" si="19"/>
        <v>-7</v>
      </c>
    </row>
    <row r="53" spans="1:21" s="26" customFormat="1" x14ac:dyDescent="0.2">
      <c r="A53" s="14"/>
      <c r="B53" s="24" t="s">
        <v>43</v>
      </c>
      <c r="C53" s="2"/>
      <c r="D53" s="2"/>
      <c r="E53" s="48">
        <f>+SUBTOTAL(9,E47:E52)</f>
        <v>54769639.68999999</v>
      </c>
      <c r="F53" s="49"/>
      <c r="G53" s="48">
        <f>+SUBTOTAL(9,G47:G52)</f>
        <v>-3286178.3813999998</v>
      </c>
      <c r="H53" s="48"/>
      <c r="I53" s="64"/>
      <c r="J53" s="51"/>
      <c r="K53" s="48">
        <f>+SUBTOTAL(9,K47:K52)</f>
        <v>25609302.909999985</v>
      </c>
      <c r="L53" s="49"/>
      <c r="M53" s="70"/>
      <c r="N53" s="49"/>
      <c r="O53" s="48">
        <f>+SUBTOTAL(9,O47:O52)</f>
        <v>-2501763.868999999</v>
      </c>
      <c r="P53" s="49"/>
      <c r="Q53" s="52">
        <f>+SUBTOTAL(9,Q47:Q52)</f>
        <v>-5787942.2503999984</v>
      </c>
      <c r="R53" s="49"/>
      <c r="S53" s="48">
        <f>+SUBTOTAL(9,S47:S52)</f>
        <v>80378942.599999979</v>
      </c>
      <c r="T53" s="49"/>
      <c r="U53" s="50">
        <f>ROUND(Q53/S53*100,0)</f>
        <v>-7</v>
      </c>
    </row>
    <row r="54" spans="1:21" s="26" customFormat="1" x14ac:dyDescent="0.2">
      <c r="A54" s="38"/>
      <c r="B54" s="40"/>
      <c r="C54" s="41"/>
      <c r="E54" s="42"/>
      <c r="G54" s="39"/>
      <c r="H54" s="43"/>
      <c r="I54" s="65"/>
      <c r="J54" s="44"/>
      <c r="K54" s="42"/>
      <c r="M54" s="65"/>
      <c r="N54" s="43"/>
      <c r="O54" s="45"/>
      <c r="Q54" s="46"/>
      <c r="S54" s="47"/>
      <c r="U54" s="43"/>
    </row>
    <row r="55" spans="1:21" s="26" customFormat="1" x14ac:dyDescent="0.2">
      <c r="A55" s="14"/>
      <c r="B55" s="23" t="s">
        <v>19</v>
      </c>
      <c r="C55" s="3"/>
      <c r="D55" s="2"/>
      <c r="E55" s="22"/>
      <c r="F55" s="2"/>
      <c r="G55" s="18"/>
      <c r="H55" s="18"/>
      <c r="I55" s="63"/>
      <c r="J55" s="2"/>
      <c r="K55" s="22"/>
      <c r="L55" s="2"/>
      <c r="M55" s="63"/>
      <c r="N55" s="18"/>
      <c r="O55" s="18"/>
      <c r="P55" s="2"/>
      <c r="Q55" s="2"/>
      <c r="R55" s="2"/>
      <c r="S55" s="2"/>
      <c r="T55" s="2"/>
      <c r="U55" s="2"/>
    </row>
    <row r="56" spans="1:21" s="26" customFormat="1" x14ac:dyDescent="0.2">
      <c r="A56" s="14">
        <v>341</v>
      </c>
      <c r="B56" s="8"/>
      <c r="C56" s="3" t="s">
        <v>27</v>
      </c>
      <c r="D56" s="2"/>
      <c r="E56" s="25">
        <v>871066.38</v>
      </c>
      <c r="F56" s="2"/>
      <c r="G56" s="34">
        <f>+E56*I56/100</f>
        <v>-8710.6638000000003</v>
      </c>
      <c r="H56" s="18"/>
      <c r="I56" s="63">
        <v>-1</v>
      </c>
      <c r="J56" s="19"/>
      <c r="K56" s="25">
        <v>52879.47</v>
      </c>
      <c r="L56" s="2"/>
      <c r="M56" s="63">
        <v>-10</v>
      </c>
      <c r="N56" s="18"/>
      <c r="O56" s="28">
        <f t="shared" ref="O56:O59" si="22">K56*M56/100</f>
        <v>-5287.9469999999992</v>
      </c>
      <c r="P56" s="2"/>
      <c r="Q56" s="31">
        <f t="shared" ref="Q56:Q59" si="23">G56+O56</f>
        <v>-13998.610799999999</v>
      </c>
      <c r="R56" s="2"/>
      <c r="S56" s="20">
        <f>+E56+K56</f>
        <v>923945.85</v>
      </c>
      <c r="T56" s="2"/>
      <c r="U56" s="18">
        <f t="shared" ref="U56:U59" si="24">+U57</f>
        <v>-3</v>
      </c>
    </row>
    <row r="57" spans="1:21" s="26" customFormat="1" x14ac:dyDescent="0.2">
      <c r="A57" s="14">
        <v>344</v>
      </c>
      <c r="B57" s="8"/>
      <c r="C57" s="3" t="s">
        <v>42</v>
      </c>
      <c r="D57" s="2"/>
      <c r="E57" s="25">
        <v>5750349.5899999999</v>
      </c>
      <c r="F57" s="2"/>
      <c r="G57" s="34">
        <f t="shared" ref="G57:G59" si="25">+E57*I57/100</f>
        <v>-57503.495900000002</v>
      </c>
      <c r="H57" s="18"/>
      <c r="I57" s="63">
        <v>-1</v>
      </c>
      <c r="J57" s="19"/>
      <c r="K57" s="25">
        <v>2612753.7700000005</v>
      </c>
      <c r="L57" s="2"/>
      <c r="M57" s="63">
        <v>-10</v>
      </c>
      <c r="N57" s="18"/>
      <c r="O57" s="28">
        <f t="shared" si="22"/>
        <v>-261275.37700000004</v>
      </c>
      <c r="P57" s="2"/>
      <c r="Q57" s="31">
        <f t="shared" si="23"/>
        <v>-318778.87290000002</v>
      </c>
      <c r="R57" s="2"/>
      <c r="S57" s="20">
        <f t="shared" ref="S57:S59" si="26">+E57+K57</f>
        <v>8363103.3600000003</v>
      </c>
      <c r="T57" s="2"/>
      <c r="U57" s="18">
        <f t="shared" si="24"/>
        <v>-3</v>
      </c>
    </row>
    <row r="58" spans="1:21" s="26" customFormat="1" x14ac:dyDescent="0.2">
      <c r="A58" s="14">
        <v>345</v>
      </c>
      <c r="B58" s="8"/>
      <c r="C58" s="3" t="s">
        <v>30</v>
      </c>
      <c r="D58" s="2"/>
      <c r="E58" s="25">
        <v>258453.84</v>
      </c>
      <c r="F58" s="2"/>
      <c r="G58" s="34">
        <f t="shared" si="25"/>
        <v>-2584.5383999999999</v>
      </c>
      <c r="H58" s="18"/>
      <c r="I58" s="63">
        <v>-1</v>
      </c>
      <c r="J58" s="19"/>
      <c r="K58" s="25">
        <v>26618.179999999997</v>
      </c>
      <c r="L58" s="2"/>
      <c r="M58" s="63">
        <v>-5</v>
      </c>
      <c r="N58" s="18"/>
      <c r="O58" s="28">
        <f t="shared" si="22"/>
        <v>-1330.9089999999999</v>
      </c>
      <c r="P58" s="2"/>
      <c r="Q58" s="31">
        <f t="shared" si="23"/>
        <v>-3915.4474</v>
      </c>
      <c r="R58" s="2"/>
      <c r="S58" s="20">
        <f t="shared" si="26"/>
        <v>285072.02</v>
      </c>
      <c r="T58" s="2"/>
      <c r="U58" s="18">
        <f t="shared" si="24"/>
        <v>-3</v>
      </c>
    </row>
    <row r="59" spans="1:21" s="26" customFormat="1" x14ac:dyDescent="0.2">
      <c r="A59" s="14">
        <v>346</v>
      </c>
      <c r="B59" s="8"/>
      <c r="C59" s="3" t="s">
        <v>31</v>
      </c>
      <c r="D59" s="2"/>
      <c r="E59" s="30">
        <v>225375.71</v>
      </c>
      <c r="F59" s="2"/>
      <c r="G59" s="35">
        <f t="shared" si="25"/>
        <v>-2253.7570999999998</v>
      </c>
      <c r="H59" s="18"/>
      <c r="I59" s="63">
        <v>-1</v>
      </c>
      <c r="J59" s="19"/>
      <c r="K59" s="30">
        <v>46473.419999999991</v>
      </c>
      <c r="L59" s="2"/>
      <c r="M59" s="63">
        <v>-5</v>
      </c>
      <c r="N59" s="18"/>
      <c r="O59" s="29">
        <f t="shared" si="22"/>
        <v>-2323.6709999999994</v>
      </c>
      <c r="P59" s="2"/>
      <c r="Q59" s="32">
        <f t="shared" si="23"/>
        <v>-4577.4280999999992</v>
      </c>
      <c r="R59" s="2"/>
      <c r="S59" s="21">
        <f t="shared" si="26"/>
        <v>271849.13</v>
      </c>
      <c r="T59" s="2"/>
      <c r="U59" s="18">
        <f t="shared" si="24"/>
        <v>-3</v>
      </c>
    </row>
    <row r="60" spans="1:21" s="26" customFormat="1" x14ac:dyDescent="0.2">
      <c r="A60" s="14"/>
      <c r="B60" s="24" t="s">
        <v>44</v>
      </c>
      <c r="C60" s="2"/>
      <c r="D60" s="2"/>
      <c r="E60" s="48">
        <f>+SUBTOTAL(9,E56:E59)</f>
        <v>7105245.5199999996</v>
      </c>
      <c r="F60" s="49"/>
      <c r="G60" s="48">
        <f>+SUBTOTAL(9,G56:G59)</f>
        <v>-71052.455200000011</v>
      </c>
      <c r="H60" s="48"/>
      <c r="I60" s="64"/>
      <c r="J60" s="51"/>
      <c r="K60" s="48">
        <f>+SUBTOTAL(9,K56:K59)</f>
        <v>2738724.8400000008</v>
      </c>
      <c r="L60" s="49"/>
      <c r="M60" s="70"/>
      <c r="N60" s="49"/>
      <c r="O60" s="48">
        <f>+SUBTOTAL(9,O56:O59)</f>
        <v>-270217.90399999998</v>
      </c>
      <c r="P60" s="49"/>
      <c r="Q60" s="52">
        <f>+SUBTOTAL(9,Q56:Q59)</f>
        <v>-341270.35920000006</v>
      </c>
      <c r="R60" s="49"/>
      <c r="S60" s="48">
        <f>+SUBTOTAL(9,S56:S59)</f>
        <v>9843970.3600000013</v>
      </c>
      <c r="T60" s="49"/>
      <c r="U60" s="50">
        <f>ROUND(Q60/S60*100,0)</f>
        <v>-3</v>
      </c>
    </row>
    <row r="61" spans="1:21" s="26" customFormat="1" x14ac:dyDescent="0.2">
      <c r="A61" s="38"/>
      <c r="B61" s="40"/>
      <c r="C61" s="41"/>
      <c r="E61" s="42"/>
      <c r="G61" s="39"/>
      <c r="H61" s="43"/>
      <c r="I61" s="65"/>
      <c r="J61" s="44"/>
      <c r="K61" s="42"/>
      <c r="M61" s="65"/>
      <c r="N61" s="43"/>
      <c r="O61" s="45"/>
      <c r="Q61" s="46"/>
      <c r="S61" s="47"/>
      <c r="U61" s="43"/>
    </row>
    <row r="62" spans="1:21" s="26" customFormat="1" x14ac:dyDescent="0.2">
      <c r="A62" s="14"/>
      <c r="B62" s="23" t="s">
        <v>23</v>
      </c>
      <c r="C62" s="3"/>
      <c r="D62" s="2"/>
      <c r="E62" s="22"/>
      <c r="F62" s="2"/>
      <c r="G62" s="18"/>
      <c r="H62" s="18"/>
      <c r="I62" s="63"/>
      <c r="J62" s="2"/>
      <c r="K62" s="22"/>
      <c r="L62" s="2"/>
      <c r="M62" s="63"/>
      <c r="N62" s="18"/>
      <c r="O62" s="18"/>
      <c r="P62" s="2"/>
      <c r="Q62" s="2"/>
      <c r="R62" s="2"/>
      <c r="S62" s="2"/>
      <c r="T62" s="2"/>
      <c r="U62" s="2"/>
    </row>
    <row r="63" spans="1:21" s="26" customFormat="1" x14ac:dyDescent="0.2">
      <c r="A63" s="14">
        <v>341</v>
      </c>
      <c r="B63" s="8"/>
      <c r="C63" s="3" t="s">
        <v>27</v>
      </c>
      <c r="D63" s="2"/>
      <c r="E63" s="25">
        <v>593092.97</v>
      </c>
      <c r="F63" s="2"/>
      <c r="G63" s="34">
        <f>+E63*I63/100</f>
        <v>0</v>
      </c>
      <c r="H63" s="18"/>
      <c r="I63" s="63">
        <v>0</v>
      </c>
      <c r="J63" s="19"/>
      <c r="K63" s="25">
        <v>36004.78</v>
      </c>
      <c r="L63" s="2"/>
      <c r="M63" s="63">
        <v>-10</v>
      </c>
      <c r="N63" s="18"/>
      <c r="O63" s="28">
        <f t="shared" ref="O63:O66" si="27">K63*M63/100</f>
        <v>-3600.4780000000001</v>
      </c>
      <c r="P63" s="2"/>
      <c r="Q63" s="31">
        <f t="shared" ref="Q63:Q66" si="28">G63+O63</f>
        <v>-3600.4780000000001</v>
      </c>
      <c r="R63" s="2"/>
      <c r="S63" s="20">
        <f>+E63+K63</f>
        <v>629097.75</v>
      </c>
      <c r="T63" s="2"/>
      <c r="U63" s="18">
        <f t="shared" ref="U63:U66" si="29">+U64</f>
        <v>-1</v>
      </c>
    </row>
    <row r="64" spans="1:21" s="26" customFormat="1" x14ac:dyDescent="0.2">
      <c r="A64" s="14">
        <v>344</v>
      </c>
      <c r="B64" s="8"/>
      <c r="C64" s="3" t="s">
        <v>42</v>
      </c>
      <c r="D64" s="2"/>
      <c r="E64" s="25">
        <v>341462.78</v>
      </c>
      <c r="F64" s="2"/>
      <c r="G64" s="34">
        <f t="shared" ref="G64:G66" si="30">+E64*I64/100</f>
        <v>0</v>
      </c>
      <c r="H64" s="18"/>
      <c r="I64" s="63">
        <v>0</v>
      </c>
      <c r="J64" s="19"/>
      <c r="K64" s="25">
        <v>144024.63999999998</v>
      </c>
      <c r="L64" s="2"/>
      <c r="M64" s="63">
        <v>-10</v>
      </c>
      <c r="N64" s="18"/>
      <c r="O64" s="28">
        <f t="shared" si="27"/>
        <v>-14402.464</v>
      </c>
      <c r="P64" s="2"/>
      <c r="Q64" s="31">
        <f t="shared" si="28"/>
        <v>-14402.464</v>
      </c>
      <c r="R64" s="2"/>
      <c r="S64" s="20">
        <f t="shared" ref="S64:S66" si="31">+E64+K64</f>
        <v>485487.42000000004</v>
      </c>
      <c r="T64" s="2"/>
      <c r="U64" s="18">
        <f t="shared" si="29"/>
        <v>-1</v>
      </c>
    </row>
    <row r="65" spans="1:21" s="26" customFormat="1" x14ac:dyDescent="0.2">
      <c r="A65" s="14">
        <v>345</v>
      </c>
      <c r="B65" s="8"/>
      <c r="C65" s="3" t="s">
        <v>30</v>
      </c>
      <c r="D65" s="2"/>
      <c r="E65" s="25">
        <v>234147.14</v>
      </c>
      <c r="F65" s="2"/>
      <c r="G65" s="34">
        <f t="shared" si="30"/>
        <v>0</v>
      </c>
      <c r="H65" s="18"/>
      <c r="I65" s="63">
        <v>0</v>
      </c>
      <c r="J65" s="19"/>
      <c r="K65" s="25">
        <v>25292.699999999997</v>
      </c>
      <c r="L65" s="2"/>
      <c r="M65" s="63">
        <v>-5</v>
      </c>
      <c r="N65" s="18"/>
      <c r="O65" s="28">
        <f t="shared" si="27"/>
        <v>-1264.6349999999998</v>
      </c>
      <c r="P65" s="2"/>
      <c r="Q65" s="31">
        <f t="shared" si="28"/>
        <v>-1264.6349999999998</v>
      </c>
      <c r="R65" s="2"/>
      <c r="S65" s="20">
        <f t="shared" si="31"/>
        <v>259439.84000000003</v>
      </c>
      <c r="T65" s="2"/>
      <c r="U65" s="18">
        <f t="shared" si="29"/>
        <v>-1</v>
      </c>
    </row>
    <row r="66" spans="1:21" s="26" customFormat="1" x14ac:dyDescent="0.2">
      <c r="A66" s="14">
        <v>346</v>
      </c>
      <c r="B66" s="8"/>
      <c r="C66" s="3" t="s">
        <v>31</v>
      </c>
      <c r="D66" s="2"/>
      <c r="E66" s="30">
        <v>19677.95</v>
      </c>
      <c r="F66" s="2"/>
      <c r="G66" s="35">
        <f t="shared" si="30"/>
        <v>0</v>
      </c>
      <c r="H66" s="18"/>
      <c r="I66" s="63">
        <v>0</v>
      </c>
      <c r="J66" s="19"/>
      <c r="K66" s="30">
        <v>4206.76</v>
      </c>
      <c r="L66" s="2"/>
      <c r="M66" s="63">
        <v>-5</v>
      </c>
      <c r="N66" s="18"/>
      <c r="O66" s="29">
        <f t="shared" si="27"/>
        <v>-210.33800000000002</v>
      </c>
      <c r="P66" s="2"/>
      <c r="Q66" s="32">
        <f t="shared" si="28"/>
        <v>-210.33800000000002</v>
      </c>
      <c r="R66" s="2"/>
      <c r="S66" s="21">
        <f t="shared" si="31"/>
        <v>23884.71</v>
      </c>
      <c r="T66" s="2"/>
      <c r="U66" s="18">
        <f t="shared" si="29"/>
        <v>-1</v>
      </c>
    </row>
    <row r="67" spans="1:21" s="26" customFormat="1" x14ac:dyDescent="0.2">
      <c r="A67" s="14"/>
      <c r="B67" s="24" t="s">
        <v>45</v>
      </c>
      <c r="C67" s="2"/>
      <c r="D67" s="2"/>
      <c r="E67" s="48">
        <f>+SUBTOTAL(9,E63:E66)</f>
        <v>1188380.8400000001</v>
      </c>
      <c r="F67" s="49"/>
      <c r="G67" s="48">
        <f>+SUBTOTAL(9,G63:G66)</f>
        <v>0</v>
      </c>
      <c r="H67" s="48"/>
      <c r="I67" s="64"/>
      <c r="J67" s="51"/>
      <c r="K67" s="48">
        <f>+SUBTOTAL(9,K63:K66)</f>
        <v>209528.88</v>
      </c>
      <c r="L67" s="49"/>
      <c r="M67" s="70"/>
      <c r="N67" s="49"/>
      <c r="O67" s="48">
        <f>+SUBTOTAL(9,O63:O66)</f>
        <v>-19477.914999999997</v>
      </c>
      <c r="P67" s="49"/>
      <c r="Q67" s="52">
        <f>+SUBTOTAL(9,Q63:Q66)</f>
        <v>-19477.914999999997</v>
      </c>
      <c r="R67" s="49"/>
      <c r="S67" s="48">
        <f>+SUBTOTAL(9,S63:S66)</f>
        <v>1397909.72</v>
      </c>
      <c r="T67" s="49"/>
      <c r="U67" s="50">
        <f>ROUND(Q67/S67*100,0)</f>
        <v>-1</v>
      </c>
    </row>
    <row r="68" spans="1:21" s="26" customFormat="1" x14ac:dyDescent="0.2">
      <c r="A68" s="38"/>
      <c r="B68" s="40"/>
      <c r="C68" s="41"/>
      <c r="E68" s="42"/>
      <c r="G68" s="39"/>
      <c r="H68" s="43"/>
      <c r="I68" s="65"/>
      <c r="J68" s="44"/>
      <c r="K68" s="42"/>
      <c r="M68" s="65"/>
      <c r="N68" s="43"/>
      <c r="O68" s="45"/>
      <c r="Q68" s="46"/>
      <c r="S68" s="47"/>
      <c r="U68" s="43"/>
    </row>
    <row r="69" spans="1:21" s="26" customFormat="1" x14ac:dyDescent="0.2">
      <c r="A69" s="14"/>
      <c r="B69" s="23" t="s">
        <v>46</v>
      </c>
      <c r="C69" s="3"/>
      <c r="D69" s="2"/>
      <c r="E69" s="22"/>
      <c r="F69" s="2"/>
      <c r="G69" s="18"/>
      <c r="H69" s="18"/>
      <c r="I69" s="63"/>
      <c r="J69" s="2"/>
      <c r="K69" s="22"/>
      <c r="L69" s="2"/>
      <c r="M69" s="63"/>
      <c r="N69" s="18"/>
      <c r="O69" s="18"/>
      <c r="P69" s="2"/>
      <c r="Q69" s="2"/>
      <c r="R69" s="2"/>
      <c r="S69" s="2"/>
      <c r="T69" s="2"/>
      <c r="U69" s="2"/>
    </row>
    <row r="70" spans="1:21" s="26" customFormat="1" x14ac:dyDescent="0.2">
      <c r="A70" s="14">
        <v>341</v>
      </c>
      <c r="B70" s="8"/>
      <c r="C70" s="3" t="s">
        <v>27</v>
      </c>
      <c r="D70" s="2"/>
      <c r="E70" s="25">
        <v>13234845.879999999</v>
      </c>
      <c r="F70" s="2"/>
      <c r="G70" s="34">
        <f>+E70*I70/100</f>
        <v>-1455833.0467999997</v>
      </c>
      <c r="H70" s="18"/>
      <c r="I70" s="63">
        <v>-11</v>
      </c>
      <c r="J70" s="19"/>
      <c r="K70" s="25">
        <v>4474605.009999997</v>
      </c>
      <c r="L70" s="2"/>
      <c r="M70" s="63">
        <v>-10</v>
      </c>
      <c r="N70" s="18"/>
      <c r="O70" s="28">
        <f t="shared" ref="O70:O75" si="32">K70*M70/100</f>
        <v>-447460.5009999997</v>
      </c>
      <c r="P70" s="2"/>
      <c r="Q70" s="31">
        <f t="shared" ref="Q70:Q75" si="33">G70+O70</f>
        <v>-1903293.5477999994</v>
      </c>
      <c r="R70" s="2"/>
      <c r="S70" s="20">
        <f>+E70+K70</f>
        <v>17709450.889999997</v>
      </c>
      <c r="T70" s="2"/>
      <c r="U70" s="18">
        <f t="shared" ref="U70:U74" si="34">+U71</f>
        <v>-11</v>
      </c>
    </row>
    <row r="71" spans="1:21" s="26" customFormat="1" x14ac:dyDescent="0.2">
      <c r="A71" s="14">
        <v>342</v>
      </c>
      <c r="B71" s="8"/>
      <c r="C71" s="3" t="s">
        <v>40</v>
      </c>
      <c r="D71" s="2"/>
      <c r="E71" s="25">
        <v>6886995.0100000007</v>
      </c>
      <c r="F71" s="2"/>
      <c r="G71" s="34">
        <f t="shared" ref="G71:G75" si="35">+E71*I71/100</f>
        <v>-757569.45110000018</v>
      </c>
      <c r="H71" s="18"/>
      <c r="I71" s="63">
        <v>-11</v>
      </c>
      <c r="J71" s="19"/>
      <c r="K71" s="25">
        <v>1554575.3499999996</v>
      </c>
      <c r="L71" s="2"/>
      <c r="M71" s="63">
        <v>-10</v>
      </c>
      <c r="N71" s="18"/>
      <c r="O71" s="28">
        <f t="shared" si="32"/>
        <v>-155457.53499999997</v>
      </c>
      <c r="P71" s="2"/>
      <c r="Q71" s="31">
        <f t="shared" si="33"/>
        <v>-913026.9861000001</v>
      </c>
      <c r="R71" s="2"/>
      <c r="S71" s="20">
        <f t="shared" ref="S71:S75" si="36">+E71+K71</f>
        <v>8441570.3599999994</v>
      </c>
      <c r="T71" s="2"/>
      <c r="U71" s="18">
        <f t="shared" si="34"/>
        <v>-11</v>
      </c>
    </row>
    <row r="72" spans="1:21" s="26" customFormat="1" x14ac:dyDescent="0.2">
      <c r="A72" s="14">
        <v>343</v>
      </c>
      <c r="B72" s="8"/>
      <c r="C72" s="3" t="s">
        <v>41</v>
      </c>
      <c r="D72" s="2"/>
      <c r="E72" s="25">
        <v>33309235.450000007</v>
      </c>
      <c r="F72" s="2"/>
      <c r="G72" s="34">
        <f t="shared" si="35"/>
        <v>-3664015.8995000003</v>
      </c>
      <c r="H72" s="18"/>
      <c r="I72" s="63">
        <v>-11</v>
      </c>
      <c r="J72" s="19"/>
      <c r="K72" s="25">
        <v>42555899.649999984</v>
      </c>
      <c r="L72" s="2"/>
      <c r="M72" s="63">
        <v>-10</v>
      </c>
      <c r="N72" s="18"/>
      <c r="O72" s="28">
        <f t="shared" si="32"/>
        <v>-4255589.964999998</v>
      </c>
      <c r="P72" s="2"/>
      <c r="Q72" s="31">
        <f t="shared" si="33"/>
        <v>-7919605.8644999983</v>
      </c>
      <c r="R72" s="2"/>
      <c r="S72" s="20">
        <f t="shared" si="36"/>
        <v>75865135.099999994</v>
      </c>
      <c r="T72" s="2"/>
      <c r="U72" s="18">
        <f t="shared" si="34"/>
        <v>-11</v>
      </c>
    </row>
    <row r="73" spans="1:21" s="26" customFormat="1" x14ac:dyDescent="0.2">
      <c r="A73" s="14">
        <v>344</v>
      </c>
      <c r="B73" s="8"/>
      <c r="C73" s="3" t="s">
        <v>42</v>
      </c>
      <c r="D73" s="2"/>
      <c r="E73" s="25">
        <v>16092771.080000002</v>
      </c>
      <c r="F73" s="2"/>
      <c r="G73" s="34">
        <f t="shared" si="35"/>
        <v>-1770204.8188000002</v>
      </c>
      <c r="H73" s="18"/>
      <c r="I73" s="63">
        <v>-11</v>
      </c>
      <c r="J73" s="19"/>
      <c r="K73" s="25">
        <v>1433988.6399999997</v>
      </c>
      <c r="L73" s="2"/>
      <c r="M73" s="63">
        <v>-10</v>
      </c>
      <c r="N73" s="18"/>
      <c r="O73" s="28">
        <f t="shared" si="32"/>
        <v>-143398.86399999997</v>
      </c>
      <c r="P73" s="2"/>
      <c r="Q73" s="31">
        <f t="shared" si="33"/>
        <v>-1913603.6828000003</v>
      </c>
      <c r="R73" s="2"/>
      <c r="S73" s="20">
        <f t="shared" si="36"/>
        <v>17526759.720000003</v>
      </c>
      <c r="T73" s="2"/>
      <c r="U73" s="18">
        <f t="shared" si="34"/>
        <v>-11</v>
      </c>
    </row>
    <row r="74" spans="1:21" s="26" customFormat="1" x14ac:dyDescent="0.2">
      <c r="A74" s="14">
        <v>345</v>
      </c>
      <c r="B74" s="8"/>
      <c r="C74" s="3" t="s">
        <v>30</v>
      </c>
      <c r="D74" s="2"/>
      <c r="E74" s="25">
        <v>5336678.2600000007</v>
      </c>
      <c r="F74" s="2"/>
      <c r="G74" s="34">
        <f t="shared" si="35"/>
        <v>-587034.60860000004</v>
      </c>
      <c r="H74" s="18"/>
      <c r="I74" s="63">
        <v>-11</v>
      </c>
      <c r="J74" s="19"/>
      <c r="K74" s="25">
        <v>1520486.7899999996</v>
      </c>
      <c r="L74" s="2"/>
      <c r="M74" s="63">
        <v>-5</v>
      </c>
      <c r="N74" s="18"/>
      <c r="O74" s="28">
        <f t="shared" si="32"/>
        <v>-76024.339499999973</v>
      </c>
      <c r="P74" s="2"/>
      <c r="Q74" s="31">
        <f t="shared" si="33"/>
        <v>-663058.94810000004</v>
      </c>
      <c r="R74" s="2"/>
      <c r="S74" s="20">
        <f t="shared" si="36"/>
        <v>6857165.0500000007</v>
      </c>
      <c r="T74" s="2"/>
      <c r="U74" s="18">
        <f t="shared" si="34"/>
        <v>-11</v>
      </c>
    </row>
    <row r="75" spans="1:21" s="26" customFormat="1" x14ac:dyDescent="0.2">
      <c r="A75" s="14">
        <v>346</v>
      </c>
      <c r="B75" s="8"/>
      <c r="C75" s="3" t="s">
        <v>31</v>
      </c>
      <c r="D75" s="2"/>
      <c r="E75" s="30">
        <v>871342.45</v>
      </c>
      <c r="F75" s="2"/>
      <c r="G75" s="35">
        <f t="shared" si="35"/>
        <v>-95847.669499999989</v>
      </c>
      <c r="H75" s="18"/>
      <c r="I75" s="63">
        <v>-11</v>
      </c>
      <c r="J75" s="19"/>
      <c r="K75" s="30">
        <v>94157.88999999997</v>
      </c>
      <c r="L75" s="2"/>
      <c r="M75" s="63">
        <v>-5</v>
      </c>
      <c r="N75" s="18"/>
      <c r="O75" s="29">
        <f t="shared" si="32"/>
        <v>-4707.8944999999985</v>
      </c>
      <c r="P75" s="2"/>
      <c r="Q75" s="32">
        <f t="shared" si="33"/>
        <v>-100555.56399999998</v>
      </c>
      <c r="R75" s="2"/>
      <c r="S75" s="21">
        <f t="shared" si="36"/>
        <v>965500.34</v>
      </c>
      <c r="T75" s="2"/>
      <c r="U75" s="18">
        <f>+U76</f>
        <v>-11</v>
      </c>
    </row>
    <row r="76" spans="1:21" s="26" customFormat="1" x14ac:dyDescent="0.2">
      <c r="A76" s="14"/>
      <c r="B76" s="24" t="s">
        <v>47</v>
      </c>
      <c r="C76" s="2"/>
      <c r="D76" s="2"/>
      <c r="E76" s="48">
        <f>+SUBTOTAL(9,E70:E75)</f>
        <v>75731868.13000001</v>
      </c>
      <c r="F76" s="49"/>
      <c r="G76" s="48">
        <f>+SUBTOTAL(9,G70:G75)</f>
        <v>-8330505.4943000004</v>
      </c>
      <c r="H76" s="48"/>
      <c r="I76" s="64"/>
      <c r="J76" s="51"/>
      <c r="K76" s="48">
        <f>+SUBTOTAL(9,K70:K75)</f>
        <v>51633713.329999983</v>
      </c>
      <c r="L76" s="49"/>
      <c r="M76" s="70"/>
      <c r="N76" s="49"/>
      <c r="O76" s="48">
        <f>+SUBTOTAL(9,O70:O75)</f>
        <v>-5082639.0989999976</v>
      </c>
      <c r="P76" s="49"/>
      <c r="Q76" s="52">
        <f>+SUBTOTAL(9,Q70:Q75)</f>
        <v>-13413144.593299998</v>
      </c>
      <c r="R76" s="49"/>
      <c r="S76" s="48">
        <f>+SUBTOTAL(9,S70:S75)</f>
        <v>127365581.45999999</v>
      </c>
      <c r="T76" s="49"/>
      <c r="U76" s="50">
        <f>ROUND(Q76/S76*100,0)</f>
        <v>-11</v>
      </c>
    </row>
    <row r="77" spans="1:21" s="26" customFormat="1" x14ac:dyDescent="0.2">
      <c r="A77" s="38"/>
      <c r="B77" s="40"/>
      <c r="C77" s="41"/>
      <c r="E77" s="42"/>
      <c r="G77" s="39"/>
      <c r="H77" s="43"/>
      <c r="I77" s="65"/>
      <c r="J77" s="44"/>
      <c r="K77" s="42"/>
      <c r="M77" s="65"/>
      <c r="N77" s="43"/>
      <c r="O77" s="45"/>
      <c r="Q77" s="46"/>
      <c r="S77" s="47"/>
      <c r="U77" s="43"/>
    </row>
    <row r="78" spans="1:21" s="26" customFormat="1" x14ac:dyDescent="0.2">
      <c r="A78" s="14"/>
      <c r="B78" s="23" t="s">
        <v>48</v>
      </c>
      <c r="C78" s="3"/>
      <c r="D78" s="2"/>
      <c r="E78" s="22"/>
      <c r="F78" s="2"/>
      <c r="G78" s="18"/>
      <c r="H78" s="18"/>
      <c r="I78" s="63"/>
      <c r="J78" s="2"/>
      <c r="K78" s="22"/>
      <c r="L78" s="2"/>
      <c r="M78" s="63"/>
      <c r="N78" s="18"/>
      <c r="O78" s="18"/>
      <c r="P78" s="2"/>
      <c r="Q78" s="2"/>
      <c r="R78" s="2"/>
      <c r="S78" s="2"/>
      <c r="T78" s="2"/>
      <c r="U78" s="2"/>
    </row>
    <row r="79" spans="1:21" s="26" customFormat="1" x14ac:dyDescent="0.2">
      <c r="A79" s="14">
        <v>341</v>
      </c>
      <c r="B79" s="8"/>
      <c r="C79" s="3" t="s">
        <v>27</v>
      </c>
      <c r="D79" s="2"/>
      <c r="E79" s="25">
        <v>2401742.4899999993</v>
      </c>
      <c r="F79" s="2"/>
      <c r="G79" s="34">
        <f>+E79*I79/100</f>
        <v>-120087.12449999996</v>
      </c>
      <c r="H79" s="18"/>
      <c r="I79" s="63">
        <v>-5</v>
      </c>
      <c r="J79" s="19"/>
      <c r="K79" s="25">
        <v>146456.24</v>
      </c>
      <c r="L79" s="2"/>
      <c r="M79" s="63">
        <v>-10</v>
      </c>
      <c r="N79" s="18"/>
      <c r="O79" s="28">
        <f t="shared" ref="O79:O84" si="37">K79*M79/100</f>
        <v>-14645.624</v>
      </c>
      <c r="P79" s="2"/>
      <c r="Q79" s="31">
        <f t="shared" ref="Q79:Q84" si="38">G79+O79</f>
        <v>-134732.74849999996</v>
      </c>
      <c r="R79" s="2"/>
      <c r="S79" s="20">
        <f>+E79+K79</f>
        <v>2548198.7299999995</v>
      </c>
      <c r="T79" s="2"/>
      <c r="U79" s="18">
        <f t="shared" ref="U79:U84" si="39">+U80</f>
        <v>-6</v>
      </c>
    </row>
    <row r="80" spans="1:21" s="26" customFormat="1" x14ac:dyDescent="0.2">
      <c r="A80" s="14">
        <v>342</v>
      </c>
      <c r="B80" s="8"/>
      <c r="C80" s="3" t="s">
        <v>40</v>
      </c>
      <c r="D80" s="2"/>
      <c r="E80" s="25">
        <v>9144658.8000000007</v>
      </c>
      <c r="F80" s="2"/>
      <c r="G80" s="34">
        <f t="shared" ref="G80:G84" si="40">+E80*I80/100</f>
        <v>-457232.94</v>
      </c>
      <c r="H80" s="18"/>
      <c r="I80" s="63">
        <v>-5</v>
      </c>
      <c r="J80" s="19"/>
      <c r="K80" s="25">
        <v>814648.75000000012</v>
      </c>
      <c r="L80" s="2"/>
      <c r="M80" s="63">
        <v>-10</v>
      </c>
      <c r="N80" s="18"/>
      <c r="O80" s="28">
        <f t="shared" si="37"/>
        <v>-81464.875000000015</v>
      </c>
      <c r="P80" s="2"/>
      <c r="Q80" s="31">
        <f t="shared" si="38"/>
        <v>-538697.81500000006</v>
      </c>
      <c r="R80" s="2"/>
      <c r="S80" s="20">
        <f t="shared" ref="S80:S84" si="41">+E80+K80</f>
        <v>9959307.5500000007</v>
      </c>
      <c r="T80" s="2"/>
      <c r="U80" s="18">
        <f t="shared" si="39"/>
        <v>-6</v>
      </c>
    </row>
    <row r="81" spans="1:21" s="26" customFormat="1" x14ac:dyDescent="0.2">
      <c r="A81" s="14">
        <v>343</v>
      </c>
      <c r="B81" s="8"/>
      <c r="C81" s="3" t="s">
        <v>41</v>
      </c>
      <c r="D81" s="2"/>
      <c r="E81" s="25">
        <v>12358098.170000002</v>
      </c>
      <c r="F81" s="2"/>
      <c r="G81" s="34">
        <f t="shared" si="40"/>
        <v>-617904.90850000014</v>
      </c>
      <c r="H81" s="18"/>
      <c r="I81" s="63">
        <v>-5</v>
      </c>
      <c r="J81" s="19"/>
      <c r="K81" s="25">
        <v>9792079.4299999997</v>
      </c>
      <c r="L81" s="2"/>
      <c r="M81" s="63">
        <v>-10</v>
      </c>
      <c r="N81" s="18"/>
      <c r="O81" s="28">
        <f t="shared" si="37"/>
        <v>-979207.94299999997</v>
      </c>
      <c r="P81" s="2"/>
      <c r="Q81" s="31">
        <f t="shared" si="38"/>
        <v>-1597112.8515000001</v>
      </c>
      <c r="R81" s="2"/>
      <c r="S81" s="20">
        <f t="shared" si="41"/>
        <v>22150177.600000001</v>
      </c>
      <c r="T81" s="2"/>
      <c r="U81" s="18">
        <f t="shared" si="39"/>
        <v>-6</v>
      </c>
    </row>
    <row r="82" spans="1:21" s="26" customFormat="1" x14ac:dyDescent="0.2">
      <c r="A82" s="14">
        <v>344</v>
      </c>
      <c r="B82" s="8"/>
      <c r="C82" s="3" t="s">
        <v>42</v>
      </c>
      <c r="D82" s="2"/>
      <c r="E82" s="25">
        <v>9915367.9000000004</v>
      </c>
      <c r="F82" s="2"/>
      <c r="G82" s="34">
        <f t="shared" si="40"/>
        <v>-495768.39500000002</v>
      </c>
      <c r="H82" s="18"/>
      <c r="I82" s="63">
        <v>-5</v>
      </c>
      <c r="J82" s="19"/>
      <c r="K82" s="25">
        <v>995089.23</v>
      </c>
      <c r="L82" s="2"/>
      <c r="M82" s="63">
        <v>-10</v>
      </c>
      <c r="N82" s="18"/>
      <c r="O82" s="28">
        <f t="shared" si="37"/>
        <v>-99508.92300000001</v>
      </c>
      <c r="P82" s="2"/>
      <c r="Q82" s="31">
        <f t="shared" si="38"/>
        <v>-595277.31799999997</v>
      </c>
      <c r="R82" s="2"/>
      <c r="S82" s="20">
        <f t="shared" si="41"/>
        <v>10910457.130000001</v>
      </c>
      <c r="T82" s="2"/>
      <c r="U82" s="18">
        <f t="shared" si="39"/>
        <v>-6</v>
      </c>
    </row>
    <row r="83" spans="1:21" s="26" customFormat="1" x14ac:dyDescent="0.2">
      <c r="A83" s="14">
        <v>345</v>
      </c>
      <c r="B83" s="8"/>
      <c r="C83" s="3" t="s">
        <v>30</v>
      </c>
      <c r="D83" s="2"/>
      <c r="E83" s="25">
        <v>3714021.73</v>
      </c>
      <c r="F83" s="2"/>
      <c r="G83" s="34">
        <f t="shared" si="40"/>
        <v>-185701.08649999998</v>
      </c>
      <c r="H83" s="18"/>
      <c r="I83" s="63">
        <v>-5</v>
      </c>
      <c r="J83" s="19"/>
      <c r="K83" s="25">
        <v>653254.46999999986</v>
      </c>
      <c r="L83" s="2"/>
      <c r="M83" s="63">
        <v>-5</v>
      </c>
      <c r="N83" s="18"/>
      <c r="O83" s="28">
        <f t="shared" si="37"/>
        <v>-32662.723499999993</v>
      </c>
      <c r="P83" s="2"/>
      <c r="Q83" s="31">
        <f t="shared" si="38"/>
        <v>-218363.80999999997</v>
      </c>
      <c r="R83" s="2"/>
      <c r="S83" s="20">
        <f t="shared" si="41"/>
        <v>4367276.2</v>
      </c>
      <c r="T83" s="2"/>
      <c r="U83" s="18">
        <f t="shared" si="39"/>
        <v>-6</v>
      </c>
    </row>
    <row r="84" spans="1:21" s="26" customFormat="1" x14ac:dyDescent="0.2">
      <c r="A84" s="14">
        <v>346</v>
      </c>
      <c r="B84" s="8"/>
      <c r="C84" s="3" t="s">
        <v>31</v>
      </c>
      <c r="D84" s="2"/>
      <c r="E84" s="30">
        <v>1186974.2100000002</v>
      </c>
      <c r="F84" s="2"/>
      <c r="G84" s="35">
        <f t="shared" si="40"/>
        <v>-59348.710500000008</v>
      </c>
      <c r="H84" s="18"/>
      <c r="I84" s="63">
        <v>-5</v>
      </c>
      <c r="J84" s="19"/>
      <c r="K84" s="30">
        <v>121871.34</v>
      </c>
      <c r="L84" s="2"/>
      <c r="M84" s="63">
        <v>-5</v>
      </c>
      <c r="N84" s="18"/>
      <c r="O84" s="29">
        <f t="shared" si="37"/>
        <v>-6093.5669999999991</v>
      </c>
      <c r="P84" s="2"/>
      <c r="Q84" s="32">
        <f t="shared" si="38"/>
        <v>-65442.277500000011</v>
      </c>
      <c r="R84" s="2"/>
      <c r="S84" s="21">
        <f t="shared" si="41"/>
        <v>1308845.5500000003</v>
      </c>
      <c r="T84" s="2"/>
      <c r="U84" s="18">
        <f t="shared" si="39"/>
        <v>-6</v>
      </c>
    </row>
    <row r="85" spans="1:21" s="26" customFormat="1" x14ac:dyDescent="0.2">
      <c r="A85" s="14"/>
      <c r="B85" s="24" t="s">
        <v>49</v>
      </c>
      <c r="C85" s="2"/>
      <c r="D85" s="2"/>
      <c r="E85" s="48">
        <f>+SUBTOTAL(9,E79:E84)</f>
        <v>38720863.299999997</v>
      </c>
      <c r="F85" s="49"/>
      <c r="G85" s="48">
        <f>+SUBTOTAL(9,G79:G84)</f>
        <v>-1936043.1650000003</v>
      </c>
      <c r="H85" s="48"/>
      <c r="I85" s="64"/>
      <c r="J85" s="51"/>
      <c r="K85" s="48">
        <f>+SUBTOTAL(9,K79:K84)</f>
        <v>12523399.460000001</v>
      </c>
      <c r="L85" s="49"/>
      <c r="M85" s="70"/>
      <c r="N85" s="49"/>
      <c r="O85" s="48">
        <f>+SUBTOTAL(9,O79:O84)</f>
        <v>-1213583.6555000001</v>
      </c>
      <c r="P85" s="49"/>
      <c r="Q85" s="52">
        <f>+SUBTOTAL(9,Q79:Q84)</f>
        <v>-3149626.8204999999</v>
      </c>
      <c r="R85" s="49"/>
      <c r="S85" s="48">
        <f>+SUBTOTAL(9,S79:S84)</f>
        <v>51244262.760000005</v>
      </c>
      <c r="T85" s="49"/>
      <c r="U85" s="50">
        <f>ROUND(Q85/S85*100,0)</f>
        <v>-6</v>
      </c>
    </row>
    <row r="86" spans="1:21" s="26" customFormat="1" x14ac:dyDescent="0.2">
      <c r="A86" s="38"/>
      <c r="B86" s="40"/>
      <c r="C86" s="41"/>
      <c r="E86" s="42"/>
      <c r="G86" s="39"/>
      <c r="H86" s="43"/>
      <c r="I86" s="65"/>
      <c r="J86" s="44"/>
      <c r="K86" s="42"/>
      <c r="M86" s="65"/>
      <c r="N86" s="43"/>
      <c r="O86" s="45"/>
      <c r="Q86" s="46"/>
      <c r="S86" s="47"/>
      <c r="U86" s="43"/>
    </row>
    <row r="87" spans="1:21" s="26" customFormat="1" x14ac:dyDescent="0.2">
      <c r="A87" s="14"/>
      <c r="B87" s="23" t="s">
        <v>50</v>
      </c>
      <c r="C87" s="3"/>
      <c r="D87" s="2"/>
      <c r="E87" s="22"/>
      <c r="F87" s="2"/>
      <c r="G87" s="18"/>
      <c r="H87" s="18"/>
      <c r="I87" s="63"/>
      <c r="J87" s="2"/>
      <c r="K87" s="22"/>
      <c r="L87" s="2"/>
      <c r="M87" s="63"/>
      <c r="N87" s="18"/>
      <c r="O87" s="18"/>
      <c r="P87" s="2"/>
      <c r="Q87" s="2"/>
      <c r="R87" s="2"/>
      <c r="S87" s="2"/>
      <c r="T87" s="2"/>
      <c r="U87" s="2"/>
    </row>
    <row r="88" spans="1:21" s="26" customFormat="1" x14ac:dyDescent="0.2">
      <c r="A88" s="14">
        <v>341</v>
      </c>
      <c r="B88" s="8"/>
      <c r="C88" s="3" t="s">
        <v>27</v>
      </c>
      <c r="D88" s="2"/>
      <c r="E88" s="25">
        <v>11093740.129999999</v>
      </c>
      <c r="F88" s="2"/>
      <c r="G88" s="34">
        <f>+E88*I88/100</f>
        <v>-998436.61169999989</v>
      </c>
      <c r="H88" s="18"/>
      <c r="I88" s="63">
        <v>-9</v>
      </c>
      <c r="J88" s="19"/>
      <c r="K88" s="25">
        <v>751479.01999999979</v>
      </c>
      <c r="L88" s="2"/>
      <c r="M88" s="63">
        <v>-10</v>
      </c>
      <c r="N88" s="18"/>
      <c r="O88" s="28">
        <f t="shared" ref="O88:O93" si="42">K88*M88/100</f>
        <v>-75147.901999999973</v>
      </c>
      <c r="P88" s="2"/>
      <c r="Q88" s="31">
        <f t="shared" ref="Q88:Q93" si="43">G88+O88</f>
        <v>-1073584.5136999998</v>
      </c>
      <c r="R88" s="2"/>
      <c r="S88" s="20">
        <f>+E88+K88</f>
        <v>11845219.149999999</v>
      </c>
      <c r="T88" s="2"/>
      <c r="U88" s="18">
        <f t="shared" ref="U88:U93" si="44">+U89</f>
        <v>-9</v>
      </c>
    </row>
    <row r="89" spans="1:21" s="26" customFormat="1" x14ac:dyDescent="0.2">
      <c r="A89" s="14">
        <v>342</v>
      </c>
      <c r="B89" s="8"/>
      <c r="C89" s="3" t="s">
        <v>40</v>
      </c>
      <c r="D89" s="2"/>
      <c r="E89" s="25">
        <v>3333188.63</v>
      </c>
      <c r="F89" s="2"/>
      <c r="G89" s="34">
        <f t="shared" ref="G89:G93" si="45">+E89*I89/100</f>
        <v>-299986.9767</v>
      </c>
      <c r="H89" s="18"/>
      <c r="I89" s="63">
        <v>-9</v>
      </c>
      <c r="J89" s="19"/>
      <c r="K89" s="25">
        <v>652329.84999999974</v>
      </c>
      <c r="L89" s="2"/>
      <c r="M89" s="63">
        <v>-10</v>
      </c>
      <c r="N89" s="18"/>
      <c r="O89" s="28">
        <f t="shared" si="42"/>
        <v>-65232.984999999971</v>
      </c>
      <c r="P89" s="2"/>
      <c r="Q89" s="31">
        <f t="shared" si="43"/>
        <v>-365219.96169999999</v>
      </c>
      <c r="R89" s="2"/>
      <c r="S89" s="20">
        <f t="shared" ref="S89:S93" si="46">+E89+K89</f>
        <v>3985518.4799999995</v>
      </c>
      <c r="T89" s="2"/>
      <c r="U89" s="18">
        <f t="shared" si="44"/>
        <v>-9</v>
      </c>
    </row>
    <row r="90" spans="1:21" s="26" customFormat="1" x14ac:dyDescent="0.2">
      <c r="A90" s="14">
        <v>343</v>
      </c>
      <c r="B90" s="8"/>
      <c r="C90" s="3" t="s">
        <v>41</v>
      </c>
      <c r="D90" s="2"/>
      <c r="E90" s="25">
        <v>47726930.749999993</v>
      </c>
      <c r="F90" s="2"/>
      <c r="G90" s="34">
        <f t="shared" si="45"/>
        <v>-4295423.7674999991</v>
      </c>
      <c r="H90" s="18"/>
      <c r="I90" s="63">
        <v>-9</v>
      </c>
      <c r="J90" s="19"/>
      <c r="K90" s="25">
        <v>43119446.520000063</v>
      </c>
      <c r="L90" s="2"/>
      <c r="M90" s="63">
        <v>-10</v>
      </c>
      <c r="N90" s="18"/>
      <c r="O90" s="28">
        <f t="shared" si="42"/>
        <v>-4311944.6520000063</v>
      </c>
      <c r="P90" s="2"/>
      <c r="Q90" s="31">
        <f t="shared" si="43"/>
        <v>-8607368.4195000045</v>
      </c>
      <c r="R90" s="2"/>
      <c r="S90" s="20">
        <f t="shared" si="46"/>
        <v>90846377.270000055</v>
      </c>
      <c r="T90" s="2"/>
      <c r="U90" s="18">
        <f t="shared" si="44"/>
        <v>-9</v>
      </c>
    </row>
    <row r="91" spans="1:21" s="26" customFormat="1" x14ac:dyDescent="0.2">
      <c r="A91" s="14">
        <v>344</v>
      </c>
      <c r="B91" s="8"/>
      <c r="C91" s="3" t="s">
        <v>42</v>
      </c>
      <c r="D91" s="2"/>
      <c r="E91" s="25">
        <v>9906098.660000002</v>
      </c>
      <c r="F91" s="2"/>
      <c r="G91" s="34">
        <f t="shared" si="45"/>
        <v>-891548.87940000009</v>
      </c>
      <c r="H91" s="18"/>
      <c r="I91" s="63">
        <v>-9</v>
      </c>
      <c r="J91" s="19"/>
      <c r="K91" s="25">
        <v>811453.60000000126</v>
      </c>
      <c r="L91" s="2"/>
      <c r="M91" s="63">
        <v>-10</v>
      </c>
      <c r="N91" s="18"/>
      <c r="O91" s="28">
        <f t="shared" si="42"/>
        <v>-81145.360000000132</v>
      </c>
      <c r="P91" s="2"/>
      <c r="Q91" s="31">
        <f t="shared" si="43"/>
        <v>-972694.2394000002</v>
      </c>
      <c r="R91" s="2"/>
      <c r="S91" s="20">
        <f t="shared" si="46"/>
        <v>10717552.260000004</v>
      </c>
      <c r="T91" s="2"/>
      <c r="U91" s="18">
        <f t="shared" si="44"/>
        <v>-9</v>
      </c>
    </row>
    <row r="92" spans="1:21" s="26" customFormat="1" x14ac:dyDescent="0.2">
      <c r="A92" s="14">
        <v>345</v>
      </c>
      <c r="B92" s="8"/>
      <c r="C92" s="3" t="s">
        <v>30</v>
      </c>
      <c r="D92" s="2"/>
      <c r="E92" s="25">
        <v>11812066.580000002</v>
      </c>
      <c r="F92" s="2"/>
      <c r="G92" s="34">
        <f t="shared" si="45"/>
        <v>-1063085.9922000002</v>
      </c>
      <c r="H92" s="18"/>
      <c r="I92" s="63">
        <v>-9</v>
      </c>
      <c r="J92" s="19"/>
      <c r="K92" s="25">
        <v>2905158.4600000014</v>
      </c>
      <c r="L92" s="2"/>
      <c r="M92" s="63">
        <v>-5</v>
      </c>
      <c r="N92" s="18"/>
      <c r="O92" s="28">
        <f t="shared" si="42"/>
        <v>-145257.92300000007</v>
      </c>
      <c r="P92" s="2"/>
      <c r="Q92" s="31">
        <f t="shared" si="43"/>
        <v>-1208343.9152000002</v>
      </c>
      <c r="R92" s="2"/>
      <c r="S92" s="20">
        <f t="shared" si="46"/>
        <v>14717225.040000003</v>
      </c>
      <c r="T92" s="2"/>
      <c r="U92" s="18">
        <f t="shared" si="44"/>
        <v>-9</v>
      </c>
    </row>
    <row r="93" spans="1:21" s="26" customFormat="1" x14ac:dyDescent="0.2">
      <c r="A93" s="14">
        <v>346</v>
      </c>
      <c r="B93" s="8"/>
      <c r="C93" s="3" t="s">
        <v>31</v>
      </c>
      <c r="D93" s="2"/>
      <c r="E93" s="30">
        <v>51696.439999999995</v>
      </c>
      <c r="F93" s="2"/>
      <c r="G93" s="35">
        <f t="shared" si="45"/>
        <v>-4652.6795999999995</v>
      </c>
      <c r="H93" s="18"/>
      <c r="I93" s="63">
        <v>-9</v>
      </c>
      <c r="J93" s="19"/>
      <c r="K93" s="30">
        <v>3880.9300000000012</v>
      </c>
      <c r="L93" s="2"/>
      <c r="M93" s="63">
        <v>-5</v>
      </c>
      <c r="N93" s="18"/>
      <c r="O93" s="29">
        <f t="shared" si="42"/>
        <v>-194.04650000000004</v>
      </c>
      <c r="P93" s="2"/>
      <c r="Q93" s="32">
        <f t="shared" si="43"/>
        <v>-4846.7260999999999</v>
      </c>
      <c r="R93" s="2"/>
      <c r="S93" s="21">
        <f t="shared" si="46"/>
        <v>55577.369999999995</v>
      </c>
      <c r="T93" s="2"/>
      <c r="U93" s="18">
        <f t="shared" si="44"/>
        <v>-9</v>
      </c>
    </row>
    <row r="94" spans="1:21" s="26" customFormat="1" x14ac:dyDescent="0.2">
      <c r="A94" s="14"/>
      <c r="B94" s="24" t="s">
        <v>51</v>
      </c>
      <c r="C94" s="2"/>
      <c r="D94" s="2"/>
      <c r="E94" s="48">
        <f>+SUBTOTAL(9,E88:E93)</f>
        <v>83923721.189999983</v>
      </c>
      <c r="F94" s="49"/>
      <c r="G94" s="48">
        <f>+SUBTOTAL(9,G88:G93)</f>
        <v>-7553134.9070999995</v>
      </c>
      <c r="H94" s="48"/>
      <c r="I94" s="64"/>
      <c r="J94" s="51"/>
      <c r="K94" s="48">
        <f>+SUBTOTAL(9,K88:K93)</f>
        <v>48243748.380000062</v>
      </c>
      <c r="L94" s="49"/>
      <c r="M94" s="70"/>
      <c r="N94" s="49"/>
      <c r="O94" s="48">
        <f>+SUBTOTAL(9,O88:O93)</f>
        <v>-4678922.8685000073</v>
      </c>
      <c r="P94" s="49"/>
      <c r="Q94" s="52">
        <f>+SUBTOTAL(9,Q88:Q93)</f>
        <v>-12232057.775600005</v>
      </c>
      <c r="R94" s="49"/>
      <c r="S94" s="48">
        <f>+SUBTOTAL(9,S88:S93)</f>
        <v>132167469.57000007</v>
      </c>
      <c r="T94" s="49"/>
      <c r="U94" s="50">
        <f>ROUND(Q94/S94*100,0)</f>
        <v>-9</v>
      </c>
    </row>
    <row r="95" spans="1:21" s="26" customFormat="1" x14ac:dyDescent="0.2">
      <c r="A95" s="14"/>
      <c r="B95" s="24"/>
      <c r="C95" s="2"/>
      <c r="D95" s="2"/>
      <c r="E95" s="48"/>
      <c r="F95" s="49"/>
      <c r="G95" s="48"/>
      <c r="H95" s="48"/>
      <c r="I95" s="64"/>
      <c r="J95" s="51"/>
      <c r="K95" s="48"/>
      <c r="L95" s="49"/>
      <c r="M95" s="70"/>
      <c r="N95" s="49"/>
      <c r="O95" s="48"/>
      <c r="P95" s="49"/>
      <c r="Q95" s="52"/>
      <c r="R95" s="49"/>
      <c r="S95" s="48"/>
      <c r="T95" s="49"/>
      <c r="U95" s="49"/>
    </row>
    <row r="96" spans="1:21" s="26" customFormat="1" x14ac:dyDescent="0.2">
      <c r="A96" s="14"/>
      <c r="B96" s="23" t="s">
        <v>52</v>
      </c>
      <c r="C96" s="3"/>
      <c r="D96" s="2"/>
      <c r="E96" s="22"/>
      <c r="F96" s="2"/>
      <c r="G96" s="18"/>
      <c r="H96" s="18"/>
      <c r="I96" s="63"/>
      <c r="J96" s="2"/>
      <c r="K96" s="22"/>
      <c r="L96" s="2"/>
      <c r="M96" s="63"/>
      <c r="N96" s="18"/>
      <c r="O96" s="18"/>
      <c r="P96" s="2"/>
      <c r="Q96" s="2"/>
      <c r="R96" s="2"/>
      <c r="S96" s="2"/>
      <c r="T96" s="2"/>
      <c r="U96" s="2"/>
    </row>
    <row r="97" spans="1:21" s="26" customFormat="1" x14ac:dyDescent="0.2">
      <c r="A97" s="14">
        <v>341</v>
      </c>
      <c r="B97" s="8"/>
      <c r="C97" s="3" t="s">
        <v>27</v>
      </c>
      <c r="D97" s="2"/>
      <c r="E97" s="25">
        <v>8241.14</v>
      </c>
      <c r="F97" s="2"/>
      <c r="G97" s="34">
        <f>+E97*I97/100</f>
        <v>-741.70259999999996</v>
      </c>
      <c r="H97" s="18"/>
      <c r="I97" s="63">
        <v>-9</v>
      </c>
      <c r="J97" s="19"/>
      <c r="K97" s="25">
        <v>0</v>
      </c>
      <c r="L97" s="2"/>
      <c r="M97" s="63">
        <v>-10</v>
      </c>
      <c r="N97" s="18"/>
      <c r="O97" s="28">
        <f t="shared" ref="O97:O102" si="47">K97*M97/100</f>
        <v>0</v>
      </c>
      <c r="P97" s="2"/>
      <c r="Q97" s="31">
        <f t="shared" ref="Q97:Q102" si="48">G97+O97</f>
        <v>-741.70259999999996</v>
      </c>
      <c r="R97" s="2"/>
      <c r="S97" s="20">
        <f>+E97+K97</f>
        <v>8241.14</v>
      </c>
      <c r="T97" s="2"/>
      <c r="U97" s="18">
        <f t="shared" ref="U97:U102" si="49">+U98</f>
        <v>-9</v>
      </c>
    </row>
    <row r="98" spans="1:21" s="26" customFormat="1" x14ac:dyDescent="0.2">
      <c r="A98" s="14">
        <v>342</v>
      </c>
      <c r="B98" s="8"/>
      <c r="C98" s="3" t="s">
        <v>40</v>
      </c>
      <c r="D98" s="2"/>
      <c r="E98" s="25">
        <v>22229.02</v>
      </c>
      <c r="F98" s="2"/>
      <c r="G98" s="34">
        <f t="shared" ref="G98:G102" si="50">+E98*I98/100</f>
        <v>-2000.6117999999999</v>
      </c>
      <c r="H98" s="18"/>
      <c r="I98" s="63">
        <v>-9</v>
      </c>
      <c r="J98" s="19"/>
      <c r="K98" s="25">
        <v>0</v>
      </c>
      <c r="L98" s="2"/>
      <c r="M98" s="63">
        <v>-10</v>
      </c>
      <c r="N98" s="18"/>
      <c r="O98" s="28">
        <f t="shared" si="47"/>
        <v>0</v>
      </c>
      <c r="P98" s="2"/>
      <c r="Q98" s="31">
        <f t="shared" si="48"/>
        <v>-2000.6117999999999</v>
      </c>
      <c r="R98" s="2"/>
      <c r="S98" s="20">
        <f t="shared" ref="S98:S102" si="51">+E98+K98</f>
        <v>22229.02</v>
      </c>
      <c r="T98" s="2"/>
      <c r="U98" s="18">
        <f t="shared" si="49"/>
        <v>-9</v>
      </c>
    </row>
    <row r="99" spans="1:21" s="26" customFormat="1" x14ac:dyDescent="0.2">
      <c r="A99" s="14">
        <v>343</v>
      </c>
      <c r="B99" s="8"/>
      <c r="C99" s="3" t="s">
        <v>41</v>
      </c>
      <c r="D99" s="2"/>
      <c r="E99" s="25">
        <v>0</v>
      </c>
      <c r="F99" s="2"/>
      <c r="G99" s="34">
        <f t="shared" si="50"/>
        <v>0</v>
      </c>
      <c r="H99" s="18"/>
      <c r="I99" s="63">
        <v>-9</v>
      </c>
      <c r="J99" s="19"/>
      <c r="K99" s="25">
        <v>0</v>
      </c>
      <c r="L99" s="2"/>
      <c r="M99" s="63">
        <v>-10</v>
      </c>
      <c r="N99" s="18"/>
      <c r="O99" s="28">
        <f t="shared" si="47"/>
        <v>0</v>
      </c>
      <c r="P99" s="2"/>
      <c r="Q99" s="31">
        <f t="shared" si="48"/>
        <v>0</v>
      </c>
      <c r="R99" s="2"/>
      <c r="S99" s="20">
        <f t="shared" si="51"/>
        <v>0</v>
      </c>
      <c r="T99" s="2"/>
      <c r="U99" s="18">
        <f t="shared" si="49"/>
        <v>-9</v>
      </c>
    </row>
    <row r="100" spans="1:21" s="26" customFormat="1" x14ac:dyDescent="0.2">
      <c r="A100" s="14">
        <v>344</v>
      </c>
      <c r="B100" s="8"/>
      <c r="C100" s="3" t="s">
        <v>42</v>
      </c>
      <c r="D100" s="2"/>
      <c r="E100" s="25">
        <v>1919304.6999999997</v>
      </c>
      <c r="F100" s="2"/>
      <c r="G100" s="34">
        <f t="shared" si="50"/>
        <v>-172737.42299999998</v>
      </c>
      <c r="H100" s="18"/>
      <c r="I100" s="63">
        <v>-9</v>
      </c>
      <c r="J100" s="19"/>
      <c r="K100" s="25">
        <v>0</v>
      </c>
      <c r="L100" s="2"/>
      <c r="M100" s="63">
        <v>-10</v>
      </c>
      <c r="N100" s="18"/>
      <c r="O100" s="28">
        <f t="shared" si="47"/>
        <v>0</v>
      </c>
      <c r="P100" s="2"/>
      <c r="Q100" s="31">
        <f t="shared" si="48"/>
        <v>-172737.42299999998</v>
      </c>
      <c r="R100" s="2"/>
      <c r="S100" s="20">
        <f t="shared" si="51"/>
        <v>1919304.6999999997</v>
      </c>
      <c r="T100" s="2"/>
      <c r="U100" s="18">
        <f t="shared" si="49"/>
        <v>-9</v>
      </c>
    </row>
    <row r="101" spans="1:21" s="26" customFormat="1" x14ac:dyDescent="0.2">
      <c r="A101" s="14">
        <v>345</v>
      </c>
      <c r="B101" s="8"/>
      <c r="C101" s="3" t="s">
        <v>30</v>
      </c>
      <c r="D101" s="2"/>
      <c r="E101" s="25">
        <v>94656.49</v>
      </c>
      <c r="F101" s="2"/>
      <c r="G101" s="34">
        <f t="shared" si="50"/>
        <v>-8519.0841</v>
      </c>
      <c r="H101" s="18"/>
      <c r="I101" s="63">
        <v>-9</v>
      </c>
      <c r="J101" s="19"/>
      <c r="K101" s="25">
        <v>0</v>
      </c>
      <c r="L101" s="2"/>
      <c r="M101" s="63">
        <v>-5</v>
      </c>
      <c r="N101" s="18"/>
      <c r="O101" s="28">
        <f t="shared" si="47"/>
        <v>0</v>
      </c>
      <c r="P101" s="2"/>
      <c r="Q101" s="31">
        <f t="shared" si="48"/>
        <v>-8519.0841</v>
      </c>
      <c r="R101" s="2"/>
      <c r="S101" s="20">
        <f t="shared" si="51"/>
        <v>94656.49</v>
      </c>
      <c r="T101" s="2"/>
      <c r="U101" s="18">
        <f t="shared" si="49"/>
        <v>-9</v>
      </c>
    </row>
    <row r="102" spans="1:21" s="26" customFormat="1" x14ac:dyDescent="0.2">
      <c r="A102" s="14">
        <v>346</v>
      </c>
      <c r="B102" s="8"/>
      <c r="C102" s="3" t="s">
        <v>31</v>
      </c>
      <c r="D102" s="2"/>
      <c r="E102" s="30">
        <v>9488.39</v>
      </c>
      <c r="F102" s="2"/>
      <c r="G102" s="35">
        <f t="shared" si="50"/>
        <v>-853.9550999999999</v>
      </c>
      <c r="H102" s="18"/>
      <c r="I102" s="63">
        <v>-9</v>
      </c>
      <c r="J102" s="19"/>
      <c r="K102" s="30">
        <v>0</v>
      </c>
      <c r="L102" s="2"/>
      <c r="M102" s="63">
        <v>-5</v>
      </c>
      <c r="N102" s="18"/>
      <c r="O102" s="29">
        <f t="shared" si="47"/>
        <v>0</v>
      </c>
      <c r="P102" s="2"/>
      <c r="Q102" s="32">
        <f t="shared" si="48"/>
        <v>-853.9550999999999</v>
      </c>
      <c r="R102" s="2"/>
      <c r="S102" s="21">
        <f t="shared" si="51"/>
        <v>9488.39</v>
      </c>
      <c r="T102" s="2"/>
      <c r="U102" s="18">
        <f t="shared" si="49"/>
        <v>-9</v>
      </c>
    </row>
    <row r="103" spans="1:21" s="26" customFormat="1" x14ac:dyDescent="0.2">
      <c r="A103" s="14"/>
      <c r="B103" s="24" t="s">
        <v>53</v>
      </c>
      <c r="C103" s="2"/>
      <c r="D103" s="2"/>
      <c r="E103" s="53">
        <f>+SUBTOTAL(9,E97:E102)</f>
        <v>2053919.7399999995</v>
      </c>
      <c r="F103" s="49"/>
      <c r="G103" s="53">
        <f>+SUBTOTAL(9,G97:G102)</f>
        <v>-184852.77659999998</v>
      </c>
      <c r="H103" s="48"/>
      <c r="I103" s="64"/>
      <c r="J103" s="51"/>
      <c r="K103" s="53">
        <f>+SUBTOTAL(9,K97:K102)</f>
        <v>0</v>
      </c>
      <c r="L103" s="49"/>
      <c r="M103" s="70"/>
      <c r="N103" s="49"/>
      <c r="O103" s="53">
        <f>+SUBTOTAL(9,O97:O102)</f>
        <v>0</v>
      </c>
      <c r="P103" s="49"/>
      <c r="Q103" s="54">
        <f>+SUBTOTAL(9,Q97:Q102)</f>
        <v>-184852.77659999998</v>
      </c>
      <c r="R103" s="49"/>
      <c r="S103" s="53">
        <f>+SUBTOTAL(9,S97:S102)</f>
        <v>2053919.7399999995</v>
      </c>
      <c r="T103" s="49"/>
      <c r="U103" s="50">
        <f>ROUND(Q103/S103*100,0)</f>
        <v>-9</v>
      </c>
    </row>
    <row r="104" spans="1:21" s="26" customFormat="1" x14ac:dyDescent="0.2">
      <c r="A104" s="14"/>
      <c r="B104" s="24"/>
      <c r="C104" s="2"/>
      <c r="D104" s="2"/>
      <c r="E104" s="48"/>
      <c r="F104" s="49"/>
      <c r="G104" s="48"/>
      <c r="H104" s="48"/>
      <c r="I104" s="64"/>
      <c r="J104" s="51"/>
      <c r="K104" s="48"/>
      <c r="L104" s="49"/>
      <c r="M104" s="70"/>
      <c r="N104" s="49"/>
      <c r="O104" s="48"/>
      <c r="P104" s="49"/>
      <c r="Q104" s="52"/>
      <c r="R104" s="49"/>
      <c r="S104" s="48"/>
      <c r="T104" s="49"/>
      <c r="U104" s="49"/>
    </row>
    <row r="105" spans="1:21" x14ac:dyDescent="0.2">
      <c r="A105" s="27" t="s">
        <v>9</v>
      </c>
      <c r="E105" s="72">
        <f>+SUBTOTAL(9,E46:E104)</f>
        <v>263493638.41000003</v>
      </c>
      <c r="G105" s="72">
        <f>+SUBTOTAL(9,G46:G104)</f>
        <v>-21361767.179600004</v>
      </c>
      <c r="K105" s="72">
        <f>+SUBTOTAL(9,K46:K104)</f>
        <v>140958417.80000004</v>
      </c>
      <c r="O105" s="72">
        <f>+SUBTOTAL(9,O46:O104)</f>
        <v>-13766605.311000004</v>
      </c>
      <c r="Q105" s="72">
        <f>+SUBTOTAL(9,Q46:Q104)</f>
        <v>-35128372.490600005</v>
      </c>
      <c r="S105" s="72">
        <f>+SUBTOTAL(9,S46:S104)</f>
        <v>404452056.20999998</v>
      </c>
    </row>
    <row r="106" spans="1:21" x14ac:dyDescent="0.2">
      <c r="A106" s="14"/>
    </row>
    <row r="107" spans="1:21" ht="13.5" thickBot="1" x14ac:dyDescent="0.25">
      <c r="A107" s="27" t="s">
        <v>4</v>
      </c>
      <c r="B107" s="1"/>
      <c r="C107" s="1"/>
      <c r="D107" s="1"/>
      <c r="E107" s="73">
        <f>+SUBTOTAL(9,E13:E106)</f>
        <v>3252667904.04</v>
      </c>
      <c r="F107" s="1"/>
      <c r="G107" s="73">
        <f>+SUBTOTAL(9,G13:G106)</f>
        <v>-165179859.4235</v>
      </c>
      <c r="H107" s="1"/>
      <c r="I107" s="66"/>
      <c r="J107" s="1"/>
      <c r="K107" s="73">
        <f>+SUBTOTAL(9,K13:K106)</f>
        <v>646993449.43999982</v>
      </c>
      <c r="L107" s="1"/>
      <c r="M107" s="66"/>
      <c r="N107" s="1"/>
      <c r="O107" s="73">
        <f>+SUBTOTAL(9,O13:O106)</f>
        <v>-156778758.89249995</v>
      </c>
      <c r="P107" s="1"/>
      <c r="Q107" s="73">
        <f>+SUBTOTAL(9,Q13:Q106)</f>
        <v>-321958618.31599993</v>
      </c>
      <c r="R107" s="1"/>
      <c r="S107" s="73">
        <f>+SUBTOTAL(9,S13:S106)</f>
        <v>3899661353.4799995</v>
      </c>
      <c r="T107" s="1"/>
      <c r="U107" s="1"/>
    </row>
    <row r="108" spans="1:21" ht="13.5" thickTop="1" x14ac:dyDescent="0.2">
      <c r="A108" s="14"/>
    </row>
    <row r="109" spans="1:21" x14ac:dyDescent="0.2">
      <c r="A109" s="14"/>
    </row>
    <row r="110" spans="1:21" x14ac:dyDescent="0.2">
      <c r="A110" s="14"/>
    </row>
    <row r="111" spans="1:21" x14ac:dyDescent="0.2">
      <c r="A111" s="14"/>
    </row>
    <row r="112" spans="1:21" x14ac:dyDescent="0.2">
      <c r="A112" s="14"/>
    </row>
    <row r="113" spans="1:1" x14ac:dyDescent="0.2">
      <c r="A113" s="14"/>
    </row>
    <row r="114" spans="1:1" x14ac:dyDescent="0.2">
      <c r="A114" s="14"/>
    </row>
    <row r="115" spans="1:1" x14ac:dyDescent="0.2">
      <c r="A115" s="14"/>
    </row>
    <row r="116" spans="1:1" x14ac:dyDescent="0.2">
      <c r="A116" s="14"/>
    </row>
    <row r="117" spans="1:1" x14ac:dyDescent="0.2">
      <c r="A117" s="14"/>
    </row>
    <row r="118" spans="1:1" x14ac:dyDescent="0.2">
      <c r="A118" s="14"/>
    </row>
    <row r="119" spans="1:1" x14ac:dyDescent="0.2">
      <c r="A119" s="14"/>
    </row>
    <row r="120" spans="1:1" x14ac:dyDescent="0.2">
      <c r="A120" s="14"/>
    </row>
    <row r="121" spans="1:1" x14ac:dyDescent="0.2">
      <c r="A121" s="14"/>
    </row>
    <row r="122" spans="1:1" x14ac:dyDescent="0.2">
      <c r="A122" s="14"/>
    </row>
    <row r="123" spans="1:1" x14ac:dyDescent="0.2">
      <c r="A123" s="14"/>
    </row>
    <row r="124" spans="1:1" x14ac:dyDescent="0.2">
      <c r="A124" s="14"/>
    </row>
    <row r="125" spans="1:1" x14ac:dyDescent="0.2">
      <c r="A125" s="14"/>
    </row>
    <row r="126" spans="1:1" x14ac:dyDescent="0.2">
      <c r="A126" s="14"/>
    </row>
    <row r="127" spans="1:1" x14ac:dyDescent="0.2">
      <c r="A127" s="14"/>
    </row>
    <row r="128" spans="1:1" x14ac:dyDescent="0.2">
      <c r="A128" s="14"/>
    </row>
    <row r="129" spans="1:1" x14ac:dyDescent="0.2">
      <c r="A129" s="14"/>
    </row>
    <row r="130" spans="1:1" x14ac:dyDescent="0.2">
      <c r="A130" s="14"/>
    </row>
    <row r="131" spans="1:1" x14ac:dyDescent="0.2">
      <c r="A131" s="14"/>
    </row>
    <row r="132" spans="1:1" x14ac:dyDescent="0.2">
      <c r="A132" s="14"/>
    </row>
    <row r="133" spans="1:1" x14ac:dyDescent="0.2">
      <c r="A133" s="14"/>
    </row>
    <row r="134" spans="1:1" x14ac:dyDescent="0.2">
      <c r="A134" s="14"/>
    </row>
  </sheetData>
  <pageMargins left="0.75" right="0.75" top="0.75" bottom="0.5" header="0.3" footer="0.3"/>
  <pageSetup scale="50" fitToHeight="0" orientation="landscape" r:id="rId1"/>
  <headerFooter>
    <oddHeader xml:space="preserve">&amp;R
</oddHeader>
  </headerFooter>
  <rowBreaks count="1" manualBreakCount="1">
    <brk id="68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360ED8F-D448-4708-AB31-3546FBD67522}"/>
</file>

<file path=customXml/itemProps2.xml><?xml version="1.0" encoding="utf-8"?>
<ds:datastoreItem xmlns:ds="http://schemas.openxmlformats.org/officeDocument/2006/customXml" ds:itemID="{E6C2B69E-B58E-4D5E-9476-F766ABBEB0F3}"/>
</file>

<file path=customXml/itemProps3.xml><?xml version="1.0" encoding="utf-8"?>
<ds:datastoreItem xmlns:ds="http://schemas.openxmlformats.org/officeDocument/2006/customXml" ds:itemID="{00BAEFCE-ABD8-46D3-97F4-7AAD6884EFDC}"/>
</file>

<file path=customXml/itemProps4.xml><?xml version="1.0" encoding="utf-8"?>
<ds:datastoreItem xmlns:ds="http://schemas.openxmlformats.org/officeDocument/2006/customXml" ds:itemID="{AAEF20D3-BF05-461A-B312-77406B8E4125}"/>
</file>

<file path=customXml/itemProps5.xml><?xml version="1.0" encoding="utf-8"?>
<ds:datastoreItem xmlns:ds="http://schemas.openxmlformats.org/officeDocument/2006/customXml" ds:itemID="{56F83914-2FCE-427A-A351-6354603AB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- Table 2 (E)</vt:lpstr>
      <vt:lpstr>'LGE - Table 2 (E)'!Print_Area</vt:lpstr>
      <vt:lpstr>'LGE - Table 2 (E)'!Print_Titles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Wiseman, Sara</cp:lastModifiedBy>
  <cp:lastPrinted>2020-09-04T12:53:02Z</cp:lastPrinted>
  <dcterms:created xsi:type="dcterms:W3CDTF">2011-01-28T19:16:00Z</dcterms:created>
  <dcterms:modified xsi:type="dcterms:W3CDTF">2020-12-03T16:53:43Z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2020-12-03T16:51:55Z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ed0c949c-df2e-4cd5-81be-334a6c0f0f4a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