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66925"/>
  <xr:revisionPtr revIDLastSave="0" documentId="13_ncr:1_{B0FEBB15-9831-478D-B1F1-35AEBBF960A1}" xr6:coauthVersionLast="45" xr6:coauthVersionMax="46" xr10:uidLastSave="{00000000-0000-0000-0000-000000000000}"/>
  <bookViews>
    <workbookView xWindow="-120" yWindow="-120" windowWidth="29040" windowHeight="17640" activeTab="1" xr2:uid="{341E1D08-2D5B-4F0F-AFDD-6DB06146039C}"/>
  </bookViews>
  <sheets>
    <sheet name="AvgWinterDay" sheetId="1" r:id="rId1"/>
    <sheet name="AvgSummerDay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5" l="1"/>
  <c r="C31" i="5" s="1"/>
  <c r="E31" i="5" s="1"/>
  <c r="B7" i="5"/>
  <c r="B8" i="5"/>
  <c r="B6" i="5"/>
  <c r="B35" i="5"/>
  <c r="D35" i="5"/>
  <c r="F2" i="1"/>
  <c r="C10" i="5" l="1"/>
  <c r="C18" i="5"/>
  <c r="G18" i="5" s="1"/>
  <c r="C26" i="5"/>
  <c r="G26" i="5" s="1"/>
  <c r="C34" i="5"/>
  <c r="G34" i="5" s="1"/>
  <c r="C16" i="5"/>
  <c r="F16" i="5" s="1"/>
  <c r="C24" i="5"/>
  <c r="F24" i="5" s="1"/>
  <c r="C32" i="5"/>
  <c r="G32" i="5" s="1"/>
  <c r="C11" i="5"/>
  <c r="G11" i="5" s="1"/>
  <c r="C12" i="5"/>
  <c r="G12" i="5" s="1"/>
  <c r="C20" i="5"/>
  <c r="E20" i="5" s="1"/>
  <c r="C28" i="5"/>
  <c r="E28" i="5" s="1"/>
  <c r="C17" i="5"/>
  <c r="G17" i="5" s="1"/>
  <c r="C27" i="5"/>
  <c r="G27" i="5" s="1"/>
  <c r="C13" i="5"/>
  <c r="G13" i="5" s="1"/>
  <c r="C21" i="5"/>
  <c r="G21" i="5" s="1"/>
  <c r="C29" i="5"/>
  <c r="G29" i="5" s="1"/>
  <c r="C25" i="5"/>
  <c r="G25" i="5" s="1"/>
  <c r="C19" i="5"/>
  <c r="G19" i="5" s="1"/>
  <c r="C14" i="5"/>
  <c r="G14" i="5" s="1"/>
  <c r="C22" i="5"/>
  <c r="G22" i="5" s="1"/>
  <c r="C30" i="5"/>
  <c r="G30" i="5" s="1"/>
  <c r="C33" i="5"/>
  <c r="G33" i="5" s="1"/>
  <c r="C15" i="5"/>
  <c r="E15" i="5" s="1"/>
  <c r="C23" i="5"/>
  <c r="E23" i="5" s="1"/>
  <c r="F13" i="5"/>
  <c r="E22" i="5"/>
  <c r="F22" i="5"/>
  <c r="E21" i="5"/>
  <c r="F21" i="5"/>
  <c r="E18" i="5"/>
  <c r="F31" i="5"/>
  <c r="G31" i="5"/>
  <c r="E26" i="5"/>
  <c r="F30" i="5"/>
  <c r="E34" i="5"/>
  <c r="E30" i="5"/>
  <c r="G16" i="5"/>
  <c r="E14" i="5"/>
  <c r="G24" i="5"/>
  <c r="F14" i="5"/>
  <c r="E13" i="5"/>
  <c r="E12" i="5"/>
  <c r="E11" i="5"/>
  <c r="E19" i="5"/>
  <c r="F20" i="5"/>
  <c r="E27" i="5"/>
  <c r="F28" i="5"/>
  <c r="F11" i="5"/>
  <c r="F19" i="5"/>
  <c r="G20" i="5"/>
  <c r="F27" i="5"/>
  <c r="G28" i="5"/>
  <c r="E17" i="5"/>
  <c r="F18" i="5"/>
  <c r="E25" i="5"/>
  <c r="F26" i="5"/>
  <c r="E33" i="5"/>
  <c r="F34" i="5"/>
  <c r="E16" i="5"/>
  <c r="F17" i="5"/>
  <c r="E24" i="5"/>
  <c r="E32" i="5"/>
  <c r="F33" i="5"/>
  <c r="F32" i="5"/>
  <c r="F25" i="5" l="1"/>
  <c r="G15" i="5"/>
  <c r="F15" i="5"/>
  <c r="C35" i="5"/>
  <c r="G23" i="5"/>
  <c r="F29" i="5"/>
  <c r="E29" i="5"/>
  <c r="E35" i="5" s="1"/>
  <c r="F23" i="5"/>
  <c r="F35" i="5" s="1"/>
  <c r="F12" i="5"/>
  <c r="G35" i="5"/>
  <c r="B11" i="1" l="1"/>
  <c r="H2" i="1"/>
  <c r="G2" i="1" l="1"/>
  <c r="I2" i="1" l="1"/>
  <c r="C22" i="1" l="1"/>
  <c r="D47" i="1" l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23" i="1"/>
  <c r="B47" i="1"/>
  <c r="E36" i="1" l="1"/>
  <c r="G36" i="1"/>
  <c r="F28" i="1"/>
  <c r="G28" i="1"/>
  <c r="E43" i="1"/>
  <c r="G43" i="1"/>
  <c r="E35" i="1"/>
  <c r="G35" i="1"/>
  <c r="E27" i="1"/>
  <c r="G27" i="1"/>
  <c r="E26" i="1"/>
  <c r="G26" i="1"/>
  <c r="E44" i="1"/>
  <c r="G44" i="1"/>
  <c r="F42" i="1"/>
  <c r="G42" i="1"/>
  <c r="F34" i="1"/>
  <c r="G34" i="1"/>
  <c r="F41" i="1"/>
  <c r="G41" i="1"/>
  <c r="F33" i="1"/>
  <c r="G33" i="1"/>
  <c r="E25" i="1"/>
  <c r="G25" i="1"/>
  <c r="E24" i="1"/>
  <c r="G24" i="1"/>
  <c r="F23" i="1"/>
  <c r="G23" i="1"/>
  <c r="F39" i="1"/>
  <c r="G39" i="1"/>
  <c r="F31" i="1"/>
  <c r="G31" i="1"/>
  <c r="E32" i="1"/>
  <c r="G32" i="1"/>
  <c r="E46" i="1"/>
  <c r="G46" i="1"/>
  <c r="E38" i="1"/>
  <c r="G38" i="1"/>
  <c r="F30" i="1"/>
  <c r="G30" i="1"/>
  <c r="F40" i="1"/>
  <c r="G40" i="1"/>
  <c r="E45" i="1"/>
  <c r="G45" i="1"/>
  <c r="E37" i="1"/>
  <c r="G37" i="1"/>
  <c r="F29" i="1"/>
  <c r="G29" i="1"/>
  <c r="F24" i="1"/>
  <c r="E41" i="1"/>
  <c r="E42" i="1"/>
  <c r="E40" i="1"/>
  <c r="E34" i="1"/>
  <c r="E33" i="1"/>
  <c r="F32" i="1"/>
  <c r="E30" i="1"/>
  <c r="E29" i="1"/>
  <c r="E28" i="1"/>
  <c r="F46" i="1"/>
  <c r="F38" i="1"/>
  <c r="F45" i="1"/>
  <c r="F37" i="1"/>
  <c r="E23" i="1"/>
  <c r="E39" i="1"/>
  <c r="E31" i="1"/>
  <c r="F44" i="1"/>
  <c r="F36" i="1"/>
  <c r="F43" i="1"/>
  <c r="F35" i="1"/>
  <c r="F27" i="1"/>
  <c r="F26" i="1"/>
  <c r="F25" i="1"/>
  <c r="C47" i="1"/>
  <c r="H23" i="1" l="1"/>
  <c r="I23" i="1" s="1"/>
  <c r="B6" i="1"/>
  <c r="G47" i="1"/>
  <c r="F47" i="1"/>
  <c r="E47" i="1"/>
  <c r="B3" i="5" l="1"/>
  <c r="H24" i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J23" i="1"/>
  <c r="I24" i="1" l="1"/>
  <c r="J24" i="1" s="1"/>
  <c r="H11" i="5"/>
  <c r="I11" i="5" s="1"/>
  <c r="J11" i="5" s="1"/>
  <c r="K18" i="5"/>
  <c r="K26" i="5"/>
  <c r="K34" i="5"/>
  <c r="K17" i="5"/>
  <c r="K19" i="5"/>
  <c r="K27" i="5"/>
  <c r="K11" i="5"/>
  <c r="K12" i="5"/>
  <c r="K20" i="5"/>
  <c r="K28" i="5"/>
  <c r="K23" i="5"/>
  <c r="K13" i="5"/>
  <c r="K21" i="5"/>
  <c r="K29" i="5"/>
  <c r="K14" i="5"/>
  <c r="K22" i="5"/>
  <c r="K30" i="5"/>
  <c r="K31" i="5"/>
  <c r="K25" i="5"/>
  <c r="K15" i="5"/>
  <c r="K33" i="5"/>
  <c r="K16" i="5"/>
  <c r="K24" i="5"/>
  <c r="K32" i="5"/>
  <c r="B7" i="1"/>
  <c r="I33" i="1"/>
  <c r="J33" i="1" s="1"/>
  <c r="I30" i="1"/>
  <c r="J30" i="1" s="1"/>
  <c r="I32" i="1"/>
  <c r="J32" i="1" s="1"/>
  <c r="I35" i="1"/>
  <c r="J35" i="1" s="1"/>
  <c r="I34" i="1"/>
  <c r="J34" i="1" s="1"/>
  <c r="I40" i="1"/>
  <c r="J40" i="1" s="1"/>
  <c r="I42" i="1"/>
  <c r="J42" i="1" s="1"/>
  <c r="I39" i="1"/>
  <c r="J39" i="1" s="1"/>
  <c r="I37" i="1"/>
  <c r="J37" i="1" s="1"/>
  <c r="I28" i="1"/>
  <c r="J28" i="1" s="1"/>
  <c r="I27" i="1"/>
  <c r="J27" i="1" s="1"/>
  <c r="I38" i="1"/>
  <c r="J38" i="1" s="1"/>
  <c r="I44" i="1"/>
  <c r="J44" i="1" s="1"/>
  <c r="I31" i="1"/>
  <c r="J31" i="1" s="1"/>
  <c r="I41" i="1"/>
  <c r="J41" i="1" s="1"/>
  <c r="I29" i="1"/>
  <c r="J29" i="1" s="1"/>
  <c r="I26" i="1"/>
  <c r="J26" i="1" s="1"/>
  <c r="I25" i="1"/>
  <c r="I36" i="1"/>
  <c r="J36" i="1" s="1"/>
  <c r="I43" i="1"/>
  <c r="J43" i="1" s="1"/>
  <c r="I46" i="1"/>
  <c r="J46" i="1" s="1"/>
  <c r="I45" i="1"/>
  <c r="J45" i="1" s="1"/>
  <c r="K35" i="5" l="1"/>
  <c r="B8" i="1"/>
  <c r="B4" i="5"/>
  <c r="H12" i="5" s="1"/>
  <c r="J25" i="1"/>
  <c r="J47" i="1" s="1"/>
  <c r="C5" i="1" s="1"/>
  <c r="B5" i="5" l="1"/>
  <c r="F3" i="1"/>
  <c r="H13" i="5"/>
  <c r="I12" i="5"/>
  <c r="J12" i="5" s="1"/>
  <c r="A18" i="1"/>
  <c r="H14" i="5" l="1"/>
  <c r="I13" i="5"/>
  <c r="J13" i="5" s="1"/>
  <c r="B18" i="1"/>
  <c r="B19" i="1" s="1"/>
  <c r="H3" i="1" s="1"/>
  <c r="H4" i="1" s="1"/>
  <c r="H15" i="5" l="1"/>
  <c r="I14" i="5"/>
  <c r="J14" i="5" s="1"/>
  <c r="G3" i="1"/>
  <c r="I3" i="1" s="1"/>
  <c r="I4" i="1" s="1"/>
  <c r="J4" i="1" s="1"/>
  <c r="F4" i="1"/>
  <c r="H16" i="5" l="1"/>
  <c r="I15" i="5"/>
  <c r="J15" i="5" s="1"/>
  <c r="G4" i="1"/>
  <c r="H17" i="5" l="1"/>
  <c r="I16" i="5"/>
  <c r="J16" i="5" s="1"/>
  <c r="H18" i="5" l="1"/>
  <c r="I17" i="5"/>
  <c r="J17" i="5" s="1"/>
  <c r="H19" i="5" l="1"/>
  <c r="I18" i="5"/>
  <c r="J18" i="5" s="1"/>
  <c r="H20" i="5" l="1"/>
  <c r="I19" i="5"/>
  <c r="J19" i="5" s="1"/>
  <c r="H21" i="5" l="1"/>
  <c r="I20" i="5"/>
  <c r="J20" i="5" s="1"/>
  <c r="H22" i="5" l="1"/>
  <c r="I21" i="5"/>
  <c r="J21" i="5" s="1"/>
  <c r="H23" i="5" l="1"/>
  <c r="I22" i="5"/>
  <c r="J22" i="5" s="1"/>
  <c r="H24" i="5" l="1"/>
  <c r="I23" i="5"/>
  <c r="J23" i="5" s="1"/>
  <c r="H25" i="5" l="1"/>
  <c r="I24" i="5"/>
  <c r="J24" i="5" s="1"/>
  <c r="H26" i="5" l="1"/>
  <c r="I25" i="5"/>
  <c r="J25" i="5" s="1"/>
  <c r="H27" i="5" l="1"/>
  <c r="I26" i="5"/>
  <c r="J26" i="5" s="1"/>
  <c r="H28" i="5" l="1"/>
  <c r="I27" i="5"/>
  <c r="J27" i="5" s="1"/>
  <c r="H29" i="5" l="1"/>
  <c r="I28" i="5"/>
  <c r="J28" i="5" s="1"/>
  <c r="H30" i="5" l="1"/>
  <c r="I29" i="5"/>
  <c r="J29" i="5" s="1"/>
  <c r="H31" i="5" l="1"/>
  <c r="I30" i="5"/>
  <c r="J30" i="5" s="1"/>
  <c r="H32" i="5" l="1"/>
  <c r="I31" i="5"/>
  <c r="J31" i="5" s="1"/>
  <c r="H33" i="5" l="1"/>
  <c r="I32" i="5"/>
  <c r="J32" i="5" s="1"/>
  <c r="H34" i="5" l="1"/>
  <c r="I34" i="5" s="1"/>
  <c r="J34" i="5" s="1"/>
  <c r="I33" i="5"/>
  <c r="J33" i="5" s="1"/>
  <c r="J35" i="5" l="1"/>
  <c r="C2" i="5" s="1"/>
</calcChain>
</file>

<file path=xl/sharedStrings.xml><?xml version="1.0" encoding="utf-8"?>
<sst xmlns="http://schemas.openxmlformats.org/spreadsheetml/2006/main" count="62" uniqueCount="47">
  <si>
    <t>Total</t>
  </si>
  <si>
    <t>Load</t>
  </si>
  <si>
    <t>Load Served by Solar</t>
  </si>
  <si>
    <t>Solar Capacity (MW AC)</t>
  </si>
  <si>
    <t>Hour</t>
  </si>
  <si>
    <t>Solar</t>
  </si>
  <si>
    <t>Battery Storage</t>
  </si>
  <si>
    <t>Inflation</t>
  </si>
  <si>
    <t>Total System Capital Cost</t>
  </si>
  <si>
    <t>Annual Capital Cost</t>
  </si>
  <si>
    <t>Total Annual Cost</t>
  </si>
  <si>
    <t>Annual Fixed O&amp;M</t>
  </si>
  <si>
    <t>Value</t>
  </si>
  <si>
    <t>Load Needing to be Served by Batteries</t>
  </si>
  <si>
    <t>Solar Available to Charge Batteries</t>
  </si>
  <si>
    <t>Available Battery Storage</t>
  </si>
  <si>
    <t>Total Load Served</t>
  </si>
  <si>
    <t>Hour*</t>
  </si>
  <si>
    <t xml:space="preserve">*Day starts in hour 10 when solar energy is assumed to be available for serving load and charging batteries.    </t>
  </si>
  <si>
    <t>Solar Fixed Charge Rate</t>
  </si>
  <si>
    <t>Battery Storage Fixed Charge Rate</t>
  </si>
  <si>
    <t>Solar Life</t>
  </si>
  <si>
    <t>Battery Storage Life</t>
  </si>
  <si>
    <t>Battery Energy (MWh)</t>
  </si>
  <si>
    <t>Battery Duration (Hours)</t>
  </si>
  <si>
    <t>Solar Capital (2020 ATB; 2022 Installation; 2018$; $/kW)</t>
  </si>
  <si>
    <t>Solar O&amp;M (2020 ATB; 2022 Expense; 2018$; $/kW)</t>
  </si>
  <si>
    <t>Battery Power Capital (2020 ATB; 2022 Installation; 2018$; $/kW)</t>
  </si>
  <si>
    <t>Battery O&amp;M (2020 ATB; 2022 Expense; 2018$; $/kW)</t>
  </si>
  <si>
    <t>Battery Capacity (MW)</t>
  </si>
  <si>
    <t>Load Actually Served by Batteries</t>
  </si>
  <si>
    <t>Solar+Battery ITC</t>
  </si>
  <si>
    <t>Item</t>
  </si>
  <si>
    <t>Roundtrip Battery Losses</t>
  </si>
  <si>
    <t>Self-Discharge Rate (per Hour)</t>
  </si>
  <si>
    <t>Usable Battery Range</t>
  </si>
  <si>
    <t>Average Winter Solar Generation Profile (1 MW; Dec - Feb)</t>
  </si>
  <si>
    <t>Battery Energy Capital (2020 ATB; 2022 Installation; 2018$; $/kWh)</t>
  </si>
  <si>
    <t>Around-the-Clock Cost per MWh</t>
  </si>
  <si>
    <t>Winter Battery Capacity (MW)</t>
  </si>
  <si>
    <t>Winter Battery Energy (MWh)</t>
  </si>
  <si>
    <t>Winter Battery Duration (Hours)</t>
  </si>
  <si>
    <t xml:space="preserve">*Day starts in hour 8 when solar energy is assumed to be available for serving load and charging batteries.    </t>
  </si>
  <si>
    <t>Solar Not Used</t>
  </si>
  <si>
    <t xml:space="preserve">**Hourly volume is based on an average winter solar profile (3.1 MWh per day).  Daily solar generation ranges from 0.3 MWh to 8.0 MWh with a standard deviation of 2.1 MWh.  </t>
  </si>
  <si>
    <t>Average Summer Solar Generation Profile (1 MW; Jun - Aug)</t>
  </si>
  <si>
    <t>This value &gt; zero shows that the winter system is more than adequate to serve 1 MW around-the-clock load in the summer.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</si>
</sst>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.0_);_(* \(#,##0.0\);_(* &quot;-&quot;?_);_(@_)"/>
    <numFmt numFmtId="167" formatCode="_(* #,##0_);_(* \(#,##0\);_(* &quot;-&quot;??_);_(@_)"/>
    <numFmt numFmtId="168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right" wrapText="1"/>
    </xf>
    <xf numFmtId="9" fontId="3" fillId="0" borderId="0" xfId="0" applyNumberFormat="1" applyFont="1"/>
    <xf numFmtId="0" fontId="0" fillId="0" borderId="0" xfId="0" applyAlignment="1">
      <alignment horizontal="right"/>
    </xf>
    <xf numFmtId="164" fontId="0" fillId="0" borderId="0" xfId="0" applyNumberFormat="1"/>
    <xf numFmtId="165" fontId="0" fillId="0" borderId="0" xfId="1" applyNumberFormat="1" applyFont="1"/>
    <xf numFmtId="165" fontId="3" fillId="0" borderId="0" xfId="1" applyNumberFormat="1" applyFont="1"/>
    <xf numFmtId="166" fontId="0" fillId="0" borderId="0" xfId="0" applyNumberFormat="1"/>
    <xf numFmtId="43" fontId="0" fillId="0" borderId="0" xfId="0" applyNumberFormat="1"/>
    <xf numFmtId="167" fontId="3" fillId="0" borderId="0" xfId="1" applyNumberFormat="1" applyFont="1"/>
    <xf numFmtId="43" fontId="3" fillId="0" borderId="0" xfId="1" applyNumberFormat="1" applyFont="1"/>
    <xf numFmtId="167" fontId="0" fillId="0" borderId="0" xfId="1" applyNumberFormat="1" applyFont="1"/>
    <xf numFmtId="165" fontId="4" fillId="0" borderId="0" xfId="1" applyNumberFormat="1" applyFont="1"/>
    <xf numFmtId="167" fontId="4" fillId="0" borderId="0" xfId="1" applyNumberFormat="1" applyFont="1"/>
    <xf numFmtId="167" fontId="0" fillId="0" borderId="0" xfId="0" applyNumberFormat="1"/>
    <xf numFmtId="165" fontId="4" fillId="0" borderId="0" xfId="0" applyNumberFormat="1" applyFont="1"/>
    <xf numFmtId="165" fontId="2" fillId="0" borderId="0" xfId="1" applyNumberFormat="1" applyFont="1"/>
    <xf numFmtId="10" fontId="3" fillId="0" borderId="0" xfId="0" applyNumberFormat="1" applyFont="1"/>
    <xf numFmtId="9" fontId="3" fillId="0" borderId="0" xfId="1" applyNumberFormat="1" applyFont="1"/>
    <xf numFmtId="0" fontId="2" fillId="0" borderId="0" xfId="0" applyFont="1"/>
    <xf numFmtId="168" fontId="3" fillId="0" borderId="0" xfId="2" applyNumberFormat="1" applyFont="1" applyFill="1"/>
    <xf numFmtId="9" fontId="4" fillId="0" borderId="0" xfId="0" applyNumberFormat="1" applyFont="1"/>
    <xf numFmtId="10" fontId="4" fillId="0" borderId="0" xfId="0" applyNumberFormat="1" applyFont="1"/>
    <xf numFmtId="165" fontId="0" fillId="0" borderId="1" xfId="1" applyNumberFormat="1" applyFont="1" applyBorder="1"/>
    <xf numFmtId="0" fontId="0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F0494-104B-4CEB-B87B-AA6DF5F45C34}">
  <dimension ref="A1:K50"/>
  <sheetViews>
    <sheetView zoomScaleNormal="100" workbookViewId="0"/>
  </sheetViews>
  <sheetFormatPr defaultRowHeight="15" x14ac:dyDescent="0.25"/>
  <cols>
    <col min="1" max="1" width="56.85546875" bestFit="1" customWidth="1"/>
    <col min="2" max="10" width="12.140625" customWidth="1"/>
    <col min="14" max="14" width="14" customWidth="1"/>
  </cols>
  <sheetData>
    <row r="1" spans="1:10" ht="45" x14ac:dyDescent="0.25">
      <c r="A1" s="24" t="s">
        <v>32</v>
      </c>
      <c r="B1" s="3" t="s">
        <v>12</v>
      </c>
      <c r="F1" s="1" t="s">
        <v>8</v>
      </c>
      <c r="G1" s="1" t="s">
        <v>9</v>
      </c>
      <c r="H1" s="1" t="s">
        <v>11</v>
      </c>
      <c r="I1" s="1" t="s">
        <v>10</v>
      </c>
      <c r="J1" s="1" t="s">
        <v>38</v>
      </c>
    </row>
    <row r="2" spans="1:10" x14ac:dyDescent="0.25">
      <c r="A2" t="s">
        <v>19</v>
      </c>
      <c r="B2" s="20">
        <v>7.8543179359238574E-2</v>
      </c>
      <c r="E2" s="3" t="s">
        <v>5</v>
      </c>
      <c r="F2" s="11">
        <f>$B$5*$B$12*(1-$B$14)*(1+$B$4)^(2022-2018)*1000</f>
        <v>8624409.8963276632</v>
      </c>
      <c r="G2" s="11">
        <f>F2*B2</f>
        <v>677388.57335485576</v>
      </c>
      <c r="H2" s="11">
        <f>$B$5*$B$13*1000*(1+$B$4)^(2022-2018)</f>
        <v>139456.8474804658</v>
      </c>
      <c r="I2" s="11">
        <f>G2+H2</f>
        <v>816845.42083532154</v>
      </c>
      <c r="J2" s="11"/>
    </row>
    <row r="3" spans="1:10" x14ac:dyDescent="0.25">
      <c r="A3" t="s">
        <v>20</v>
      </c>
      <c r="B3" s="20">
        <v>0.10804241516614498</v>
      </c>
      <c r="E3" s="3" t="s">
        <v>6</v>
      </c>
      <c r="F3" s="11">
        <f>$B$6*($B$17+$B$8*$B$16)*(1-$B$14)*(1+$B$4)^(2022-2018)*1000</f>
        <v>4336377.4762813356</v>
      </c>
      <c r="G3" s="11">
        <f>F3*B3</f>
        <v>468512.69560950802</v>
      </c>
      <c r="H3" s="11">
        <f>$B$6*$B$19*1000*(1+$B$4)^(2022-2018)</f>
        <v>146499.23906355863</v>
      </c>
      <c r="I3" s="11">
        <f>G3+H3</f>
        <v>615011.93467306672</v>
      </c>
      <c r="J3" s="11"/>
    </row>
    <row r="4" spans="1:10" x14ac:dyDescent="0.25">
      <c r="A4" t="s">
        <v>7</v>
      </c>
      <c r="B4" s="2">
        <v>0.02</v>
      </c>
      <c r="E4" s="3" t="s">
        <v>0</v>
      </c>
      <c r="F4" s="14">
        <f>SUM(F2:F3)</f>
        <v>12960787.372608999</v>
      </c>
      <c r="G4" s="14">
        <f t="shared" ref="G4:H4" si="0">SUM(G2:G3)</f>
        <v>1145901.2689643637</v>
      </c>
      <c r="H4" s="14">
        <f t="shared" si="0"/>
        <v>285956.08654402441</v>
      </c>
      <c r="I4" s="14">
        <f>SUM(I2:I3)</f>
        <v>1431857.3555083883</v>
      </c>
      <c r="J4" s="8">
        <f>I4/8760</f>
        <v>163.45403601693928</v>
      </c>
    </row>
    <row r="5" spans="1:10" x14ac:dyDescent="0.25">
      <c r="A5" t="s">
        <v>3</v>
      </c>
      <c r="B5" s="6">
        <v>8.8000000000000007</v>
      </c>
      <c r="C5" s="19" t="str">
        <f>IF(J47&lt;24,"Insufficient Solar Capacity","")</f>
        <v/>
      </c>
    </row>
    <row r="6" spans="1:10" x14ac:dyDescent="0.25">
      <c r="A6" t="s">
        <v>29</v>
      </c>
      <c r="B6" s="5">
        <f>MAX(G23:G46)</f>
        <v>2.6040137700331116</v>
      </c>
    </row>
    <row r="7" spans="1:10" x14ac:dyDescent="0.25">
      <c r="A7" t="s">
        <v>23</v>
      </c>
      <c r="B7" s="5">
        <f>MAX(H23:H46)/$B$9</f>
        <v>18.423653754957112</v>
      </c>
    </row>
    <row r="8" spans="1:10" x14ac:dyDescent="0.25">
      <c r="A8" t="s">
        <v>24</v>
      </c>
      <c r="B8" s="12">
        <f>B7/B6</f>
        <v>7.0750984372570516</v>
      </c>
    </row>
    <row r="9" spans="1:10" x14ac:dyDescent="0.25">
      <c r="A9" t="s">
        <v>35</v>
      </c>
      <c r="B9" s="2">
        <v>0.9</v>
      </c>
    </row>
    <row r="10" spans="1:10" x14ac:dyDescent="0.25">
      <c r="A10" t="s">
        <v>33</v>
      </c>
      <c r="B10" s="2">
        <v>0.15</v>
      </c>
    </row>
    <row r="11" spans="1:10" x14ac:dyDescent="0.25">
      <c r="A11" t="s">
        <v>34</v>
      </c>
      <c r="B11" s="17">
        <f>1%/24</f>
        <v>4.1666666666666669E-4</v>
      </c>
    </row>
    <row r="12" spans="1:10" x14ac:dyDescent="0.25">
      <c r="A12" t="s">
        <v>25</v>
      </c>
      <c r="B12" s="10">
        <v>1223.5291208384697</v>
      </c>
      <c r="D12" s="10"/>
      <c r="F12" s="24"/>
    </row>
    <row r="13" spans="1:10" x14ac:dyDescent="0.25">
      <c r="A13" t="s">
        <v>26</v>
      </c>
      <c r="B13" s="10">
        <v>14.640519394648356</v>
      </c>
      <c r="D13" s="10"/>
    </row>
    <row r="14" spans="1:10" x14ac:dyDescent="0.25">
      <c r="A14" t="s">
        <v>31</v>
      </c>
      <c r="B14" s="18">
        <v>0.26</v>
      </c>
      <c r="D14" s="10"/>
    </row>
    <row r="15" spans="1:10" x14ac:dyDescent="0.25">
      <c r="A15" t="s">
        <v>21</v>
      </c>
      <c r="B15" s="9">
        <v>30</v>
      </c>
    </row>
    <row r="16" spans="1:10" x14ac:dyDescent="0.25">
      <c r="A16" t="s">
        <v>37</v>
      </c>
      <c r="B16" s="10">
        <v>261.64708733663832</v>
      </c>
    </row>
    <row r="17" spans="1:11" x14ac:dyDescent="0.25">
      <c r="A17" t="s">
        <v>27</v>
      </c>
      <c r="B17" s="10">
        <v>227.80629686092172</v>
      </c>
    </row>
    <row r="18" spans="1:11" x14ac:dyDescent="0.25">
      <c r="A18" t="str">
        <f>"Total Battery Capital ("&amp;ROUND($B$8,1)&amp;"-Hour Battery; $/kW)"</f>
        <v>Total Battery Capital (7.1-Hour Battery; $/kW)</v>
      </c>
      <c r="B18" s="13">
        <f>B17+B8*B16</f>
        <v>2078.9851955892309</v>
      </c>
    </row>
    <row r="19" spans="1:11" x14ac:dyDescent="0.25">
      <c r="A19" t="s">
        <v>28</v>
      </c>
      <c r="B19" s="10">
        <f>0.025*B18</f>
        <v>51.974629889730778</v>
      </c>
    </row>
    <row r="20" spans="1:11" x14ac:dyDescent="0.25">
      <c r="A20" t="s">
        <v>22</v>
      </c>
      <c r="B20" s="9">
        <v>15</v>
      </c>
    </row>
    <row r="22" spans="1:11" ht="90" x14ac:dyDescent="0.25">
      <c r="A22" s="3" t="s">
        <v>4</v>
      </c>
      <c r="B22" s="1" t="s">
        <v>36</v>
      </c>
      <c r="C22" s="1" t="str">
        <f>"Total Solar Generation ("&amp;B5&amp;" MW)"</f>
        <v>Total Solar Generation (8.8 MW)</v>
      </c>
      <c r="D22" s="1" t="s">
        <v>1</v>
      </c>
      <c r="E22" s="1" t="s">
        <v>2</v>
      </c>
      <c r="F22" s="1" t="s">
        <v>13</v>
      </c>
      <c r="G22" s="1" t="s">
        <v>14</v>
      </c>
      <c r="H22" s="1" t="s">
        <v>15</v>
      </c>
      <c r="I22" s="1" t="s">
        <v>30</v>
      </c>
      <c r="J22" s="1" t="s">
        <v>16</v>
      </c>
    </row>
    <row r="23" spans="1:11" x14ac:dyDescent="0.25">
      <c r="A23">
        <v>10</v>
      </c>
      <c r="B23" s="6">
        <v>0.25753994685999976</v>
      </c>
      <c r="C23" s="5">
        <f t="shared" ref="C23:C46" si="1">$B$5*B23</f>
        <v>2.2663515323679979</v>
      </c>
      <c r="D23" s="6">
        <v>1</v>
      </c>
      <c r="E23" s="5">
        <f>MIN(C23,D23)</f>
        <v>1</v>
      </c>
      <c r="F23" s="5">
        <f>MAX(0,D23-C23)</f>
        <v>0</v>
      </c>
      <c r="G23" s="5">
        <f>MAX(0,C23-D23)</f>
        <v>1.2663515323679979</v>
      </c>
      <c r="H23" s="16">
        <f>G23*(1-$B$10/2)-F23*(1+$B$10/2)</f>
        <v>1.171375167440398</v>
      </c>
      <c r="I23" s="15">
        <f>MAX(0,MIN(F23,H23))</f>
        <v>0</v>
      </c>
      <c r="J23" s="7">
        <f>I23+E23</f>
        <v>1</v>
      </c>
      <c r="K23" s="4"/>
    </row>
    <row r="24" spans="1:11" x14ac:dyDescent="0.25">
      <c r="A24">
        <v>11</v>
      </c>
      <c r="B24" s="6">
        <v>0.3505815072477777</v>
      </c>
      <c r="C24" s="5">
        <f t="shared" si="1"/>
        <v>3.085117263780444</v>
      </c>
      <c r="D24" s="6">
        <v>1</v>
      </c>
      <c r="E24" s="5">
        <f t="shared" ref="E24:E46" si="2">MIN(C24,D24)</f>
        <v>1</v>
      </c>
      <c r="F24" s="5">
        <f t="shared" ref="F24:F46" si="3">MAX(0,D24-C24)</f>
        <v>0</v>
      </c>
      <c r="G24" s="5">
        <f t="shared" ref="G24:G46" si="4">MAX(0,C24-D24)</f>
        <v>2.085117263780444</v>
      </c>
      <c r="H24" s="5">
        <f>H23*(1-$B$11)+G24*(1-$B$10/2)-F24*(1+$B$10/2)</f>
        <v>3.0996205634508756</v>
      </c>
      <c r="I24" s="15">
        <f t="shared" ref="I24:I46" si="5">MAX(0,MIN(F24,H24))</f>
        <v>0</v>
      </c>
      <c r="J24" s="7">
        <f t="shared" ref="J24:J46" si="6">I24+E24</f>
        <v>1</v>
      </c>
      <c r="K24" s="4"/>
    </row>
    <row r="25" spans="1:11" x14ac:dyDescent="0.25">
      <c r="A25">
        <v>12</v>
      </c>
      <c r="B25" s="6">
        <v>0.39219965700555587</v>
      </c>
      <c r="C25" s="5">
        <f t="shared" si="1"/>
        <v>3.451356981648892</v>
      </c>
      <c r="D25" s="6">
        <v>1</v>
      </c>
      <c r="E25" s="5">
        <f t="shared" si="2"/>
        <v>1</v>
      </c>
      <c r="F25" s="5">
        <f t="shared" si="3"/>
        <v>0</v>
      </c>
      <c r="G25" s="5">
        <f t="shared" si="4"/>
        <v>2.451356981648892</v>
      </c>
      <c r="H25" s="5">
        <f t="shared" ref="H25:H46" si="7">H24*(1-$B$11)+G25*(1-$B$10/2)-F25*(1+$B$10/2)</f>
        <v>5.3658342629079971</v>
      </c>
      <c r="I25" s="15">
        <f t="shared" si="5"/>
        <v>0</v>
      </c>
      <c r="J25" s="7">
        <f t="shared" si="6"/>
        <v>1</v>
      </c>
      <c r="K25" s="4"/>
    </row>
    <row r="26" spans="1:11" x14ac:dyDescent="0.25">
      <c r="A26">
        <v>13</v>
      </c>
      <c r="B26" s="6">
        <v>0.40252198067597222</v>
      </c>
      <c r="C26" s="5">
        <f t="shared" si="1"/>
        <v>3.542193429948556</v>
      </c>
      <c r="D26" s="6">
        <v>1</v>
      </c>
      <c r="E26" s="5">
        <f t="shared" si="2"/>
        <v>1</v>
      </c>
      <c r="F26" s="5">
        <f t="shared" si="3"/>
        <v>0</v>
      </c>
      <c r="G26" s="5">
        <f t="shared" si="4"/>
        <v>2.542193429948556</v>
      </c>
      <c r="H26" s="5">
        <f t="shared" si="7"/>
        <v>7.7151274213342003</v>
      </c>
      <c r="I26" s="15">
        <f t="shared" si="5"/>
        <v>0</v>
      </c>
      <c r="J26" s="7">
        <f t="shared" si="6"/>
        <v>1</v>
      </c>
      <c r="K26" s="4"/>
    </row>
    <row r="27" spans="1:11" x14ac:dyDescent="0.25">
      <c r="A27">
        <v>14</v>
      </c>
      <c r="B27" s="6">
        <v>0.39729530434222227</v>
      </c>
      <c r="C27" s="5">
        <f t="shared" si="1"/>
        <v>3.4961986782115564</v>
      </c>
      <c r="D27" s="6">
        <v>1</v>
      </c>
      <c r="E27" s="5">
        <f t="shared" si="2"/>
        <v>1</v>
      </c>
      <c r="F27" s="5">
        <f t="shared" si="3"/>
        <v>0</v>
      </c>
      <c r="G27" s="5">
        <f t="shared" si="4"/>
        <v>2.4961986782115564</v>
      </c>
      <c r="H27" s="5">
        <f t="shared" si="7"/>
        <v>10.020896562254334</v>
      </c>
      <c r="I27" s="15">
        <f t="shared" si="5"/>
        <v>0</v>
      </c>
      <c r="J27" s="7">
        <f t="shared" si="6"/>
        <v>1</v>
      </c>
      <c r="K27" s="4"/>
    </row>
    <row r="28" spans="1:11" x14ac:dyDescent="0.25">
      <c r="A28">
        <v>15</v>
      </c>
      <c r="B28" s="6">
        <v>0.38759928018972223</v>
      </c>
      <c r="C28" s="5">
        <f t="shared" si="1"/>
        <v>3.410873665669556</v>
      </c>
      <c r="D28" s="6">
        <v>1</v>
      </c>
      <c r="E28" s="5">
        <f t="shared" si="2"/>
        <v>1</v>
      </c>
      <c r="F28" s="5">
        <f t="shared" si="3"/>
        <v>0</v>
      </c>
      <c r="G28" s="5">
        <f t="shared" si="4"/>
        <v>2.410873665669556</v>
      </c>
      <c r="H28" s="5">
        <f t="shared" si="7"/>
        <v>12.246779329431067</v>
      </c>
      <c r="I28" s="15">
        <f t="shared" si="5"/>
        <v>0</v>
      </c>
      <c r="J28" s="7">
        <f t="shared" si="6"/>
        <v>1</v>
      </c>
      <c r="K28" s="4"/>
    </row>
    <row r="29" spans="1:11" x14ac:dyDescent="0.25">
      <c r="A29">
        <v>16</v>
      </c>
      <c r="B29" s="6">
        <v>0.40954701932194448</v>
      </c>
      <c r="C29" s="5">
        <f t="shared" si="1"/>
        <v>3.6040137700331116</v>
      </c>
      <c r="D29" s="6">
        <v>1</v>
      </c>
      <c r="E29" s="5">
        <f t="shared" si="2"/>
        <v>1</v>
      </c>
      <c r="F29" s="5">
        <f t="shared" si="3"/>
        <v>0</v>
      </c>
      <c r="G29" s="5">
        <f t="shared" si="4"/>
        <v>2.6040137700331116</v>
      </c>
      <c r="H29" s="5">
        <f t="shared" si="7"/>
        <v>14.650389241991101</v>
      </c>
      <c r="I29" s="15">
        <f t="shared" si="5"/>
        <v>0</v>
      </c>
      <c r="J29" s="7">
        <f t="shared" si="6"/>
        <v>1</v>
      </c>
      <c r="K29" s="4"/>
    </row>
    <row r="30" spans="1:11" x14ac:dyDescent="0.25">
      <c r="A30">
        <v>17</v>
      </c>
      <c r="B30" s="6">
        <v>0.33639166666513881</v>
      </c>
      <c r="C30" s="5">
        <f t="shared" si="1"/>
        <v>2.9602466666532217</v>
      </c>
      <c r="D30" s="6">
        <v>1</v>
      </c>
      <c r="E30" s="5">
        <f t="shared" si="2"/>
        <v>1</v>
      </c>
      <c r="F30" s="5">
        <f t="shared" si="3"/>
        <v>0</v>
      </c>
      <c r="G30" s="5">
        <f t="shared" si="4"/>
        <v>1.9602466666532217</v>
      </c>
      <c r="H30" s="5">
        <f t="shared" si="7"/>
        <v>16.457513079794502</v>
      </c>
      <c r="I30" s="15">
        <f t="shared" si="5"/>
        <v>0</v>
      </c>
      <c r="J30" s="7">
        <f t="shared" si="6"/>
        <v>1</v>
      </c>
      <c r="K30" s="4"/>
    </row>
    <row r="31" spans="1:11" x14ac:dyDescent="0.25">
      <c r="A31">
        <v>18</v>
      </c>
      <c r="B31" s="6">
        <v>0.12968459419944442</v>
      </c>
      <c r="C31" s="5">
        <f t="shared" si="1"/>
        <v>1.141224428955111</v>
      </c>
      <c r="D31" s="6">
        <v>1</v>
      </c>
      <c r="E31" s="5">
        <f t="shared" si="2"/>
        <v>1</v>
      </c>
      <c r="F31" s="5">
        <f t="shared" si="3"/>
        <v>0</v>
      </c>
      <c r="G31" s="5">
        <f t="shared" si="4"/>
        <v>0.141224428955111</v>
      </c>
      <c r="H31" s="5">
        <f t="shared" si="7"/>
        <v>16.581288379461402</v>
      </c>
      <c r="I31" s="15">
        <f t="shared" si="5"/>
        <v>0</v>
      </c>
      <c r="J31" s="7">
        <f t="shared" si="6"/>
        <v>1</v>
      </c>
      <c r="K31" s="4"/>
    </row>
    <row r="32" spans="1:11" x14ac:dyDescent="0.25">
      <c r="A32">
        <v>19</v>
      </c>
      <c r="B32" s="6">
        <v>1.0656444443888888E-2</v>
      </c>
      <c r="C32" s="5">
        <f t="shared" si="1"/>
        <v>9.3776711106222224E-2</v>
      </c>
      <c r="D32" s="6">
        <v>1</v>
      </c>
      <c r="E32" s="5">
        <f t="shared" si="2"/>
        <v>9.3776711106222224E-2</v>
      </c>
      <c r="F32" s="5">
        <f t="shared" si="3"/>
        <v>0.90622328889377779</v>
      </c>
      <c r="G32" s="5">
        <f t="shared" si="4"/>
        <v>0</v>
      </c>
      <c r="H32" s="5">
        <f t="shared" si="7"/>
        <v>15.600189473742484</v>
      </c>
      <c r="I32" s="15">
        <f t="shared" si="5"/>
        <v>0.90622328889377779</v>
      </c>
      <c r="J32" s="7">
        <f t="shared" si="6"/>
        <v>1</v>
      </c>
      <c r="K32" s="4"/>
    </row>
    <row r="33" spans="1:11" x14ac:dyDescent="0.25">
      <c r="A33">
        <v>20</v>
      </c>
      <c r="B33" s="6">
        <v>0</v>
      </c>
      <c r="C33" s="5">
        <f t="shared" si="1"/>
        <v>0</v>
      </c>
      <c r="D33" s="6">
        <v>1</v>
      </c>
      <c r="E33" s="5">
        <f t="shared" si="2"/>
        <v>0</v>
      </c>
      <c r="F33" s="5">
        <f t="shared" si="3"/>
        <v>1</v>
      </c>
      <c r="G33" s="5">
        <f t="shared" si="4"/>
        <v>0</v>
      </c>
      <c r="H33" s="5">
        <f t="shared" si="7"/>
        <v>14.518689394795093</v>
      </c>
      <c r="I33" s="15">
        <f t="shared" si="5"/>
        <v>1</v>
      </c>
      <c r="J33" s="7">
        <f t="shared" si="6"/>
        <v>1</v>
      </c>
      <c r="K33" s="4"/>
    </row>
    <row r="34" spans="1:11" x14ac:dyDescent="0.25">
      <c r="A34">
        <v>21</v>
      </c>
      <c r="B34" s="6">
        <v>0</v>
      </c>
      <c r="C34" s="5">
        <f t="shared" si="1"/>
        <v>0</v>
      </c>
      <c r="D34" s="6">
        <v>1</v>
      </c>
      <c r="E34" s="5">
        <f t="shared" si="2"/>
        <v>0</v>
      </c>
      <c r="F34" s="5">
        <f t="shared" si="3"/>
        <v>1</v>
      </c>
      <c r="G34" s="5">
        <f t="shared" si="4"/>
        <v>0</v>
      </c>
      <c r="H34" s="5">
        <f t="shared" si="7"/>
        <v>13.437639940880596</v>
      </c>
      <c r="I34" s="15">
        <f t="shared" si="5"/>
        <v>1</v>
      </c>
      <c r="J34" s="7">
        <f t="shared" si="6"/>
        <v>1</v>
      </c>
      <c r="K34" s="4"/>
    </row>
    <row r="35" spans="1:11" x14ac:dyDescent="0.25">
      <c r="A35">
        <v>22</v>
      </c>
      <c r="B35" s="6">
        <v>0</v>
      </c>
      <c r="C35" s="5">
        <f t="shared" si="1"/>
        <v>0</v>
      </c>
      <c r="D35" s="6">
        <v>1</v>
      </c>
      <c r="E35" s="5">
        <f t="shared" si="2"/>
        <v>0</v>
      </c>
      <c r="F35" s="5">
        <f t="shared" si="3"/>
        <v>1</v>
      </c>
      <c r="G35" s="5">
        <f t="shared" si="4"/>
        <v>0</v>
      </c>
      <c r="H35" s="5">
        <f t="shared" si="7"/>
        <v>12.357040924238563</v>
      </c>
      <c r="I35" s="15">
        <f t="shared" si="5"/>
        <v>1</v>
      </c>
      <c r="J35" s="7">
        <f t="shared" si="6"/>
        <v>1</v>
      </c>
      <c r="K35" s="4"/>
    </row>
    <row r="36" spans="1:11" x14ac:dyDescent="0.25">
      <c r="A36">
        <v>23</v>
      </c>
      <c r="B36" s="6">
        <v>0</v>
      </c>
      <c r="C36" s="5">
        <f t="shared" si="1"/>
        <v>0</v>
      </c>
      <c r="D36" s="6">
        <v>1</v>
      </c>
      <c r="E36" s="5">
        <f t="shared" si="2"/>
        <v>0</v>
      </c>
      <c r="F36" s="5">
        <f t="shared" si="3"/>
        <v>1</v>
      </c>
      <c r="G36" s="5">
        <f t="shared" si="4"/>
        <v>0</v>
      </c>
      <c r="H36" s="5">
        <f t="shared" si="7"/>
        <v>11.276892157186797</v>
      </c>
      <c r="I36" s="15">
        <f t="shared" si="5"/>
        <v>1</v>
      </c>
      <c r="J36" s="7">
        <f t="shared" si="6"/>
        <v>1</v>
      </c>
      <c r="K36" s="4"/>
    </row>
    <row r="37" spans="1:11" x14ac:dyDescent="0.25">
      <c r="A37">
        <v>24</v>
      </c>
      <c r="B37" s="6">
        <v>0</v>
      </c>
      <c r="C37" s="5">
        <f t="shared" si="1"/>
        <v>0</v>
      </c>
      <c r="D37" s="6">
        <v>1</v>
      </c>
      <c r="E37" s="5">
        <f t="shared" si="2"/>
        <v>0</v>
      </c>
      <c r="F37" s="5">
        <f t="shared" si="3"/>
        <v>1</v>
      </c>
      <c r="G37" s="5">
        <f t="shared" si="4"/>
        <v>0</v>
      </c>
      <c r="H37" s="5">
        <f t="shared" si="7"/>
        <v>10.197193452121304</v>
      </c>
      <c r="I37" s="15">
        <f t="shared" si="5"/>
        <v>1</v>
      </c>
      <c r="J37" s="7">
        <f t="shared" si="6"/>
        <v>1</v>
      </c>
      <c r="K37" s="4"/>
    </row>
    <row r="38" spans="1:11" x14ac:dyDescent="0.25">
      <c r="A38">
        <v>1</v>
      </c>
      <c r="B38" s="6">
        <v>0</v>
      </c>
      <c r="C38" s="5">
        <f t="shared" si="1"/>
        <v>0</v>
      </c>
      <c r="D38" s="6">
        <v>1</v>
      </c>
      <c r="E38" s="5">
        <f t="shared" si="2"/>
        <v>0</v>
      </c>
      <c r="F38" s="5">
        <f t="shared" si="3"/>
        <v>1</v>
      </c>
      <c r="G38" s="5">
        <f t="shared" si="4"/>
        <v>0</v>
      </c>
      <c r="H38" s="5">
        <f t="shared" si="7"/>
        <v>9.117944621516255</v>
      </c>
      <c r="I38" s="15">
        <f t="shared" si="5"/>
        <v>1</v>
      </c>
      <c r="J38" s="7">
        <f t="shared" si="6"/>
        <v>1</v>
      </c>
      <c r="K38" s="4"/>
    </row>
    <row r="39" spans="1:11" x14ac:dyDescent="0.25">
      <c r="A39">
        <v>2</v>
      </c>
      <c r="B39" s="6">
        <v>0</v>
      </c>
      <c r="C39" s="5">
        <f t="shared" si="1"/>
        <v>0</v>
      </c>
      <c r="D39" s="6">
        <v>1</v>
      </c>
      <c r="E39" s="5">
        <f t="shared" si="2"/>
        <v>0</v>
      </c>
      <c r="F39" s="5">
        <f t="shared" si="3"/>
        <v>1</v>
      </c>
      <c r="G39" s="5">
        <f t="shared" si="4"/>
        <v>0</v>
      </c>
      <c r="H39" s="5">
        <f t="shared" si="7"/>
        <v>8.0391454779239577</v>
      </c>
      <c r="I39" s="15">
        <f t="shared" si="5"/>
        <v>1</v>
      </c>
      <c r="J39" s="7">
        <f t="shared" si="6"/>
        <v>1</v>
      </c>
      <c r="K39" s="4"/>
    </row>
    <row r="40" spans="1:11" x14ac:dyDescent="0.25">
      <c r="A40">
        <v>3</v>
      </c>
      <c r="B40" s="6">
        <v>0</v>
      </c>
      <c r="C40" s="5">
        <f t="shared" si="1"/>
        <v>0</v>
      </c>
      <c r="D40" s="6">
        <v>1</v>
      </c>
      <c r="E40" s="5">
        <f t="shared" si="2"/>
        <v>0</v>
      </c>
      <c r="F40" s="5">
        <f t="shared" si="3"/>
        <v>1</v>
      </c>
      <c r="G40" s="5">
        <f t="shared" si="4"/>
        <v>0</v>
      </c>
      <c r="H40" s="5">
        <f t="shared" si="7"/>
        <v>6.9607958339748235</v>
      </c>
      <c r="I40" s="15">
        <f t="shared" si="5"/>
        <v>1</v>
      </c>
      <c r="J40" s="7">
        <f t="shared" si="6"/>
        <v>1</v>
      </c>
      <c r="K40" s="4"/>
    </row>
    <row r="41" spans="1:11" x14ac:dyDescent="0.25">
      <c r="A41">
        <v>4</v>
      </c>
      <c r="B41" s="6">
        <v>0</v>
      </c>
      <c r="C41" s="5">
        <f t="shared" si="1"/>
        <v>0</v>
      </c>
      <c r="D41" s="6">
        <v>1</v>
      </c>
      <c r="E41" s="5">
        <f t="shared" si="2"/>
        <v>0</v>
      </c>
      <c r="F41" s="5">
        <f t="shared" si="3"/>
        <v>1</v>
      </c>
      <c r="G41" s="5">
        <f t="shared" si="4"/>
        <v>0</v>
      </c>
      <c r="H41" s="5">
        <f t="shared" si="7"/>
        <v>5.8828955023773339</v>
      </c>
      <c r="I41" s="15">
        <f t="shared" si="5"/>
        <v>1</v>
      </c>
      <c r="J41" s="7">
        <f t="shared" si="6"/>
        <v>1</v>
      </c>
      <c r="K41" s="4"/>
    </row>
    <row r="42" spans="1:11" x14ac:dyDescent="0.25">
      <c r="A42">
        <v>5</v>
      </c>
      <c r="B42" s="6">
        <v>0</v>
      </c>
      <c r="C42" s="5">
        <f t="shared" si="1"/>
        <v>0</v>
      </c>
      <c r="D42" s="6">
        <v>1</v>
      </c>
      <c r="E42" s="5">
        <f t="shared" si="2"/>
        <v>0</v>
      </c>
      <c r="F42" s="5">
        <f t="shared" si="3"/>
        <v>1</v>
      </c>
      <c r="G42" s="5">
        <f t="shared" si="4"/>
        <v>0</v>
      </c>
      <c r="H42" s="5">
        <f t="shared" si="7"/>
        <v>4.8054442959180097</v>
      </c>
      <c r="I42" s="15">
        <f t="shared" si="5"/>
        <v>1</v>
      </c>
      <c r="J42" s="7">
        <f t="shared" si="6"/>
        <v>1</v>
      </c>
      <c r="K42" s="4"/>
    </row>
    <row r="43" spans="1:11" x14ac:dyDescent="0.25">
      <c r="A43">
        <v>6</v>
      </c>
      <c r="B43" s="6">
        <v>0</v>
      </c>
      <c r="C43" s="5">
        <f t="shared" si="1"/>
        <v>0</v>
      </c>
      <c r="D43" s="6">
        <v>1</v>
      </c>
      <c r="E43" s="5">
        <f t="shared" si="2"/>
        <v>0</v>
      </c>
      <c r="F43" s="5">
        <f t="shared" si="3"/>
        <v>1</v>
      </c>
      <c r="G43" s="5">
        <f t="shared" si="4"/>
        <v>0</v>
      </c>
      <c r="H43" s="5">
        <f t="shared" si="7"/>
        <v>3.7284420274613774</v>
      </c>
      <c r="I43" s="15">
        <f t="shared" si="5"/>
        <v>1</v>
      </c>
      <c r="J43" s="7">
        <f t="shared" si="6"/>
        <v>1</v>
      </c>
      <c r="K43" s="4"/>
    </row>
    <row r="44" spans="1:11" x14ac:dyDescent="0.25">
      <c r="A44">
        <v>7</v>
      </c>
      <c r="B44" s="6">
        <v>0</v>
      </c>
      <c r="C44" s="5">
        <f t="shared" si="1"/>
        <v>0</v>
      </c>
      <c r="D44" s="6">
        <v>1</v>
      </c>
      <c r="E44" s="5">
        <f t="shared" si="2"/>
        <v>0</v>
      </c>
      <c r="F44" s="5">
        <f t="shared" si="3"/>
        <v>1</v>
      </c>
      <c r="G44" s="5">
        <f t="shared" si="4"/>
        <v>0</v>
      </c>
      <c r="H44" s="5">
        <f t="shared" si="7"/>
        <v>2.6518885099499352</v>
      </c>
      <c r="I44" s="15">
        <f t="shared" si="5"/>
        <v>1</v>
      </c>
      <c r="J44" s="7">
        <f t="shared" si="6"/>
        <v>1</v>
      </c>
      <c r="K44" s="4"/>
    </row>
    <row r="45" spans="1:11" x14ac:dyDescent="0.25">
      <c r="A45">
        <v>8</v>
      </c>
      <c r="B45" s="6">
        <v>0</v>
      </c>
      <c r="C45" s="5">
        <f t="shared" si="1"/>
        <v>0</v>
      </c>
      <c r="D45" s="6">
        <v>1</v>
      </c>
      <c r="E45" s="5">
        <f t="shared" si="2"/>
        <v>0</v>
      </c>
      <c r="F45" s="5">
        <f t="shared" si="3"/>
        <v>1</v>
      </c>
      <c r="G45" s="5">
        <f t="shared" si="4"/>
        <v>0</v>
      </c>
      <c r="H45" s="5">
        <f t="shared" si="7"/>
        <v>1.5757835564041229</v>
      </c>
      <c r="I45" s="15">
        <f t="shared" si="5"/>
        <v>1</v>
      </c>
      <c r="J45" s="7">
        <f t="shared" si="6"/>
        <v>1</v>
      </c>
      <c r="K45" s="4"/>
    </row>
    <row r="46" spans="1:11" x14ac:dyDescent="0.25">
      <c r="A46">
        <v>9</v>
      </c>
      <c r="B46" s="6">
        <v>3.9860154588888891E-2</v>
      </c>
      <c r="C46" s="5">
        <f t="shared" si="1"/>
        <v>0.35076936038222228</v>
      </c>
      <c r="D46" s="6">
        <v>1</v>
      </c>
      <c r="E46" s="5">
        <f t="shared" si="2"/>
        <v>0.35076936038222228</v>
      </c>
      <c r="F46" s="5">
        <f t="shared" si="3"/>
        <v>0.64923063961777772</v>
      </c>
      <c r="G46" s="5">
        <f t="shared" si="4"/>
        <v>0</v>
      </c>
      <c r="H46" s="5">
        <f t="shared" si="7"/>
        <v>0.87720404233317695</v>
      </c>
      <c r="I46" s="15">
        <f t="shared" si="5"/>
        <v>0.64923063961777772</v>
      </c>
      <c r="J46" s="7">
        <f t="shared" si="6"/>
        <v>1</v>
      </c>
      <c r="K46" s="4"/>
    </row>
    <row r="47" spans="1:11" x14ac:dyDescent="0.25">
      <c r="A47" s="3" t="s">
        <v>0</v>
      </c>
      <c r="B47" s="5">
        <f>SUM(B23:B46)</f>
        <v>3.1138775555405558</v>
      </c>
      <c r="C47" s="5">
        <f>SUM(C23:C46)</f>
        <v>27.402122488756898</v>
      </c>
      <c r="D47" s="5">
        <f t="shared" ref="D47:G47" si="8">SUM(D23:D46)</f>
        <v>24</v>
      </c>
      <c r="E47" s="5">
        <f t="shared" si="8"/>
        <v>9.4445460714884444</v>
      </c>
      <c r="F47" s="5">
        <f t="shared" si="8"/>
        <v>14.555453928511556</v>
      </c>
      <c r="G47" s="5">
        <f t="shared" si="8"/>
        <v>17.957576417268449</v>
      </c>
      <c r="H47" s="5"/>
      <c r="J47" s="5">
        <f t="shared" ref="J47" si="9">SUM(J23:J46)</f>
        <v>24</v>
      </c>
    </row>
    <row r="49" spans="2:2" x14ac:dyDescent="0.25">
      <c r="B49" t="s">
        <v>18</v>
      </c>
    </row>
    <row r="50" spans="2:2" x14ac:dyDescent="0.25">
      <c r="B50" t="s">
        <v>44</v>
      </c>
    </row>
  </sheetData>
  <conditionalFormatting sqref="H23:H46">
    <cfRule type="cellIs" dxfId="5" priority="5" operator="lessThan">
      <formula>0</formula>
    </cfRule>
  </conditionalFormatting>
  <conditionalFormatting sqref="J23:J46">
    <cfRule type="cellIs" dxfId="4" priority="4" operator="lessThan">
      <formula>1</formula>
    </cfRule>
  </conditionalFormatting>
  <conditionalFormatting sqref="J47">
    <cfRule type="cellIs" dxfId="3" priority="3" operator="lessThan">
      <formula>24</formula>
    </cfRule>
  </conditionalFormatting>
  <pageMargins left="1" right="1" top="1" bottom="1.75" header="0.5" footer="0.5"/>
  <pageSetup fitToHeight="0" orientation="landscape" r:id="rId1"/>
  <headerFooter scaleWithDoc="0">
    <oddFooter xml:space="preserve">&amp;R&amp;"Times New Roman,Bold"&amp;12 Case Nos. 2020-00349 and 2020-00350
Attachment 1 to Response to KSIA-7 Question No. 3
Page &amp;P of &amp;N
Sinclair
</oddFooter>
  </headerFooter>
  <rowBreaks count="1" manualBreakCount="1">
    <brk id="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80ACD-4BE0-4042-BE3B-C9C54B80BAB3}">
  <dimension ref="A1:L37"/>
  <sheetViews>
    <sheetView tabSelected="1" zoomScaleNormal="100" workbookViewId="0"/>
  </sheetViews>
  <sheetFormatPr defaultRowHeight="15" x14ac:dyDescent="0.25"/>
  <cols>
    <col min="1" max="1" width="56.85546875" bestFit="1" customWidth="1"/>
    <col min="2" max="11" width="12.140625" customWidth="1"/>
  </cols>
  <sheetData>
    <row r="1" spans="1:11" x14ac:dyDescent="0.25">
      <c r="A1" s="24" t="s">
        <v>32</v>
      </c>
      <c r="B1" s="3" t="s">
        <v>12</v>
      </c>
      <c r="E1" s="1"/>
      <c r="F1" s="1"/>
      <c r="G1" s="1"/>
      <c r="H1" s="1"/>
      <c r="I1" s="1"/>
    </row>
    <row r="2" spans="1:11" x14ac:dyDescent="0.25">
      <c r="A2" t="s">
        <v>3</v>
      </c>
      <c r="B2" s="12">
        <f>AvgWinterDay!B5</f>
        <v>8.8000000000000007</v>
      </c>
      <c r="C2" s="19" t="str">
        <f>IF(J35&lt;24,"Insufficient Solar Capacity","")</f>
        <v/>
      </c>
    </row>
    <row r="3" spans="1:11" x14ac:dyDescent="0.25">
      <c r="A3" t="s">
        <v>39</v>
      </c>
      <c r="B3" s="5">
        <f>AvgWinterDay!B6</f>
        <v>2.6040137700331116</v>
      </c>
    </row>
    <row r="4" spans="1:11" x14ac:dyDescent="0.25">
      <c r="A4" t="s">
        <v>40</v>
      </c>
      <c r="B4" s="5">
        <f>AvgWinterDay!B7</f>
        <v>18.423653754957112</v>
      </c>
    </row>
    <row r="5" spans="1:11" x14ac:dyDescent="0.25">
      <c r="A5" t="s">
        <v>41</v>
      </c>
      <c r="B5" s="5">
        <f>AvgWinterDay!B8</f>
        <v>7.0750984372570516</v>
      </c>
    </row>
    <row r="6" spans="1:11" x14ac:dyDescent="0.25">
      <c r="A6" t="s">
        <v>35</v>
      </c>
      <c r="B6" s="21">
        <f>AvgWinterDay!B9</f>
        <v>0.9</v>
      </c>
    </row>
    <row r="7" spans="1:11" x14ac:dyDescent="0.25">
      <c r="A7" t="s">
        <v>33</v>
      </c>
      <c r="B7" s="21">
        <f>AvgWinterDay!B10</f>
        <v>0.15</v>
      </c>
    </row>
    <row r="8" spans="1:11" x14ac:dyDescent="0.25">
      <c r="A8" t="s">
        <v>34</v>
      </c>
      <c r="B8" s="22">
        <f>AvgWinterDay!B11</f>
        <v>4.1666666666666669E-4</v>
      </c>
    </row>
    <row r="10" spans="1:11" ht="105" x14ac:dyDescent="0.25">
      <c r="A10" s="3" t="s">
        <v>17</v>
      </c>
      <c r="B10" s="1" t="s">
        <v>45</v>
      </c>
      <c r="C10" s="1" t="str">
        <f>"Total Solar Generation ("&amp;B2&amp;" MW)"</f>
        <v>Total Solar Generation (8.8 MW)</v>
      </c>
      <c r="D10" s="1" t="s">
        <v>1</v>
      </c>
      <c r="E10" s="1" t="s">
        <v>2</v>
      </c>
      <c r="F10" s="1" t="s">
        <v>13</v>
      </c>
      <c r="G10" s="1" t="s">
        <v>14</v>
      </c>
      <c r="H10" s="1" t="s">
        <v>15</v>
      </c>
      <c r="I10" s="1" t="s">
        <v>30</v>
      </c>
      <c r="J10" s="1" t="s">
        <v>16</v>
      </c>
      <c r="K10" s="1" t="s">
        <v>43</v>
      </c>
    </row>
    <row r="11" spans="1:11" x14ac:dyDescent="0.25">
      <c r="A11">
        <v>8</v>
      </c>
      <c r="B11" s="6">
        <v>0.40241984877133147</v>
      </c>
      <c r="C11" s="5">
        <f t="shared" ref="C11:C34" si="0">$B$2*B11</f>
        <v>3.5412946691877174</v>
      </c>
      <c r="D11" s="6">
        <v>1</v>
      </c>
      <c r="E11" s="5">
        <f>MIN(C11,D11)</f>
        <v>1</v>
      </c>
      <c r="F11" s="5">
        <f>MAX(0,D11-C11)</f>
        <v>0</v>
      </c>
      <c r="G11" s="5">
        <f>MAX(0,C11-D11)</f>
        <v>2.5412946691877174</v>
      </c>
      <c r="H11" s="16">
        <f>MIN(G11,$B$3)*(1-$B$7/2)-F11*(1+$B$7/2)</f>
        <v>2.3506975689986387</v>
      </c>
      <c r="I11" s="15">
        <f>MAX(0,MIN(F11,H11))</f>
        <v>0</v>
      </c>
      <c r="J11" s="7">
        <f>I11+E11</f>
        <v>1</v>
      </c>
      <c r="K11" s="5">
        <f>MAX(0,G11-$B$3)</f>
        <v>0</v>
      </c>
    </row>
    <row r="12" spans="1:11" x14ac:dyDescent="0.25">
      <c r="A12">
        <v>9</v>
      </c>
      <c r="B12" s="6">
        <v>0.63369715028491858</v>
      </c>
      <c r="C12" s="5">
        <f t="shared" si="0"/>
        <v>5.5765349225072836</v>
      </c>
      <c r="D12" s="6">
        <v>1</v>
      </c>
      <c r="E12" s="5">
        <f t="shared" ref="E12:E34" si="1">MIN(C12,D12)</f>
        <v>1</v>
      </c>
      <c r="F12" s="5">
        <f t="shared" ref="F12:F34" si="2">MAX(0,D12-C12)</f>
        <v>0</v>
      </c>
      <c r="G12" s="5">
        <f t="shared" ref="G12:G34" si="3">MAX(0,C12-D12)</f>
        <v>4.5765349225072836</v>
      </c>
      <c r="H12" s="5">
        <f>MIN($B$4*$B$6,H11*(1-$B$8)+MIN(G12,$B$3)*(1-$B$7/2)-F12*(1+$B$7/2))</f>
        <v>4.7584308489588514</v>
      </c>
      <c r="I12" s="15">
        <f t="shared" ref="I12:I34" si="4">MAX(0,MIN(F12,H12))</f>
        <v>0</v>
      </c>
      <c r="J12" s="7">
        <f t="shared" ref="J12:J34" si="5">I12+E12</f>
        <v>1</v>
      </c>
      <c r="K12" s="5">
        <f t="shared" ref="K12:K34" si="6">MAX(0,G12-$B$3)</f>
        <v>1.9725211524741719</v>
      </c>
    </row>
    <row r="13" spans="1:11" x14ac:dyDescent="0.25">
      <c r="A13">
        <v>10</v>
      </c>
      <c r="B13" s="6">
        <v>0.70268431947798904</v>
      </c>
      <c r="C13" s="5">
        <f t="shared" si="0"/>
        <v>6.1836220114063041</v>
      </c>
      <c r="D13" s="6">
        <v>1</v>
      </c>
      <c r="E13" s="5">
        <f t="shared" si="1"/>
        <v>1</v>
      </c>
      <c r="F13" s="5">
        <f t="shared" si="2"/>
        <v>0</v>
      </c>
      <c r="G13" s="5">
        <f t="shared" si="3"/>
        <v>5.1836220114063041</v>
      </c>
      <c r="H13" s="5">
        <f t="shared" ref="H13:H34" si="7">MIN($B$4*$B$6,H12*(1-$B$8)+MIN(G13,$B$3)*(1-$B$7/2)-F13*(1+$B$7/2))</f>
        <v>7.1651609067190805</v>
      </c>
      <c r="I13" s="15">
        <f t="shared" si="4"/>
        <v>0</v>
      </c>
      <c r="J13" s="7">
        <f t="shared" si="5"/>
        <v>1</v>
      </c>
      <c r="K13" s="5">
        <f t="shared" si="6"/>
        <v>2.5796082413731924</v>
      </c>
    </row>
    <row r="14" spans="1:11" x14ac:dyDescent="0.25">
      <c r="A14">
        <v>11</v>
      </c>
      <c r="B14" s="6">
        <v>0.74471980151277162</v>
      </c>
      <c r="C14" s="5">
        <f t="shared" si="0"/>
        <v>6.5535342533123906</v>
      </c>
      <c r="D14" s="6">
        <v>1</v>
      </c>
      <c r="E14" s="5">
        <f t="shared" si="1"/>
        <v>1</v>
      </c>
      <c r="F14" s="5">
        <f t="shared" si="2"/>
        <v>0</v>
      </c>
      <c r="G14" s="5">
        <f t="shared" si="3"/>
        <v>5.5535342533123906</v>
      </c>
      <c r="H14" s="5">
        <f t="shared" si="7"/>
        <v>9.5708881602885771</v>
      </c>
      <c r="I14" s="15">
        <f t="shared" si="4"/>
        <v>0</v>
      </c>
      <c r="J14" s="7">
        <f t="shared" si="5"/>
        <v>1</v>
      </c>
      <c r="K14" s="5">
        <f t="shared" si="6"/>
        <v>2.949520483279279</v>
      </c>
    </row>
    <row r="15" spans="1:11" x14ac:dyDescent="0.25">
      <c r="A15">
        <v>12</v>
      </c>
      <c r="B15" s="6">
        <v>0.77189281663505416</v>
      </c>
      <c r="C15" s="5">
        <f t="shared" si="0"/>
        <v>6.792656786388477</v>
      </c>
      <c r="D15" s="6">
        <v>1</v>
      </c>
      <c r="E15" s="5">
        <f t="shared" si="1"/>
        <v>1</v>
      </c>
      <c r="F15" s="5">
        <f t="shared" si="2"/>
        <v>0</v>
      </c>
      <c r="G15" s="5">
        <f t="shared" si="3"/>
        <v>5.792656786388477</v>
      </c>
      <c r="H15" s="5">
        <f t="shared" si="7"/>
        <v>11.975613027502419</v>
      </c>
      <c r="I15" s="15">
        <f t="shared" si="4"/>
        <v>0</v>
      </c>
      <c r="J15" s="7">
        <f t="shared" si="5"/>
        <v>1</v>
      </c>
      <c r="K15" s="5">
        <f t="shared" si="6"/>
        <v>3.1886430163553654</v>
      </c>
    </row>
    <row r="16" spans="1:11" x14ac:dyDescent="0.25">
      <c r="A16">
        <v>13</v>
      </c>
      <c r="B16" s="6">
        <v>0.78483809073682076</v>
      </c>
      <c r="C16" s="5">
        <f t="shared" si="0"/>
        <v>6.9065751984840231</v>
      </c>
      <c r="D16" s="6">
        <v>1</v>
      </c>
      <c r="E16" s="5">
        <f t="shared" si="1"/>
        <v>1</v>
      </c>
      <c r="F16" s="5">
        <f t="shared" si="2"/>
        <v>0</v>
      </c>
      <c r="G16" s="5">
        <f t="shared" si="3"/>
        <v>5.9065751984840231</v>
      </c>
      <c r="H16" s="5">
        <f t="shared" si="7"/>
        <v>14.379335926021589</v>
      </c>
      <c r="I16" s="15">
        <f t="shared" si="4"/>
        <v>0</v>
      </c>
      <c r="J16" s="7">
        <f t="shared" si="5"/>
        <v>1</v>
      </c>
      <c r="K16" s="5">
        <f t="shared" si="6"/>
        <v>3.3025614284509115</v>
      </c>
    </row>
    <row r="17" spans="1:11" x14ac:dyDescent="0.25">
      <c r="A17">
        <v>14</v>
      </c>
      <c r="B17" s="6">
        <v>0.78183260869293469</v>
      </c>
      <c r="C17" s="5">
        <f t="shared" si="0"/>
        <v>6.8801269564978256</v>
      </c>
      <c r="D17" s="6">
        <v>1</v>
      </c>
      <c r="E17" s="5">
        <f t="shared" si="1"/>
        <v>1</v>
      </c>
      <c r="F17" s="5">
        <f t="shared" si="2"/>
        <v>0</v>
      </c>
      <c r="G17" s="5">
        <f t="shared" si="3"/>
        <v>5.8801269564978256</v>
      </c>
      <c r="H17" s="5">
        <f t="shared" si="7"/>
        <v>16.581288379461402</v>
      </c>
      <c r="I17" s="15">
        <f t="shared" si="4"/>
        <v>0</v>
      </c>
      <c r="J17" s="7">
        <f t="shared" si="5"/>
        <v>1</v>
      </c>
      <c r="K17" s="5">
        <f t="shared" si="6"/>
        <v>3.2761131864647139</v>
      </c>
    </row>
    <row r="18" spans="1:11" x14ac:dyDescent="0.25">
      <c r="A18">
        <v>15</v>
      </c>
      <c r="B18" s="6">
        <v>0.78271181474714668</v>
      </c>
      <c r="C18" s="5">
        <f t="shared" si="0"/>
        <v>6.8878639697748918</v>
      </c>
      <c r="D18" s="6">
        <v>1</v>
      </c>
      <c r="E18" s="5">
        <f t="shared" si="1"/>
        <v>1</v>
      </c>
      <c r="F18" s="5">
        <f t="shared" si="2"/>
        <v>0</v>
      </c>
      <c r="G18" s="5">
        <f t="shared" si="3"/>
        <v>5.8878639697748918</v>
      </c>
      <c r="H18" s="5">
        <f t="shared" si="7"/>
        <v>16.581288379461402</v>
      </c>
      <c r="I18" s="15">
        <f t="shared" si="4"/>
        <v>0</v>
      </c>
      <c r="J18" s="7">
        <f t="shared" si="5"/>
        <v>1</v>
      </c>
      <c r="K18" s="5">
        <f t="shared" si="6"/>
        <v>3.2838501997417802</v>
      </c>
    </row>
    <row r="19" spans="1:11" x14ac:dyDescent="0.25">
      <c r="A19">
        <v>16</v>
      </c>
      <c r="B19" s="6">
        <v>0.76125458412187497</v>
      </c>
      <c r="C19" s="5">
        <f t="shared" si="0"/>
        <v>6.6990403402725001</v>
      </c>
      <c r="D19" s="6">
        <v>1</v>
      </c>
      <c r="E19" s="5">
        <f t="shared" si="1"/>
        <v>1</v>
      </c>
      <c r="F19" s="5">
        <f t="shared" si="2"/>
        <v>0</v>
      </c>
      <c r="G19" s="5">
        <f t="shared" si="3"/>
        <v>5.6990403402725001</v>
      </c>
      <c r="H19" s="5">
        <f t="shared" si="7"/>
        <v>16.581288379461402</v>
      </c>
      <c r="I19" s="15">
        <f t="shared" si="4"/>
        <v>0</v>
      </c>
      <c r="J19" s="7">
        <f t="shared" si="5"/>
        <v>1</v>
      </c>
      <c r="K19" s="5">
        <f t="shared" si="6"/>
        <v>3.0950265702393884</v>
      </c>
    </row>
    <row r="20" spans="1:11" x14ac:dyDescent="0.25">
      <c r="A20">
        <v>17</v>
      </c>
      <c r="B20" s="6">
        <v>0.70806025519755411</v>
      </c>
      <c r="C20" s="5">
        <f t="shared" si="0"/>
        <v>6.2309302457384765</v>
      </c>
      <c r="D20" s="6">
        <v>1</v>
      </c>
      <c r="E20" s="5">
        <f t="shared" si="1"/>
        <v>1</v>
      </c>
      <c r="F20" s="5">
        <f t="shared" si="2"/>
        <v>0</v>
      </c>
      <c r="G20" s="5">
        <f t="shared" si="3"/>
        <v>5.2309302457384765</v>
      </c>
      <c r="H20" s="5">
        <f t="shared" si="7"/>
        <v>16.581288379461402</v>
      </c>
      <c r="I20" s="15">
        <f t="shared" si="4"/>
        <v>0</v>
      </c>
      <c r="J20" s="7">
        <f t="shared" si="5"/>
        <v>1</v>
      </c>
      <c r="K20" s="5">
        <f t="shared" si="6"/>
        <v>2.6269164757053649</v>
      </c>
    </row>
    <row r="21" spans="1:11" x14ac:dyDescent="0.25">
      <c r="A21">
        <v>18</v>
      </c>
      <c r="B21" s="6">
        <v>0.62965509924076102</v>
      </c>
      <c r="C21" s="5">
        <f t="shared" si="0"/>
        <v>5.5409648733186971</v>
      </c>
      <c r="D21" s="6">
        <v>1</v>
      </c>
      <c r="E21" s="5">
        <f t="shared" si="1"/>
        <v>1</v>
      </c>
      <c r="F21" s="5">
        <f t="shared" si="2"/>
        <v>0</v>
      </c>
      <c r="G21" s="5">
        <f t="shared" si="3"/>
        <v>4.5409648733186971</v>
      </c>
      <c r="H21" s="5">
        <f t="shared" si="7"/>
        <v>16.581288379461402</v>
      </c>
      <c r="I21" s="15">
        <f t="shared" si="4"/>
        <v>0</v>
      </c>
      <c r="J21" s="7">
        <f t="shared" si="5"/>
        <v>1</v>
      </c>
      <c r="K21" s="5">
        <f t="shared" si="6"/>
        <v>1.9369511032855855</v>
      </c>
    </row>
    <row r="22" spans="1:11" x14ac:dyDescent="0.25">
      <c r="A22">
        <v>19</v>
      </c>
      <c r="B22" s="6">
        <v>0.46076293950394026</v>
      </c>
      <c r="C22" s="5">
        <f t="shared" si="0"/>
        <v>4.0547138676346748</v>
      </c>
      <c r="D22" s="6">
        <v>1</v>
      </c>
      <c r="E22" s="5">
        <f t="shared" si="1"/>
        <v>1</v>
      </c>
      <c r="F22" s="5">
        <f t="shared" si="2"/>
        <v>0</v>
      </c>
      <c r="G22" s="5">
        <f t="shared" si="3"/>
        <v>3.0547138676346748</v>
      </c>
      <c r="H22" s="5">
        <f t="shared" si="7"/>
        <v>16.581288379461402</v>
      </c>
      <c r="I22" s="15">
        <f t="shared" si="4"/>
        <v>0</v>
      </c>
      <c r="J22" s="7">
        <f t="shared" si="5"/>
        <v>1</v>
      </c>
      <c r="K22" s="5">
        <f t="shared" si="6"/>
        <v>0.45070009760156315</v>
      </c>
    </row>
    <row r="23" spans="1:11" x14ac:dyDescent="0.25">
      <c r="A23">
        <v>20</v>
      </c>
      <c r="B23" s="6">
        <v>0.12890801039538041</v>
      </c>
      <c r="C23" s="5">
        <f t="shared" si="0"/>
        <v>1.1343904914793477</v>
      </c>
      <c r="D23" s="6">
        <v>1</v>
      </c>
      <c r="E23" s="5">
        <f t="shared" si="1"/>
        <v>1</v>
      </c>
      <c r="F23" s="5">
        <f t="shared" si="2"/>
        <v>0</v>
      </c>
      <c r="G23" s="5">
        <f t="shared" si="3"/>
        <v>0.13439049147934767</v>
      </c>
      <c r="H23" s="5">
        <f t="shared" si="7"/>
        <v>16.581288379461402</v>
      </c>
      <c r="I23" s="15">
        <f t="shared" si="4"/>
        <v>0</v>
      </c>
      <c r="J23" s="7">
        <f t="shared" si="5"/>
        <v>1</v>
      </c>
      <c r="K23" s="5">
        <f t="shared" si="6"/>
        <v>0</v>
      </c>
    </row>
    <row r="24" spans="1:11" x14ac:dyDescent="0.25">
      <c r="A24">
        <v>21</v>
      </c>
      <c r="B24" s="6">
        <v>1.1633270312500001E-4</v>
      </c>
      <c r="C24" s="5">
        <f t="shared" si="0"/>
        <v>1.0237277875000002E-3</v>
      </c>
      <c r="D24" s="6">
        <v>1</v>
      </c>
      <c r="E24" s="5">
        <f t="shared" si="1"/>
        <v>1.0237277875000002E-3</v>
      </c>
      <c r="F24" s="5">
        <f t="shared" si="2"/>
        <v>0.99897627221249996</v>
      </c>
      <c r="G24" s="5">
        <f t="shared" si="3"/>
        <v>0</v>
      </c>
      <c r="H24" s="5">
        <f t="shared" si="7"/>
        <v>15.500480016674858</v>
      </c>
      <c r="I24" s="15">
        <f t="shared" si="4"/>
        <v>0.99897627221249996</v>
      </c>
      <c r="J24" s="7">
        <f t="shared" si="5"/>
        <v>1</v>
      </c>
      <c r="K24" s="5">
        <f t="shared" si="6"/>
        <v>0</v>
      </c>
    </row>
    <row r="25" spans="1:11" x14ac:dyDescent="0.25">
      <c r="A25">
        <v>22</v>
      </c>
      <c r="B25" s="6">
        <v>0</v>
      </c>
      <c r="C25" s="5">
        <f t="shared" si="0"/>
        <v>0</v>
      </c>
      <c r="D25" s="6">
        <v>1</v>
      </c>
      <c r="E25" s="5">
        <f t="shared" si="1"/>
        <v>0</v>
      </c>
      <c r="F25" s="5">
        <f t="shared" si="2"/>
        <v>1</v>
      </c>
      <c r="G25" s="5">
        <f t="shared" si="3"/>
        <v>0</v>
      </c>
      <c r="H25" s="5">
        <f t="shared" si="7"/>
        <v>14.419021483334578</v>
      </c>
      <c r="I25" s="15">
        <f t="shared" si="4"/>
        <v>1</v>
      </c>
      <c r="J25" s="7">
        <f t="shared" si="5"/>
        <v>1</v>
      </c>
      <c r="K25" s="5">
        <f t="shared" si="6"/>
        <v>0</v>
      </c>
    </row>
    <row r="26" spans="1:11" x14ac:dyDescent="0.25">
      <c r="A26">
        <v>23</v>
      </c>
      <c r="B26" s="6">
        <v>0</v>
      </c>
      <c r="C26" s="5">
        <f t="shared" si="0"/>
        <v>0</v>
      </c>
      <c r="D26" s="6">
        <v>1</v>
      </c>
      <c r="E26" s="5">
        <f t="shared" si="1"/>
        <v>0</v>
      </c>
      <c r="F26" s="5">
        <f t="shared" si="2"/>
        <v>1</v>
      </c>
      <c r="G26" s="5">
        <f t="shared" si="3"/>
        <v>0</v>
      </c>
      <c r="H26" s="5">
        <f t="shared" si="7"/>
        <v>13.338013557716524</v>
      </c>
      <c r="I26" s="15">
        <f t="shared" si="4"/>
        <v>1</v>
      </c>
      <c r="J26" s="7">
        <f t="shared" si="5"/>
        <v>1</v>
      </c>
      <c r="K26" s="5">
        <f t="shared" si="6"/>
        <v>0</v>
      </c>
    </row>
    <row r="27" spans="1:11" x14ac:dyDescent="0.25">
      <c r="A27">
        <v>24</v>
      </c>
      <c r="B27" s="6">
        <v>0</v>
      </c>
      <c r="C27" s="5">
        <f t="shared" si="0"/>
        <v>0</v>
      </c>
      <c r="D27" s="6">
        <v>1</v>
      </c>
      <c r="E27" s="5">
        <f t="shared" si="1"/>
        <v>0</v>
      </c>
      <c r="F27" s="5">
        <f t="shared" si="2"/>
        <v>1</v>
      </c>
      <c r="G27" s="5">
        <f t="shared" si="3"/>
        <v>0</v>
      </c>
      <c r="H27" s="5">
        <f t="shared" si="7"/>
        <v>12.257456052067477</v>
      </c>
      <c r="I27" s="15">
        <f t="shared" si="4"/>
        <v>1</v>
      </c>
      <c r="J27" s="7">
        <f t="shared" si="5"/>
        <v>1</v>
      </c>
      <c r="K27" s="5">
        <f t="shared" si="6"/>
        <v>0</v>
      </c>
    </row>
    <row r="28" spans="1:11" x14ac:dyDescent="0.25">
      <c r="A28">
        <v>1</v>
      </c>
      <c r="B28" s="6">
        <v>0</v>
      </c>
      <c r="C28" s="5">
        <f t="shared" si="0"/>
        <v>0</v>
      </c>
      <c r="D28" s="6">
        <v>1</v>
      </c>
      <c r="E28" s="5">
        <f t="shared" si="1"/>
        <v>0</v>
      </c>
      <c r="F28" s="5">
        <f t="shared" si="2"/>
        <v>1</v>
      </c>
      <c r="G28" s="5">
        <f t="shared" si="3"/>
        <v>0</v>
      </c>
      <c r="H28" s="5">
        <f t="shared" si="7"/>
        <v>11.177348778712449</v>
      </c>
      <c r="I28" s="15">
        <f t="shared" si="4"/>
        <v>1</v>
      </c>
      <c r="J28" s="7">
        <f t="shared" si="5"/>
        <v>1</v>
      </c>
      <c r="K28" s="5">
        <f t="shared" si="6"/>
        <v>0</v>
      </c>
    </row>
    <row r="29" spans="1:11" x14ac:dyDescent="0.25">
      <c r="A29">
        <v>2</v>
      </c>
      <c r="B29" s="6">
        <v>0</v>
      </c>
      <c r="C29" s="5">
        <f t="shared" si="0"/>
        <v>0</v>
      </c>
      <c r="D29" s="6">
        <v>1</v>
      </c>
      <c r="E29" s="5">
        <f t="shared" si="1"/>
        <v>0</v>
      </c>
      <c r="F29" s="5">
        <f t="shared" si="2"/>
        <v>1</v>
      </c>
      <c r="G29" s="5">
        <f t="shared" si="3"/>
        <v>0</v>
      </c>
      <c r="H29" s="5">
        <f t="shared" si="7"/>
        <v>10.097691550054654</v>
      </c>
      <c r="I29" s="15">
        <f t="shared" si="4"/>
        <v>1</v>
      </c>
      <c r="J29" s="7">
        <f t="shared" si="5"/>
        <v>1</v>
      </c>
      <c r="K29" s="5">
        <f t="shared" si="6"/>
        <v>0</v>
      </c>
    </row>
    <row r="30" spans="1:11" x14ac:dyDescent="0.25">
      <c r="A30">
        <v>3</v>
      </c>
      <c r="B30" s="6">
        <v>0</v>
      </c>
      <c r="C30" s="5">
        <f t="shared" si="0"/>
        <v>0</v>
      </c>
      <c r="D30" s="6">
        <v>1</v>
      </c>
      <c r="E30" s="5">
        <f t="shared" si="1"/>
        <v>0</v>
      </c>
      <c r="F30" s="5">
        <f t="shared" si="2"/>
        <v>1</v>
      </c>
      <c r="G30" s="5">
        <f t="shared" si="3"/>
        <v>0</v>
      </c>
      <c r="H30" s="5">
        <f t="shared" si="7"/>
        <v>9.0184841785754646</v>
      </c>
      <c r="I30" s="15">
        <f t="shared" si="4"/>
        <v>1</v>
      </c>
      <c r="J30" s="7">
        <f t="shared" si="5"/>
        <v>1</v>
      </c>
      <c r="K30" s="5">
        <f t="shared" si="6"/>
        <v>0</v>
      </c>
    </row>
    <row r="31" spans="1:11" x14ac:dyDescent="0.25">
      <c r="A31">
        <v>4</v>
      </c>
      <c r="B31" s="6">
        <v>0</v>
      </c>
      <c r="C31" s="5">
        <f t="shared" si="0"/>
        <v>0</v>
      </c>
      <c r="D31" s="6">
        <v>1</v>
      </c>
      <c r="E31" s="5">
        <f t="shared" si="1"/>
        <v>0</v>
      </c>
      <c r="F31" s="5">
        <f t="shared" si="2"/>
        <v>1</v>
      </c>
      <c r="G31" s="5">
        <f t="shared" si="3"/>
        <v>0</v>
      </c>
      <c r="H31" s="5">
        <f t="shared" si="7"/>
        <v>7.9397264768343918</v>
      </c>
      <c r="I31" s="15">
        <f t="shared" si="4"/>
        <v>1</v>
      </c>
      <c r="J31" s="7">
        <f t="shared" si="5"/>
        <v>1</v>
      </c>
      <c r="K31" s="5">
        <f t="shared" si="6"/>
        <v>0</v>
      </c>
    </row>
    <row r="32" spans="1:11" x14ac:dyDescent="0.25">
      <c r="A32">
        <v>5</v>
      </c>
      <c r="B32" s="6">
        <v>0</v>
      </c>
      <c r="C32" s="5">
        <f t="shared" si="0"/>
        <v>0</v>
      </c>
      <c r="D32" s="6">
        <v>1</v>
      </c>
      <c r="E32" s="5">
        <f t="shared" si="1"/>
        <v>0</v>
      </c>
      <c r="F32" s="5">
        <f t="shared" si="2"/>
        <v>1</v>
      </c>
      <c r="G32" s="5">
        <f t="shared" si="3"/>
        <v>0</v>
      </c>
      <c r="H32" s="5">
        <f t="shared" si="7"/>
        <v>6.8614182574690448</v>
      </c>
      <c r="I32" s="15">
        <f t="shared" si="4"/>
        <v>1</v>
      </c>
      <c r="J32" s="7">
        <f t="shared" si="5"/>
        <v>1</v>
      </c>
      <c r="K32" s="5">
        <f t="shared" si="6"/>
        <v>0</v>
      </c>
    </row>
    <row r="33" spans="1:12" x14ac:dyDescent="0.25">
      <c r="A33">
        <v>6</v>
      </c>
      <c r="B33" s="6">
        <v>0</v>
      </c>
      <c r="C33" s="5">
        <f t="shared" si="0"/>
        <v>0</v>
      </c>
      <c r="D33" s="6">
        <v>1</v>
      </c>
      <c r="E33" s="5">
        <f t="shared" si="1"/>
        <v>0</v>
      </c>
      <c r="F33" s="5">
        <f t="shared" si="2"/>
        <v>1</v>
      </c>
      <c r="G33" s="5">
        <f t="shared" si="3"/>
        <v>0</v>
      </c>
      <c r="H33" s="5">
        <f t="shared" si="7"/>
        <v>5.7835593331950994</v>
      </c>
      <c r="I33" s="15">
        <f t="shared" si="4"/>
        <v>1</v>
      </c>
      <c r="J33" s="7">
        <f t="shared" si="5"/>
        <v>1</v>
      </c>
      <c r="K33" s="5">
        <f t="shared" si="6"/>
        <v>0</v>
      </c>
    </row>
    <row r="34" spans="1:12" ht="15.75" thickBot="1" x14ac:dyDescent="0.3">
      <c r="A34">
        <v>7</v>
      </c>
      <c r="B34" s="6">
        <v>7.6000732515081507E-2</v>
      </c>
      <c r="C34" s="5">
        <f t="shared" si="0"/>
        <v>0.66880644613271734</v>
      </c>
      <c r="D34" s="6">
        <v>1</v>
      </c>
      <c r="E34" s="5">
        <f t="shared" si="1"/>
        <v>0.66880644613271734</v>
      </c>
      <c r="F34" s="5">
        <f t="shared" si="2"/>
        <v>0.33119355386728266</v>
      </c>
      <c r="G34" s="5">
        <f t="shared" si="3"/>
        <v>0</v>
      </c>
      <c r="H34" s="5">
        <f t="shared" si="7"/>
        <v>5.4251164463989392</v>
      </c>
      <c r="I34" s="15">
        <f t="shared" si="4"/>
        <v>0.33119355386728266</v>
      </c>
      <c r="J34" s="7">
        <f t="shared" si="5"/>
        <v>1</v>
      </c>
      <c r="K34" s="5">
        <f t="shared" si="6"/>
        <v>0</v>
      </c>
    </row>
    <row r="35" spans="1:12" ht="15.75" thickBot="1" x14ac:dyDescent="0.3">
      <c r="A35" s="3" t="s">
        <v>0</v>
      </c>
      <c r="B35" s="5">
        <f>SUM(B11:B34)</f>
        <v>8.3695544045366841</v>
      </c>
      <c r="C35" s="5">
        <f>SUM(C11:C34)</f>
        <v>73.65207875992283</v>
      </c>
      <c r="D35" s="5">
        <f t="shared" ref="D35:G35" si="8">SUM(D11:D34)</f>
        <v>24</v>
      </c>
      <c r="E35" s="5">
        <f t="shared" si="8"/>
        <v>13.669830173920216</v>
      </c>
      <c r="F35" s="5">
        <f t="shared" si="8"/>
        <v>10.330169826079784</v>
      </c>
      <c r="G35" s="5">
        <f t="shared" si="8"/>
        <v>59.982248586002612</v>
      </c>
      <c r="H35" s="5"/>
      <c r="J35" s="5">
        <f t="shared" ref="J35:K35" si="9">SUM(J11:J34)</f>
        <v>24</v>
      </c>
      <c r="K35" s="23">
        <f t="shared" si="9"/>
        <v>28.662411954971315</v>
      </c>
      <c r="L35" t="s">
        <v>46</v>
      </c>
    </row>
    <row r="37" spans="1:12" x14ac:dyDescent="0.25">
      <c r="B37" t="s">
        <v>42</v>
      </c>
    </row>
  </sheetData>
  <conditionalFormatting sqref="H11:H34">
    <cfRule type="cellIs" dxfId="2" priority="5" operator="lessThan">
      <formula>0</formula>
    </cfRule>
  </conditionalFormatting>
  <conditionalFormatting sqref="J11:J34">
    <cfRule type="cellIs" dxfId="1" priority="4" operator="lessThan">
      <formula>1</formula>
    </cfRule>
  </conditionalFormatting>
  <conditionalFormatting sqref="J35:K35">
    <cfRule type="cellIs" dxfId="0" priority="3" operator="lessThan">
      <formula>24</formula>
    </cfRule>
  </conditionalFormatting>
  <pageMargins left="1" right="1" top="1" bottom="1.75" header="0.5" footer="0.5"/>
  <pageSetup fitToWidth="0" orientation="landscape" r:id="rId1"/>
  <headerFooter scaleWithDoc="0">
    <oddFooter xml:space="preserve">&amp;R&amp;"Times New Roman,Bold"&amp;12 Case Nos. 2020-00349 and 2020-00350
Attachment 1 to Response to KSIA-3 Question No. 3
Page &amp;P of &amp;N
Sinclair
</oddFooter>
  </headerFooter>
  <colBreaks count="1" manualBreakCount="1">
    <brk id="9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DR07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003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KY Solar Industries Assn - KSIA</Intervemprs>
    <Filed_x0020_Documents xmlns="54fcda00-7b58-44a7-b108-8bd10a8a08ba" xsi:nil="true"/>
    <Department xmlns="54fcda00-7b58-44a7-b108-8bd10a8a08ba" xsi:nil="true"/>
  </documentManagement>
</p:properties>
</file>

<file path=customXml/item2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8" ma:contentTypeDescription="Create a new document." ma:contentTypeScope="" ma:versionID="fea57edea9a9507671266a2a8deae77f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4d396819d558486687834482d26417ec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evington, John"/>
          <xsd:enumeration value="Blake, Kent W."/>
          <xsd:enumeration value="Conroy, Robert M."/>
          <xsd:enumeration value="Fackler, Andrea"/>
          <xsd:enumeration value="Garrett, Christopher M."/>
          <xsd:enumeration value="Hornung, Michael E."/>
          <xsd:enumeration value="Leichty, Douglas A."/>
          <xsd:enumeration value="Lovekamp, Rick E."/>
          <xsd:enumeration value="McCombs, Drew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Billing Determinants"/>
          <xsd:enumeration value="Cost of Service"/>
          <xsd:enumeration value="Jurisdictional Separation Study"/>
          <xsd:enumeration value="Errata"/>
          <xsd:enumeration value="Base Period Update - Jurisdictional Separation Study"/>
          <xsd:enumeration value="Base Period Update - Revenue Requirement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00FB0E-517F-46F3-9939-1ACB698D1EB7}">
  <ds:schemaRefs>
    <ds:schemaRef ds:uri="http://schemas.microsoft.com/office/2006/metadata/properties"/>
    <ds:schemaRef ds:uri="http://schemas.microsoft.com/office/infopath/2007/PartnerControls"/>
    <ds:schemaRef ds:uri="54fcda00-7b58-44a7-b108-8bd10a8a08ba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CA1353E4-B873-43B7-A749-16D3CD71BDAF}">
  <ds:schemaRefs>
    <ds:schemaRef ds:uri="http://schemas.microsoft.com/sharepoint/v3/contenttype/forms/url"/>
  </ds:schemaRefs>
</ds:datastoreItem>
</file>

<file path=customXml/itemProps3.xml><?xml version="1.0" encoding="utf-8"?>
<ds:datastoreItem xmlns:ds="http://schemas.openxmlformats.org/officeDocument/2006/customXml" ds:itemID="{A399BB5D-B06C-461C-8A5E-F1DE8B28F7F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98825B4-D485-499F-9B65-1A534CA73A02}">
  <ds:schemaRefs/>
</ds:datastoreItem>
</file>

<file path=customXml/itemProps5.xml><?xml version="1.0" encoding="utf-8"?>
<ds:datastoreItem xmlns:ds="http://schemas.openxmlformats.org/officeDocument/2006/customXml" ds:itemID="{D322C014-3BF5-49AA-98A4-2D1809F373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4fcda00-7b58-44a7-b108-8bd10a8a08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AvgWinterDay</vt:lpstr>
      <vt:lpstr>AvgSummerDay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2021-08-02T21:06:00Z</dcterms:created>
  <dcterms:modified xsi:type="dcterms:W3CDTF">2021-08-02T21:23:39Z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662fcd2-3ff9-4261-9b26-9dd5808d0bb4_Enabled">
    <vt:lpwstr>true</vt:lpwstr>
  </property>
  <property fmtid="{D5CDD505-2E9C-101B-9397-08002B2CF9AE}" pid="3" name="MSIP_Label_d662fcd2-3ff9-4261-9b26-9dd5808d0bb4_SetDate">
    <vt:lpwstr>2021-08-02T21:06:12Z</vt:lpwstr>
  </property>
  <property fmtid="{D5CDD505-2E9C-101B-9397-08002B2CF9AE}" pid="4" name="MSIP_Label_d662fcd2-3ff9-4261-9b26-9dd5808d0bb4_Method">
    <vt:lpwstr>Privileged</vt:lpwstr>
  </property>
  <property fmtid="{D5CDD505-2E9C-101B-9397-08002B2CF9AE}" pid="5" name="MSIP_Label_d662fcd2-3ff9-4261-9b26-9dd5808d0bb4_Name">
    <vt:lpwstr>d662fcd2-3ff9-4261-9b26-9dd5808d0bb4</vt:lpwstr>
  </property>
  <property fmtid="{D5CDD505-2E9C-101B-9397-08002B2CF9AE}" pid="6" name="MSIP_Label_d662fcd2-3ff9-4261-9b26-9dd5808d0bb4_SiteId">
    <vt:lpwstr>5ee3b0ba-a559-45ee-a69e-6d3e963a3e72</vt:lpwstr>
  </property>
  <property fmtid="{D5CDD505-2E9C-101B-9397-08002B2CF9AE}" pid="7" name="MSIP_Label_d662fcd2-3ff9-4261-9b26-9dd5808d0bb4_ActionId">
    <vt:lpwstr>0a12c953-ffca-41ae-8b54-f634c86ca9e6</vt:lpwstr>
  </property>
  <property fmtid="{D5CDD505-2E9C-101B-9397-08002B2CF9AE}" pid="8" name="MSIP_Label_d662fcd2-3ff9-4261-9b26-9dd5808d0bb4_ContentBits">
    <vt:lpwstr>0</vt:lpwstr>
  </property>
  <property fmtid="{D5CDD505-2E9C-101B-9397-08002B2CF9AE}" pid="9" name="ContentTypeId">
    <vt:lpwstr>0x0101002D0103853DF7894DB347713A7250CD66</vt:lpwstr>
  </property>
</Properties>
</file>