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66925"/>
  <xr:revisionPtr revIDLastSave="0" documentId="13_ncr:1_{3B9E6AE0-E718-4B91-84ED-01B6EEB8D042}" xr6:coauthVersionLast="45" xr6:coauthVersionMax="45" xr10:uidLastSave="{00000000-0000-0000-0000-000000000000}"/>
  <bookViews>
    <workbookView xWindow="32700" yWindow="3885" windowWidth="22875" windowHeight="11520" xr2:uid="{3DDEB5C7-5B36-4635-9CB8-302E53204F24}"/>
  </bookViews>
  <sheets>
    <sheet name="KU" sheetId="2" r:id="rId1"/>
    <sheet name="LG&amp;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2" l="1"/>
  <c r="G13" i="2"/>
  <c r="F10" i="2"/>
  <c r="F19" i="2" s="1"/>
  <c r="E10" i="2"/>
  <c r="E19" i="2" s="1"/>
  <c r="D10" i="2"/>
  <c r="D19" i="2" s="1"/>
  <c r="C10" i="2"/>
  <c r="C19" i="2" s="1"/>
  <c r="B10" i="2"/>
  <c r="B19" i="2" s="1"/>
  <c r="F9" i="2"/>
  <c r="F18" i="2" s="1"/>
  <c r="F20" i="2" s="1"/>
  <c r="E9" i="2"/>
  <c r="E18" i="2" s="1"/>
  <c r="D9" i="2"/>
  <c r="D18" i="2" s="1"/>
  <c r="D20" i="2" s="1"/>
  <c r="C9" i="2"/>
  <c r="C18" i="2" s="1"/>
  <c r="C20" i="2" s="1"/>
  <c r="B9" i="2"/>
  <c r="G9" i="2" s="1"/>
  <c r="F8" i="2"/>
  <c r="E8" i="2"/>
  <c r="D8" i="2"/>
  <c r="D11" i="2" s="1"/>
  <c r="C8" i="2"/>
  <c r="C11" i="2" s="1"/>
  <c r="B8" i="2"/>
  <c r="G7" i="2"/>
  <c r="G19" i="2" l="1"/>
  <c r="E20" i="2"/>
  <c r="G8" i="2"/>
  <c r="G11" i="2" s="1"/>
  <c r="G10" i="2"/>
  <c r="E11" i="2"/>
  <c r="B11" i="2"/>
  <c r="F11" i="2"/>
  <c r="B18" i="2"/>
  <c r="F10" i="1"/>
  <c r="F19" i="1" s="1"/>
  <c r="F9" i="1"/>
  <c r="F18" i="1" s="1"/>
  <c r="G18" i="2" l="1"/>
  <c r="G20" i="2" s="1"/>
  <c r="G24" i="2" s="1"/>
  <c r="B20" i="2"/>
  <c r="F8" i="1"/>
  <c r="E8" i="1"/>
  <c r="D8" i="1"/>
  <c r="C8" i="1"/>
  <c r="B8" i="1"/>
  <c r="F20" i="1"/>
  <c r="E10" i="1"/>
  <c r="E19" i="1" s="1"/>
  <c r="D10" i="1"/>
  <c r="D19" i="1" s="1"/>
  <c r="D20" i="1" s="1"/>
  <c r="C10" i="1"/>
  <c r="C19" i="1" s="1"/>
  <c r="E9" i="1"/>
  <c r="E18" i="1" s="1"/>
  <c r="D9" i="1"/>
  <c r="D18" i="1" s="1"/>
  <c r="C9" i="1"/>
  <c r="C18" i="1" s="1"/>
  <c r="C20" i="1" s="1"/>
  <c r="B10" i="1"/>
  <c r="B19" i="1" s="1"/>
  <c r="B9" i="1"/>
  <c r="B18" i="1" s="1"/>
  <c r="B20" i="1" s="1"/>
  <c r="E20" i="1"/>
  <c r="G16" i="1"/>
  <c r="G18" i="1" l="1"/>
  <c r="G19" i="1"/>
  <c r="G20" i="1" s="1"/>
  <c r="G13" i="1"/>
  <c r="F11" i="1"/>
  <c r="E11" i="1"/>
  <c r="D11" i="1"/>
  <c r="C11" i="1"/>
  <c r="B11" i="1"/>
  <c r="G10" i="1"/>
  <c r="G9" i="1"/>
  <c r="G8" i="1"/>
  <c r="G7" i="1"/>
  <c r="G11" i="1" l="1"/>
  <c r="G24" i="1" s="1"/>
</calcChain>
</file>

<file path=xl/sharedStrings.xml><?xml version="1.0" encoding="utf-8"?>
<sst xmlns="http://schemas.openxmlformats.org/spreadsheetml/2006/main" count="78" uniqueCount="39">
  <si>
    <t>AMI Project Ratemaking</t>
  </si>
  <si>
    <t>Implementation Period</t>
  </si>
  <si>
    <t>7/1/21 to 6/30/22</t>
  </si>
  <si>
    <t>7/1/22 to 6/30/23</t>
  </si>
  <si>
    <t>7/1/23 to 6/30/24</t>
  </si>
  <si>
    <t>7/1/24 to 6/30/25</t>
  </si>
  <si>
    <t>7/1/25 to 6/30/26</t>
  </si>
  <si>
    <t>Total</t>
  </si>
  <si>
    <t>CWIP</t>
  </si>
  <si>
    <t>Capital Expenditures</t>
  </si>
  <si>
    <t>Capitalized Property Taxes</t>
  </si>
  <si>
    <t>AFUDC - Equity (FERC)</t>
  </si>
  <si>
    <t>AFUDC - Debt (FERC)</t>
  </si>
  <si>
    <t>Regulatory Liability - Meter Reading &amp; Field Services</t>
  </si>
  <si>
    <t>Regulatory Assets</t>
  </si>
  <si>
    <t>Remaining Net Book Value - Retired &amp; Replaced Meters</t>
  </si>
  <si>
    <t>AMI Implementation Expenses</t>
  </si>
  <si>
    <t>AFUDC - Equity (WACC&gt;FERC)</t>
  </si>
  <si>
    <t>AFUDC - Debt (WACC &gt; FERC)</t>
  </si>
  <si>
    <t>Assumptions and Information</t>
  </si>
  <si>
    <t>Return on Equity</t>
  </si>
  <si>
    <t>Average Cost of Debt</t>
  </si>
  <si>
    <t>Capital Structure</t>
  </si>
  <si>
    <t>Income Tax Rate</t>
  </si>
  <si>
    <t>53:47</t>
  </si>
  <si>
    <t>AFUDC Average Equity Rate (FERC)</t>
  </si>
  <si>
    <t>AFUDC Average Debt Rate (FERC)</t>
  </si>
  <si>
    <t>AFUDC Average Equity Rate (WACC)</t>
  </si>
  <si>
    <t>AFUDC Average Debt Rate (WACC)</t>
  </si>
  <si>
    <t>Monthly Average CWIP Balance</t>
  </si>
  <si>
    <t>Blended Property Tax Rate</t>
  </si>
  <si>
    <t>Beginning of Year CWIP Subject to Prop Tax (2022-2026)</t>
  </si>
  <si>
    <t>Implementation Completion Date</t>
  </si>
  <si>
    <t>Implementation Start Date (w/ 3 month mobilization)</t>
  </si>
  <si>
    <t>ADIT - Retired &amp; Replaced Meters</t>
  </si>
  <si>
    <t>Total AMI Capitalization</t>
  </si>
  <si>
    <t>ADIT - AMI Placed In Service For Income Tax Purposes</t>
  </si>
  <si>
    <t>LG&amp;E</t>
  </si>
  <si>
    <t>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</si>
</sst>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7" formatCode="&quot;$&quot;#,##0.00_);\(&quot;$&quot;#,##0.00\)"/>
  </numFmts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0" xfId="0" applyFont="1"/>
    <xf numFmtId="5" fontId="2" fillId="0" borderId="0" xfId="0" applyNumberFormat="1" applyFont="1"/>
    <xf numFmtId="37" fontId="2" fillId="0" borderId="0" xfId="0" applyNumberFormat="1" applyFont="1"/>
    <xf numFmtId="5" fontId="2" fillId="0" borderId="3" xfId="0" applyNumberFormat="1" applyFont="1" applyBorder="1"/>
    <xf numFmtId="5" fontId="1" fillId="0" borderId="3" xfId="0" applyNumberFormat="1" applyFont="1" applyBorder="1"/>
    <xf numFmtId="5" fontId="1" fillId="0" borderId="0" xfId="0" applyNumberFormat="1" applyFont="1"/>
    <xf numFmtId="37" fontId="2" fillId="2" borderId="0" xfId="0" applyNumberFormat="1" applyFont="1" applyFill="1"/>
    <xf numFmtId="5" fontId="2" fillId="0" borderId="0" xfId="0" applyNumberFormat="1" applyFont="1" applyBorder="1"/>
    <xf numFmtId="7" fontId="1" fillId="0" borderId="0" xfId="0" applyNumberFormat="1" applyFont="1"/>
    <xf numFmtId="7" fontId="2" fillId="0" borderId="0" xfId="0" applyNumberFormat="1" applyFont="1"/>
    <xf numFmtId="14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46" fontId="2" fillId="0" borderId="0" xfId="0" quotePrefix="1" applyNumberFormat="1" applyFont="1" applyAlignment="1">
      <alignment horizontal="center"/>
    </xf>
    <xf numFmtId="10" fontId="2" fillId="0" borderId="0" xfId="0" applyNumberFormat="1" applyFont="1"/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CF73A-06DB-47D2-B4A1-635785D3562F}">
  <sheetPr>
    <pageSetUpPr fitToPage="1"/>
  </sheetPr>
  <dimension ref="A1:K44"/>
  <sheetViews>
    <sheetView tabSelected="1" workbookViewId="0"/>
  </sheetViews>
  <sheetFormatPr defaultRowHeight="15" x14ac:dyDescent="0.25"/>
  <cols>
    <col min="1" max="1" width="51.28515625" style="2" bestFit="1" customWidth="1"/>
    <col min="2" max="3" width="11.85546875" style="2" bestFit="1" customWidth="1"/>
    <col min="4" max="5" width="13" style="2" bestFit="1" customWidth="1"/>
    <col min="6" max="6" width="13.85546875" style="2" bestFit="1" customWidth="1"/>
    <col min="7" max="7" width="15" style="2" bestFit="1" customWidth="1"/>
    <col min="8" max="16384" width="9.140625" style="2"/>
  </cols>
  <sheetData>
    <row r="1" spans="1:7" x14ac:dyDescent="0.25">
      <c r="A1" s="1" t="s">
        <v>38</v>
      </c>
    </row>
    <row r="2" spans="1:7" x14ac:dyDescent="0.25">
      <c r="A2" s="1" t="s">
        <v>0</v>
      </c>
    </row>
    <row r="3" spans="1:7" x14ac:dyDescent="0.25">
      <c r="A3" s="1" t="s">
        <v>1</v>
      </c>
    </row>
    <row r="4" spans="1:7" ht="15.75" x14ac:dyDescent="0.25">
      <c r="B4" s="19" t="s">
        <v>1</v>
      </c>
      <c r="C4" s="19"/>
      <c r="D4" s="19"/>
      <c r="E4" s="19"/>
      <c r="F4" s="19"/>
      <c r="G4" s="19"/>
    </row>
    <row r="5" spans="1:7" ht="31.5" x14ac:dyDescent="0.25"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4" t="s">
        <v>7</v>
      </c>
    </row>
    <row r="6" spans="1:7" x14ac:dyDescent="0.25">
      <c r="A6" s="5" t="s">
        <v>8</v>
      </c>
    </row>
    <row r="7" spans="1:7" x14ac:dyDescent="0.25">
      <c r="A7" s="2" t="s">
        <v>9</v>
      </c>
      <c r="B7" s="6">
        <v>20433484.67272203</v>
      </c>
      <c r="C7" s="6">
        <v>39107491.453617394</v>
      </c>
      <c r="D7" s="6">
        <v>41832230.185776241</v>
      </c>
      <c r="E7" s="6">
        <v>35394704.156358056</v>
      </c>
      <c r="F7" s="6">
        <v>18582840.099575445</v>
      </c>
      <c r="G7" s="6">
        <f>SUM(B7:F7)</f>
        <v>155350750.56804919</v>
      </c>
    </row>
    <row r="8" spans="1:7" x14ac:dyDescent="0.25">
      <c r="A8" s="2" t="s">
        <v>10</v>
      </c>
      <c r="B8" s="7">
        <f>B33*B39/2</f>
        <v>12937.887637334617</v>
      </c>
      <c r="C8" s="7">
        <f>(B33*B39/2)+(C33*C39/2)</f>
        <v>147813.94906606662</v>
      </c>
      <c r="D8" s="7">
        <f>(C33*C39/2)+(D33*D39/2)</f>
        <v>535579.28292479005</v>
      </c>
      <c r="E8" s="7">
        <f>(D33*D39/2+E33*E39/2)</f>
        <v>1100899.7568419052</v>
      </c>
      <c r="F8" s="7">
        <f>(E33*E39/2)+F33*F39</f>
        <v>2801195.07</v>
      </c>
      <c r="G8" s="7">
        <f>SUM(B8:F8)</f>
        <v>4598425.9464700967</v>
      </c>
    </row>
    <row r="9" spans="1:7" x14ac:dyDescent="0.25">
      <c r="A9" s="2" t="s">
        <v>11</v>
      </c>
      <c r="B9" s="7">
        <f>B38*B34</f>
        <v>378780.75673085847</v>
      </c>
      <c r="C9" s="7">
        <f t="shared" ref="C9:E9" si="0">C38*C34</f>
        <v>1447967.9037122985</v>
      </c>
      <c r="D9" s="7">
        <f t="shared" si="0"/>
        <v>2972880.9117335356</v>
      </c>
      <c r="E9" s="7">
        <f t="shared" si="0"/>
        <v>4194307.3642046191</v>
      </c>
      <c r="F9" s="7">
        <f>F38*F34*3/4</f>
        <v>3933211.3887345982</v>
      </c>
      <c r="G9" s="7">
        <f t="shared" ref="G9:G10" si="1">SUM(B9:F9)</f>
        <v>12927148.32511591</v>
      </c>
    </row>
    <row r="10" spans="1:7" x14ac:dyDescent="0.25">
      <c r="A10" s="2" t="s">
        <v>12</v>
      </c>
      <c r="B10" s="7">
        <f>B35*B38</f>
        <v>148552.22152541627</v>
      </c>
      <c r="C10" s="7">
        <f t="shared" ref="C10:E10" si="2">C35*C38</f>
        <v>566764.91673457262</v>
      </c>
      <c r="D10" s="7">
        <f t="shared" si="2"/>
        <v>1193169.7713308916</v>
      </c>
      <c r="E10" s="7">
        <f t="shared" si="2"/>
        <v>1788131.0365278635</v>
      </c>
      <c r="F10" s="7">
        <f>F35*F38*3/4</f>
        <v>1720434.2361412942</v>
      </c>
      <c r="G10" s="7">
        <f t="shared" si="1"/>
        <v>5417052.1822600383</v>
      </c>
    </row>
    <row r="11" spans="1:7" ht="15.75" thickBot="1" x14ac:dyDescent="0.3">
      <c r="B11" s="8">
        <f t="shared" ref="B11:G11" si="3">SUM(B7:B10)</f>
        <v>20973755.53861564</v>
      </c>
      <c r="C11" s="8">
        <f t="shared" si="3"/>
        <v>41270038.22313033</v>
      </c>
      <c r="D11" s="8">
        <f t="shared" si="3"/>
        <v>46533860.151765466</v>
      </c>
      <c r="E11" s="8">
        <f t="shared" si="3"/>
        <v>42478042.313932441</v>
      </c>
      <c r="F11" s="8">
        <f t="shared" si="3"/>
        <v>27037680.794451337</v>
      </c>
      <c r="G11" s="9">
        <f t="shared" si="3"/>
        <v>178293377.02189523</v>
      </c>
    </row>
    <row r="12" spans="1:7" ht="15.75" thickTop="1" x14ac:dyDescent="0.25">
      <c r="B12" s="7"/>
      <c r="C12" s="7"/>
      <c r="D12" s="7"/>
      <c r="E12" s="7"/>
      <c r="F12" s="7"/>
      <c r="G12" s="7"/>
    </row>
    <row r="13" spans="1:7" x14ac:dyDescent="0.25">
      <c r="A13" s="1" t="s">
        <v>13</v>
      </c>
      <c r="B13" s="6">
        <v>-840374.89828822762</v>
      </c>
      <c r="C13" s="6">
        <v>-3737239.9988982175</v>
      </c>
      <c r="D13" s="6">
        <v>-8324416.016951479</v>
      </c>
      <c r="E13" s="6">
        <v>-11434633.9980703</v>
      </c>
      <c r="F13" s="6">
        <v>-13690910.230628014</v>
      </c>
      <c r="G13" s="10">
        <f>SUM(B13:F13)</f>
        <v>-38027575.142836235</v>
      </c>
    </row>
    <row r="14" spans="1:7" x14ac:dyDescent="0.25">
      <c r="B14" s="7"/>
      <c r="C14" s="7"/>
      <c r="D14" s="7"/>
      <c r="E14" s="7"/>
      <c r="F14" s="7"/>
      <c r="G14" s="7"/>
    </row>
    <row r="15" spans="1:7" x14ac:dyDescent="0.25">
      <c r="A15" s="5" t="s">
        <v>14</v>
      </c>
      <c r="B15" s="7"/>
      <c r="C15" s="7"/>
      <c r="D15" s="7"/>
      <c r="E15" s="7"/>
      <c r="F15" s="7"/>
      <c r="G15" s="7"/>
    </row>
    <row r="16" spans="1:7" x14ac:dyDescent="0.25">
      <c r="A16" s="2" t="s">
        <v>16</v>
      </c>
      <c r="B16" s="6">
        <v>1496063.3469324776</v>
      </c>
      <c r="C16" s="6">
        <v>4988402.4059358798</v>
      </c>
      <c r="D16" s="6">
        <v>5396079.1052761618</v>
      </c>
      <c r="E16" s="6">
        <v>4828390.7149835126</v>
      </c>
      <c r="F16" s="6">
        <v>3816617.7534493203</v>
      </c>
      <c r="G16" s="6">
        <f>SUM(B16:F16)</f>
        <v>20525553.32657735</v>
      </c>
    </row>
    <row r="17" spans="1:11" x14ac:dyDescent="0.25">
      <c r="A17" s="2" t="s">
        <v>15</v>
      </c>
      <c r="B17" s="11"/>
      <c r="C17" s="11"/>
      <c r="D17" s="11"/>
      <c r="E17" s="11"/>
      <c r="F17" s="11"/>
      <c r="G17" s="7">
        <v>18492138.235512044</v>
      </c>
    </row>
    <row r="18" spans="1:11" x14ac:dyDescent="0.25">
      <c r="A18" s="2" t="s">
        <v>17</v>
      </c>
      <c r="B18" s="7">
        <f>(B36*B38)-B9</f>
        <v>207071.47817058582</v>
      </c>
      <c r="C18" s="7">
        <f>(C36*C38)-C9</f>
        <v>626459.96725588269</v>
      </c>
      <c r="D18" s="7">
        <f>(D36*D38)-D9</f>
        <v>1320743.2260784335</v>
      </c>
      <c r="E18" s="7">
        <f>(E36*E38)-E9</f>
        <v>2218693.6445729872</v>
      </c>
      <c r="F18" s="7">
        <f>(F36*F38*3/4)-F9</f>
        <v>1979081.1990642562</v>
      </c>
      <c r="G18" s="7">
        <f t="shared" ref="G18:G19" si="4">SUM(B18:F18)</f>
        <v>6352049.5151421446</v>
      </c>
    </row>
    <row r="19" spans="1:11" x14ac:dyDescent="0.25">
      <c r="A19" s="2" t="s">
        <v>18</v>
      </c>
      <c r="B19" s="7">
        <f>(B38*B37)-B10</f>
        <v>58687.150970877614</v>
      </c>
      <c r="C19" s="7">
        <f>(C38*C37)-C10</f>
        <v>167043.20868905028</v>
      </c>
      <c r="D19" s="7">
        <f>(D38*D37)-D10</f>
        <v>325656.85259550228</v>
      </c>
      <c r="E19" s="7">
        <f>(E38*E37)-E10</f>
        <v>480403.97230546107</v>
      </c>
      <c r="F19" s="7">
        <f>(F38*F37*3/4)-F10</f>
        <v>370621.27880553971</v>
      </c>
      <c r="G19" s="7">
        <f t="shared" si="4"/>
        <v>1402412.463366431</v>
      </c>
      <c r="H19" s="7"/>
      <c r="I19" s="7"/>
      <c r="J19" s="7"/>
      <c r="K19" s="7"/>
    </row>
    <row r="20" spans="1:11" ht="15.75" thickBot="1" x14ac:dyDescent="0.3">
      <c r="B20" s="8">
        <f>SUM(B16:B19)</f>
        <v>1761821.976073941</v>
      </c>
      <c r="C20" s="8">
        <f t="shared" ref="C20:G20" si="5">SUM(C16:C19)</f>
        <v>5781905.5818808135</v>
      </c>
      <c r="D20" s="8">
        <f t="shared" si="5"/>
        <v>7042479.1839500982</v>
      </c>
      <c r="E20" s="8">
        <f t="shared" si="5"/>
        <v>7527488.3318619607</v>
      </c>
      <c r="F20" s="8">
        <f t="shared" si="5"/>
        <v>6166320.2313191164</v>
      </c>
      <c r="G20" s="9">
        <f t="shared" si="5"/>
        <v>46772153.540597975</v>
      </c>
    </row>
    <row r="21" spans="1:11" ht="9.6" customHeight="1" thickTop="1" x14ac:dyDescent="0.25">
      <c r="B21" s="6"/>
      <c r="C21" s="6"/>
      <c r="D21" s="6"/>
      <c r="E21" s="6"/>
      <c r="F21" s="6"/>
      <c r="G21" s="6"/>
    </row>
    <row r="22" spans="1:11" x14ac:dyDescent="0.25">
      <c r="A22" s="2" t="s">
        <v>34</v>
      </c>
      <c r="B22" s="6"/>
      <c r="C22" s="6"/>
      <c r="D22" s="6"/>
      <c r="E22" s="6"/>
      <c r="F22" s="6"/>
      <c r="G22" s="6">
        <v>-5370092.3712807903</v>
      </c>
    </row>
    <row r="23" spans="1:11" x14ac:dyDescent="0.25">
      <c r="A23" s="2" t="s">
        <v>36</v>
      </c>
      <c r="B23" s="6"/>
      <c r="C23" s="6"/>
      <c r="D23" s="6"/>
      <c r="E23" s="6"/>
      <c r="F23" s="6"/>
      <c r="G23" s="6">
        <v>-19540420</v>
      </c>
    </row>
    <row r="24" spans="1:11" s="1" customFormat="1" ht="15.75" thickBot="1" x14ac:dyDescent="0.3">
      <c r="A24" s="1" t="s">
        <v>35</v>
      </c>
      <c r="G24" s="9">
        <f>G23+G22+G20+G13+G11</f>
        <v>162127443.04837617</v>
      </c>
      <c r="I24" s="13"/>
    </row>
    <row r="25" spans="1:11" ht="15.75" thickTop="1" x14ac:dyDescent="0.25"/>
    <row r="26" spans="1:11" x14ac:dyDescent="0.25">
      <c r="A26" s="5" t="s">
        <v>19</v>
      </c>
      <c r="G26" s="14"/>
    </row>
    <row r="27" spans="1:11" x14ac:dyDescent="0.25">
      <c r="A27" s="2" t="s">
        <v>33</v>
      </c>
      <c r="B27" s="15">
        <v>44378</v>
      </c>
    </row>
    <row r="28" spans="1:11" x14ac:dyDescent="0.25">
      <c r="A28" s="2" t="s">
        <v>32</v>
      </c>
      <c r="B28" s="15">
        <v>46112</v>
      </c>
    </row>
    <row r="29" spans="1:11" x14ac:dyDescent="0.25">
      <c r="A29" s="2" t="s">
        <v>20</v>
      </c>
      <c r="B29" s="16">
        <v>0.1</v>
      </c>
      <c r="C29" s="16"/>
      <c r="D29" s="16"/>
      <c r="E29" s="16"/>
      <c r="F29" s="16"/>
    </row>
    <row r="30" spans="1:11" x14ac:dyDescent="0.25">
      <c r="A30" s="2" t="s">
        <v>21</v>
      </c>
      <c r="B30" s="16">
        <v>4.02E-2</v>
      </c>
      <c r="C30" s="16"/>
      <c r="D30" s="16"/>
      <c r="E30" s="16"/>
      <c r="F30" s="16"/>
    </row>
    <row r="31" spans="1:11" x14ac:dyDescent="0.25">
      <c r="A31" s="2" t="s">
        <v>22</v>
      </c>
      <c r="B31" s="17" t="s">
        <v>24</v>
      </c>
      <c r="C31" s="17"/>
      <c r="D31" s="17"/>
      <c r="E31" s="17"/>
      <c r="F31" s="17"/>
    </row>
    <row r="32" spans="1:11" x14ac:dyDescent="0.25">
      <c r="A32" s="2" t="s">
        <v>23</v>
      </c>
      <c r="B32" s="16">
        <v>0.2495</v>
      </c>
      <c r="C32" s="16"/>
      <c r="D32" s="16"/>
      <c r="E32" s="16"/>
      <c r="F32" s="16"/>
    </row>
    <row r="33" spans="1:6" x14ac:dyDescent="0.25">
      <c r="A33" s="2" t="s">
        <v>30</v>
      </c>
      <c r="B33" s="16">
        <v>1.5650000000000001E-2</v>
      </c>
      <c r="C33" s="16">
        <v>1.5869999999999999E-2</v>
      </c>
      <c r="D33" s="16">
        <v>1.61E-2</v>
      </c>
      <c r="E33" s="16">
        <v>1.6330000000000001E-2</v>
      </c>
      <c r="F33" s="16">
        <v>1.7606193231766619E-2</v>
      </c>
    </row>
    <row r="34" spans="1:6" x14ac:dyDescent="0.25">
      <c r="A34" s="2" t="s">
        <v>25</v>
      </c>
      <c r="B34" s="16">
        <v>3.4549999999999997E-2</v>
      </c>
      <c r="C34" s="16">
        <v>3.73E-2</v>
      </c>
      <c r="D34" s="16">
        <v>3.7000000000000005E-2</v>
      </c>
      <c r="E34" s="16">
        <v>3.4950000000000002E-2</v>
      </c>
      <c r="F34" s="16">
        <v>3.5549999999999998E-2</v>
      </c>
    </row>
    <row r="35" spans="1:6" x14ac:dyDescent="0.25">
      <c r="A35" s="2" t="s">
        <v>26</v>
      </c>
      <c r="B35" s="16">
        <v>1.355E-2</v>
      </c>
      <c r="C35" s="16">
        <v>1.46E-2</v>
      </c>
      <c r="D35" s="16">
        <v>1.4849999999999999E-2</v>
      </c>
      <c r="E35" s="16">
        <v>1.49E-2</v>
      </c>
      <c r="F35" s="16">
        <v>1.5550000000000001E-2</v>
      </c>
    </row>
    <row r="36" spans="1:6" x14ac:dyDescent="0.25">
      <c r="A36" s="2" t="s">
        <v>27</v>
      </c>
      <c r="B36" s="16">
        <v>5.3437758798890671E-2</v>
      </c>
      <c r="C36" s="16">
        <v>5.3437758798890671E-2</v>
      </c>
      <c r="D36" s="16">
        <v>5.3437758798890671E-2</v>
      </c>
      <c r="E36" s="16">
        <v>5.3437758798890671E-2</v>
      </c>
      <c r="F36" s="16">
        <v>5.3437758798890671E-2</v>
      </c>
    </row>
    <row r="37" spans="1:6" x14ac:dyDescent="0.25">
      <c r="A37" s="2" t="s">
        <v>28</v>
      </c>
      <c r="B37" s="16">
        <v>1.8903073064069503E-2</v>
      </c>
      <c r="C37" s="16">
        <v>1.8903073064069503E-2</v>
      </c>
      <c r="D37" s="16">
        <v>1.8903073064069503E-2</v>
      </c>
      <c r="E37" s="16">
        <v>1.8903073064069503E-2</v>
      </c>
      <c r="F37" s="16">
        <v>1.8899829225877386E-2</v>
      </c>
    </row>
    <row r="38" spans="1:6" x14ac:dyDescent="0.25">
      <c r="A38" s="2" t="s">
        <v>29</v>
      </c>
      <c r="B38" s="6">
        <v>10963263.581211533</v>
      </c>
      <c r="C38" s="6">
        <v>38819514.844833739</v>
      </c>
      <c r="D38" s="6">
        <v>80348132.749555007</v>
      </c>
      <c r="E38" s="6">
        <v>120008794.39784318</v>
      </c>
      <c r="F38" s="6">
        <v>147518476.83955362</v>
      </c>
    </row>
    <row r="39" spans="1:6" x14ac:dyDescent="0.25">
      <c r="A39" s="2" t="s">
        <v>31</v>
      </c>
      <c r="B39" s="6">
        <v>1653404.1709053824</v>
      </c>
      <c r="C39" s="6">
        <v>16997613.286544677</v>
      </c>
      <c r="D39" s="6">
        <v>49776797.701373674</v>
      </c>
      <c r="E39" s="6">
        <v>85755852.461218268</v>
      </c>
      <c r="F39" s="6">
        <v>119332924.89732243</v>
      </c>
    </row>
    <row r="40" spans="1:6" x14ac:dyDescent="0.25">
      <c r="B40" s="18"/>
    </row>
    <row r="41" spans="1:6" x14ac:dyDescent="0.25">
      <c r="B41" s="18"/>
      <c r="C41" s="18"/>
      <c r="D41" s="18"/>
      <c r="E41" s="18"/>
      <c r="F41" s="18"/>
    </row>
    <row r="42" spans="1:6" x14ac:dyDescent="0.25">
      <c r="B42" s="18"/>
      <c r="C42" s="18"/>
      <c r="D42" s="18"/>
      <c r="E42" s="18"/>
      <c r="F42" s="18"/>
    </row>
    <row r="43" spans="1:6" x14ac:dyDescent="0.25">
      <c r="B43" s="14"/>
      <c r="C43" s="14"/>
      <c r="D43" s="14"/>
      <c r="E43" s="14"/>
      <c r="F43" s="14"/>
    </row>
    <row r="44" spans="1:6" x14ac:dyDescent="0.25">
      <c r="E44" s="14"/>
    </row>
  </sheetData>
  <mergeCells count="1">
    <mergeCell ref="B4:G4"/>
  </mergeCells>
  <pageMargins left="0.7" right="0.7" top="0.75" bottom="0.75" header="0.3" footer="0.3"/>
  <pageSetup scale="86" orientation="landscape" r:id="rId1"/>
  <headerFooter>
    <oddFooter>&amp;R&amp;"Times New Roman,Bold"&amp;12Case No. 2020-00350
Attachment to Response to US DOD-FEA Question No. 26
Page &amp;P of &amp;N
Blake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886C1-7DDE-4365-A3A3-2D50202F3FCC}">
  <sheetPr>
    <pageSetUpPr fitToPage="1"/>
  </sheetPr>
  <dimension ref="A1:K44"/>
  <sheetViews>
    <sheetView workbookViewId="0"/>
  </sheetViews>
  <sheetFormatPr defaultRowHeight="15" x14ac:dyDescent="0.25"/>
  <cols>
    <col min="1" max="1" width="51.28515625" style="2" bestFit="1" customWidth="1"/>
    <col min="2" max="3" width="11.85546875" style="2" bestFit="1" customWidth="1"/>
    <col min="4" max="5" width="13" style="2" bestFit="1" customWidth="1"/>
    <col min="6" max="6" width="13.85546875" style="2" bestFit="1" customWidth="1"/>
    <col min="7" max="7" width="15" style="2" bestFit="1" customWidth="1"/>
    <col min="8" max="16384" width="9.140625" style="2"/>
  </cols>
  <sheetData>
    <row r="1" spans="1:7" x14ac:dyDescent="0.25">
      <c r="A1" s="1" t="s">
        <v>37</v>
      </c>
    </row>
    <row r="2" spans="1:7" x14ac:dyDescent="0.25">
      <c r="A2" s="1" t="s">
        <v>0</v>
      </c>
    </row>
    <row r="3" spans="1:7" x14ac:dyDescent="0.25">
      <c r="A3" s="1" t="s">
        <v>1</v>
      </c>
    </row>
    <row r="4" spans="1:7" ht="15.75" x14ac:dyDescent="0.25">
      <c r="B4" s="19" t="s">
        <v>1</v>
      </c>
      <c r="C4" s="19"/>
      <c r="D4" s="19"/>
      <c r="E4" s="19"/>
      <c r="F4" s="19"/>
      <c r="G4" s="19"/>
    </row>
    <row r="5" spans="1:7" ht="31.5" x14ac:dyDescent="0.25"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4" t="s">
        <v>7</v>
      </c>
    </row>
    <row r="6" spans="1:7" x14ac:dyDescent="0.25">
      <c r="A6" s="5" t="s">
        <v>8</v>
      </c>
    </row>
    <row r="7" spans="1:7" x14ac:dyDescent="0.25">
      <c r="A7" s="2" t="s">
        <v>9</v>
      </c>
      <c r="B7" s="6">
        <v>17781556.099383369</v>
      </c>
      <c r="C7" s="6">
        <v>39853620.292758793</v>
      </c>
      <c r="D7" s="6">
        <v>40814413.017801479</v>
      </c>
      <c r="E7" s="6">
        <v>31631345.046773158</v>
      </c>
      <c r="F7" s="6">
        <v>17071378.484646376</v>
      </c>
      <c r="G7" s="6">
        <f>SUM(B7:F7)</f>
        <v>147152312.94136319</v>
      </c>
    </row>
    <row r="8" spans="1:7" x14ac:dyDescent="0.25">
      <c r="A8" s="2" t="s">
        <v>10</v>
      </c>
      <c r="B8" s="7">
        <f>B33*B39/2</f>
        <v>11042.290288040163</v>
      </c>
      <c r="C8" s="7">
        <f>(B33*B39/2)+(C33*C39/2)</f>
        <v>189968.70317819368</v>
      </c>
      <c r="D8" s="7">
        <f>(C33*C39/2)+(D33*D39/2)</f>
        <v>712488.38999939151</v>
      </c>
      <c r="E8" s="7">
        <f>(D33*D39/2+E33*E39/2)</f>
        <v>1425745.2414971241</v>
      </c>
      <c r="F8" s="7">
        <f>(E33*E39/2)+F33*F39</f>
        <v>3116894.28</v>
      </c>
      <c r="G8" s="7">
        <f>SUM(B8:F8)</f>
        <v>5456138.9049627492</v>
      </c>
    </row>
    <row r="9" spans="1:7" x14ac:dyDescent="0.25">
      <c r="A9" s="2" t="s">
        <v>11</v>
      </c>
      <c r="B9" s="7">
        <f>B38*B34</f>
        <v>208190.58114871435</v>
      </c>
      <c r="C9" s="7">
        <f t="shared" ref="C9:E9" si="0">C38*C34</f>
        <v>1251632.4213849164</v>
      </c>
      <c r="D9" s="7">
        <f t="shared" si="0"/>
        <v>3419967.4089070754</v>
      </c>
      <c r="E9" s="7">
        <f t="shared" si="0"/>
        <v>5387613.2488209326</v>
      </c>
      <c r="F9" s="7">
        <f>F38*F34*3/4</f>
        <v>5272119.6803973317</v>
      </c>
      <c r="G9" s="7">
        <f t="shared" ref="G9:G10" si="1">SUM(B9:F9)</f>
        <v>15539523.34065897</v>
      </c>
    </row>
    <row r="10" spans="1:7" x14ac:dyDescent="0.25">
      <c r="A10" s="2" t="s">
        <v>12</v>
      </c>
      <c r="B10" s="7">
        <f>B35*B38</f>
        <v>91198.528910277542</v>
      </c>
      <c r="C10" s="7">
        <f t="shared" ref="C10:E10" si="2">C35*C38</f>
        <v>483916.02338428452</v>
      </c>
      <c r="D10" s="7">
        <f t="shared" si="2"/>
        <v>1247189.9495784978</v>
      </c>
      <c r="E10" s="7">
        <f t="shared" si="2"/>
        <v>1938156.372166845</v>
      </c>
      <c r="F10" s="7">
        <f>F35*F38*3/4</f>
        <v>1865680.523082952</v>
      </c>
      <c r="G10" s="7">
        <f t="shared" si="1"/>
        <v>5626141.3971228572</v>
      </c>
    </row>
    <row r="11" spans="1:7" ht="15.75" thickBot="1" x14ac:dyDescent="0.3">
      <c r="B11" s="8">
        <f t="shared" ref="B11:G11" si="3">SUM(B7:B10)</f>
        <v>18091987.499730401</v>
      </c>
      <c r="C11" s="8">
        <f t="shared" si="3"/>
        <v>41779137.440706193</v>
      </c>
      <c r="D11" s="8">
        <f t="shared" si="3"/>
        <v>46194058.766286448</v>
      </c>
      <c r="E11" s="8">
        <f t="shared" si="3"/>
        <v>40382859.90925806</v>
      </c>
      <c r="F11" s="8">
        <f t="shared" si="3"/>
        <v>27326072.968126662</v>
      </c>
      <c r="G11" s="9">
        <f t="shared" si="3"/>
        <v>173774116.58410776</v>
      </c>
    </row>
    <row r="12" spans="1:7" ht="15.75" thickTop="1" x14ac:dyDescent="0.25">
      <c r="B12" s="7"/>
      <c r="C12" s="7"/>
      <c r="D12" s="7"/>
      <c r="E12" s="7"/>
      <c r="F12" s="7"/>
      <c r="G12" s="7"/>
    </row>
    <row r="13" spans="1:7" x14ac:dyDescent="0.25">
      <c r="A13" s="1" t="s">
        <v>13</v>
      </c>
      <c r="B13" s="6">
        <v>-398794.17236727104</v>
      </c>
      <c r="C13" s="6">
        <v>-2847601.9457692783</v>
      </c>
      <c r="D13" s="6">
        <v>-6026218.064698793</v>
      </c>
      <c r="E13" s="6">
        <v>-7906000.6161142597</v>
      </c>
      <c r="F13" s="6">
        <v>-9323409.1667871568</v>
      </c>
      <c r="G13" s="10">
        <f>SUM(B13:F13)</f>
        <v>-26502023.965736762</v>
      </c>
    </row>
    <row r="14" spans="1:7" x14ac:dyDescent="0.25">
      <c r="B14" s="7"/>
      <c r="C14" s="7"/>
      <c r="D14" s="7"/>
      <c r="E14" s="7"/>
      <c r="F14" s="7"/>
      <c r="G14" s="7"/>
    </row>
    <row r="15" spans="1:7" x14ac:dyDescent="0.25">
      <c r="A15" s="5" t="s">
        <v>14</v>
      </c>
      <c r="B15" s="7"/>
      <c r="C15" s="7"/>
      <c r="D15" s="7"/>
      <c r="E15" s="7"/>
      <c r="F15" s="7"/>
      <c r="G15" s="7"/>
    </row>
    <row r="16" spans="1:7" x14ac:dyDescent="0.25">
      <c r="A16" s="2" t="s">
        <v>16</v>
      </c>
      <c r="B16" s="6">
        <v>1317060.0003532832</v>
      </c>
      <c r="C16" s="6">
        <v>4329863.5271061938</v>
      </c>
      <c r="D16" s="6">
        <v>4476131.4835773092</v>
      </c>
      <c r="E16" s="6">
        <v>3417660.8708502157</v>
      </c>
      <c r="F16" s="6">
        <v>2701198.3923438685</v>
      </c>
      <c r="G16" s="6">
        <f>SUM(B16:F16)</f>
        <v>16241914.274230871</v>
      </c>
    </row>
    <row r="17" spans="1:11" x14ac:dyDescent="0.25">
      <c r="A17" s="2" t="s">
        <v>15</v>
      </c>
      <c r="B17" s="11"/>
      <c r="C17" s="11"/>
      <c r="D17" s="11"/>
      <c r="E17" s="11"/>
      <c r="F17" s="11"/>
      <c r="G17" s="7">
        <v>8347825.1473322567</v>
      </c>
    </row>
    <row r="18" spans="1:11" x14ac:dyDescent="0.25">
      <c r="A18" s="2" t="s">
        <v>17</v>
      </c>
      <c r="B18" s="7">
        <f>(B36*B38)-B9</f>
        <v>284076.58963119157</v>
      </c>
      <c r="C18" s="7">
        <f>(C36*C38)-C9</f>
        <v>692682.44602318387</v>
      </c>
      <c r="D18" s="7">
        <f>(D36*D38)-D9</f>
        <v>771670.05662602978</v>
      </c>
      <c r="E18" s="7">
        <f>(E36*E38)-E9</f>
        <v>777311.31846387964</v>
      </c>
      <c r="F18" s="7">
        <f>(F36*F38*3/4)-F9</f>
        <v>328879.52119227406</v>
      </c>
      <c r="G18" s="7">
        <f t="shared" ref="G18:G19" si="4">SUM(B18:F18)</f>
        <v>2854619.9319365588</v>
      </c>
    </row>
    <row r="19" spans="1:11" x14ac:dyDescent="0.25">
      <c r="A19" s="2" t="s">
        <v>18</v>
      </c>
      <c r="B19" s="7">
        <f>(B38*B37)-B10</f>
        <v>78740.319694450314</v>
      </c>
      <c r="C19" s="7">
        <f>(C38*C37)-C10</f>
        <v>187293.94044268777</v>
      </c>
      <c r="D19" s="7">
        <f>(D38*D37)-D10</f>
        <v>199833.30718793161</v>
      </c>
      <c r="E19" s="7">
        <f>(E38*E37)-E10</f>
        <v>190078.54758122191</v>
      </c>
      <c r="F19" s="7">
        <f>(F38*F37*3/4)-F10</f>
        <v>67877.942427034955</v>
      </c>
      <c r="G19" s="7">
        <f t="shared" si="4"/>
        <v>723824.05733332655</v>
      </c>
      <c r="H19" s="7"/>
      <c r="I19" s="7"/>
      <c r="J19" s="7"/>
      <c r="K19" s="7"/>
    </row>
    <row r="20" spans="1:11" ht="15.75" thickBot="1" x14ac:dyDescent="0.3">
      <c r="B20" s="8">
        <f>SUM(B16:B19)</f>
        <v>1679876.9096789251</v>
      </c>
      <c r="C20" s="8">
        <f t="shared" ref="C20:G20" si="5">SUM(C16:C19)</f>
        <v>5209839.9135720655</v>
      </c>
      <c r="D20" s="8">
        <f t="shared" si="5"/>
        <v>5447634.8473912701</v>
      </c>
      <c r="E20" s="8">
        <f t="shared" si="5"/>
        <v>4385050.7368953172</v>
      </c>
      <c r="F20" s="8">
        <f t="shared" si="5"/>
        <v>3097955.8559631775</v>
      </c>
      <c r="G20" s="9">
        <f t="shared" si="5"/>
        <v>28168183.410833012</v>
      </c>
    </row>
    <row r="21" spans="1:11" ht="9.6" customHeight="1" thickTop="1" x14ac:dyDescent="0.25">
      <c r="B21" s="12"/>
      <c r="C21" s="12"/>
      <c r="D21" s="12"/>
      <c r="E21" s="12"/>
      <c r="F21" s="12"/>
      <c r="G21" s="12"/>
    </row>
    <row r="22" spans="1:11" x14ac:dyDescent="0.25">
      <c r="A22" s="2" t="s">
        <v>34</v>
      </c>
      <c r="B22" s="12"/>
      <c r="C22" s="12"/>
      <c r="D22" s="12"/>
      <c r="E22" s="12"/>
      <c r="F22" s="12"/>
      <c r="G22" s="12">
        <v>-2319128.5524577801</v>
      </c>
    </row>
    <row r="23" spans="1:11" x14ac:dyDescent="0.25">
      <c r="A23" s="2" t="s">
        <v>36</v>
      </c>
      <c r="B23" s="12"/>
      <c r="C23" s="12"/>
      <c r="D23" s="12"/>
      <c r="E23" s="12"/>
      <c r="F23" s="12"/>
      <c r="G23" s="12">
        <v>-18420670</v>
      </c>
    </row>
    <row r="24" spans="1:11" s="1" customFormat="1" ht="15.75" thickBot="1" x14ac:dyDescent="0.3">
      <c r="A24" s="1" t="s">
        <v>35</v>
      </c>
      <c r="G24" s="9">
        <f>G23+G22+G20+G13+G11</f>
        <v>154700477.47674623</v>
      </c>
      <c r="I24" s="13"/>
    </row>
    <row r="25" spans="1:11" ht="15.75" thickTop="1" x14ac:dyDescent="0.25"/>
    <row r="26" spans="1:11" x14ac:dyDescent="0.25">
      <c r="A26" s="5" t="s">
        <v>19</v>
      </c>
      <c r="G26" s="14"/>
    </row>
    <row r="27" spans="1:11" x14ac:dyDescent="0.25">
      <c r="A27" s="2" t="s">
        <v>33</v>
      </c>
      <c r="B27" s="15">
        <v>44378</v>
      </c>
    </row>
    <row r="28" spans="1:11" x14ac:dyDescent="0.25">
      <c r="A28" s="2" t="s">
        <v>32</v>
      </c>
      <c r="B28" s="15">
        <v>46112</v>
      </c>
    </row>
    <row r="29" spans="1:11" x14ac:dyDescent="0.25">
      <c r="A29" s="2" t="s">
        <v>20</v>
      </c>
      <c r="B29" s="16">
        <v>0.1</v>
      </c>
      <c r="C29" s="16"/>
      <c r="D29" s="16"/>
      <c r="E29" s="16"/>
      <c r="F29" s="16"/>
    </row>
    <row r="30" spans="1:11" x14ac:dyDescent="0.25">
      <c r="A30" s="2" t="s">
        <v>21</v>
      </c>
      <c r="B30" s="16">
        <v>4.02E-2</v>
      </c>
      <c r="C30" s="16"/>
      <c r="D30" s="16"/>
      <c r="E30" s="16"/>
      <c r="F30" s="16"/>
    </row>
    <row r="31" spans="1:11" x14ac:dyDescent="0.25">
      <c r="A31" s="2" t="s">
        <v>22</v>
      </c>
      <c r="B31" s="17" t="s">
        <v>24</v>
      </c>
      <c r="C31" s="17"/>
      <c r="D31" s="17"/>
      <c r="E31" s="17"/>
      <c r="F31" s="17"/>
    </row>
    <row r="32" spans="1:11" x14ac:dyDescent="0.25">
      <c r="A32" s="2" t="s">
        <v>23</v>
      </c>
      <c r="B32" s="16">
        <v>0.2495</v>
      </c>
      <c r="C32" s="16"/>
      <c r="D32" s="16"/>
      <c r="E32" s="16"/>
      <c r="F32" s="16"/>
    </row>
    <row r="33" spans="1:6" x14ac:dyDescent="0.25">
      <c r="A33" s="2" t="s">
        <v>30</v>
      </c>
      <c r="B33" s="16">
        <v>1.8270000000000002E-2</v>
      </c>
      <c r="C33" s="16">
        <v>1.8550000000000001E-2</v>
      </c>
      <c r="D33" s="16">
        <v>1.883E-2</v>
      </c>
      <c r="E33" s="16">
        <v>1.9109999999999999E-2</v>
      </c>
      <c r="F33" s="16">
        <v>1.761546558591499E-2</v>
      </c>
    </row>
    <row r="34" spans="1:6" x14ac:dyDescent="0.25">
      <c r="A34" s="2" t="s">
        <v>25</v>
      </c>
      <c r="B34" s="16">
        <v>2.2599999999999999E-2</v>
      </c>
      <c r="C34" s="16">
        <v>3.44E-2</v>
      </c>
      <c r="D34" s="16">
        <v>4.36E-2</v>
      </c>
      <c r="E34" s="16">
        <v>4.6699999999999998E-2</v>
      </c>
      <c r="F34" s="16">
        <v>5.0299999999999997E-2</v>
      </c>
    </row>
    <row r="35" spans="1:6" x14ac:dyDescent="0.25">
      <c r="A35" s="2" t="s">
        <v>26</v>
      </c>
      <c r="B35" s="16">
        <v>9.9000000000000008E-3</v>
      </c>
      <c r="C35" s="16">
        <v>1.3299999999999999E-2</v>
      </c>
      <c r="D35" s="16">
        <v>1.5900000000000001E-2</v>
      </c>
      <c r="E35" s="16">
        <v>1.6799999999999999E-2</v>
      </c>
      <c r="F35" s="16">
        <v>1.78E-2</v>
      </c>
    </row>
    <row r="36" spans="1:6" x14ac:dyDescent="0.25">
      <c r="A36" s="2" t="s">
        <v>27</v>
      </c>
      <c r="B36" s="16">
        <v>5.3437758798890671E-2</v>
      </c>
      <c r="C36" s="16">
        <v>5.3437758798890671E-2</v>
      </c>
      <c r="D36" s="16">
        <v>5.3437758798890671E-2</v>
      </c>
      <c r="E36" s="16">
        <v>5.3437758798890671E-2</v>
      </c>
      <c r="F36" s="16">
        <v>5.3437758798890671E-2</v>
      </c>
    </row>
    <row r="37" spans="1:6" x14ac:dyDescent="0.25">
      <c r="A37" s="2" t="s">
        <v>28</v>
      </c>
      <c r="B37" s="16">
        <v>1.8447606790258322E-2</v>
      </c>
      <c r="C37" s="16">
        <v>1.8447606790258322E-2</v>
      </c>
      <c r="D37" s="16">
        <v>1.8447606790258322E-2</v>
      </c>
      <c r="E37" s="16">
        <v>1.8447606790258322E-2</v>
      </c>
      <c r="F37" s="16">
        <v>1.8447606790258322E-2</v>
      </c>
    </row>
    <row r="38" spans="1:6" x14ac:dyDescent="0.25">
      <c r="A38" s="2" t="s">
        <v>29</v>
      </c>
      <c r="B38" s="6">
        <v>9211972.6171997506</v>
      </c>
      <c r="C38" s="6">
        <v>36384663.412352219</v>
      </c>
      <c r="D38" s="6">
        <v>78439619.470345765</v>
      </c>
      <c r="E38" s="6">
        <v>115366450.72421697</v>
      </c>
      <c r="F38" s="6">
        <v>139751350.04366684</v>
      </c>
    </row>
    <row r="39" spans="1:6" x14ac:dyDescent="0.25">
      <c r="A39" s="2" t="s">
        <v>31</v>
      </c>
      <c r="B39" s="6">
        <v>1208789.3035621415</v>
      </c>
      <c r="C39" s="6">
        <v>19291257.454463992</v>
      </c>
      <c r="D39" s="6">
        <v>56671479.246865436</v>
      </c>
      <c r="E39" s="6">
        <v>93373444.729239777</v>
      </c>
      <c r="F39" s="6">
        <v>126293057.92467687</v>
      </c>
    </row>
    <row r="40" spans="1:6" x14ac:dyDescent="0.25">
      <c r="B40" s="18"/>
    </row>
    <row r="41" spans="1:6" x14ac:dyDescent="0.25">
      <c r="B41" s="18"/>
      <c r="C41" s="18"/>
      <c r="D41" s="18"/>
      <c r="E41" s="18"/>
      <c r="F41" s="18"/>
    </row>
    <row r="42" spans="1:6" x14ac:dyDescent="0.25">
      <c r="B42" s="18"/>
      <c r="C42" s="18"/>
      <c r="D42" s="18"/>
      <c r="E42" s="18"/>
      <c r="F42" s="18"/>
    </row>
    <row r="43" spans="1:6" x14ac:dyDescent="0.25">
      <c r="B43" s="14"/>
      <c r="C43" s="14"/>
      <c r="D43" s="14"/>
      <c r="E43" s="14"/>
      <c r="F43" s="14"/>
    </row>
    <row r="44" spans="1:6" x14ac:dyDescent="0.25">
      <c r="E44" s="14"/>
    </row>
  </sheetData>
  <mergeCells count="1">
    <mergeCell ref="B4:G4"/>
  </mergeCells>
  <pageMargins left="0.7" right="0.7" top="0.75" bottom="0.75" header="0.3" footer="0.3"/>
  <pageSetup scale="86" orientation="landscape" r:id="rId1"/>
  <headerFooter>
    <oddFooter>&amp;R&amp;"Times New Roman,Bold"&amp;12Case No. 2020-00350
Attachment to Response to US DOD-FEA Question No. 26
Page &amp;P of &amp;N
Blake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5" ma:contentTypeDescription="Create a new document." ma:contentTypeScope="" ma:versionID="eae1364508315b2920f79f01a5d5b329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abcc0630d2075f4119cf8416546f338e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Errata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und xmlns="54fcda00-7b58-44a7-b108-8bd10a8a08ba">DR02 Attachments</Round>
    <FormData xmlns="http://schemas.microsoft.com/sharepoint/v3">&lt;?xml version="1.0" encoding="utf-8"?&gt;&lt;FormVariables&gt;&lt;Version /&gt;&lt;/FormVariables&gt;</FormData>
    <Witness_x0020_Testimony xmlns="54fcda00-7b58-44a7-b108-8bd10a8a08ba" xsi:nil="true"/>
    <Data_x0020_Request_x0020_Question_x0020_No_x002e_ xmlns="54fcda00-7b58-44a7-b108-8bd10a8a08ba">026</Data_x0020_Request_x0020_Question_x0020_No_x002e_>
    <Year xmlns="54fcda00-7b58-44a7-b108-8bd10a8a08ba">2020</Year>
    <Tariff_x0020_Dev_x0020_Doc_x0020_Type xmlns="54fcda00-7b58-44a7-b108-8bd10a8a08ba" xsi:nil="true"/>
    <Document_x0020_Type xmlns="54fcda00-7b58-44a7-b108-8bd10a8a08ba">Data Requests</Document_x0020_Type>
    <Filed_x0020_Documents xmlns="54fcda00-7b58-44a7-b108-8bd10a8a08ba" xsi:nil="true"/>
    <Company xmlns="54fcda00-7b58-44a7-b108-8bd10a8a08ba">
      <Value>LGE</Value>
    </Company>
    <Department xmlns="54fcda00-7b58-44a7-b108-8bd10a8a08ba" xsi:nil="true"/>
    <Intervemprs xmlns="54fcda00-7b58-44a7-b108-8bd10a8a08ba">U.S. Dept. of Defense/Federal Executive Agencies - DOD/FEA</Intervemprs>
    <Filing_x0020_Require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D7CF7026-115E-4957-95CB-8C5ACF0C4E9A}"/>
</file>

<file path=customXml/itemProps2.xml><?xml version="1.0" encoding="utf-8"?>
<ds:datastoreItem xmlns:ds="http://schemas.openxmlformats.org/officeDocument/2006/customXml" ds:itemID="{6C02069B-0B85-4097-9F24-CAE6E3BE00C9}"/>
</file>

<file path=customXml/itemProps3.xml><?xml version="1.0" encoding="utf-8"?>
<ds:datastoreItem xmlns:ds="http://schemas.openxmlformats.org/officeDocument/2006/customXml" ds:itemID="{521ED0D2-1232-489D-84F5-A52AC58EFF35}"/>
</file>

<file path=customXml/itemProps4.xml><?xml version="1.0" encoding="utf-8"?>
<ds:datastoreItem xmlns:ds="http://schemas.openxmlformats.org/officeDocument/2006/customXml" ds:itemID="{B73DB08B-1AC8-430C-A320-0F49DBCC524F}"/>
</file>

<file path=customXml/itemProps5.xml><?xml version="1.0" encoding="utf-8"?>
<ds:datastoreItem xmlns:ds="http://schemas.openxmlformats.org/officeDocument/2006/customXml" ds:itemID="{76AEB1B8-B814-443E-B089-D3BE03FB01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KU</vt:lpstr>
      <vt:lpstr>LG&amp;E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2021-02-09T23:42:39Z</dcterms:created>
  <dcterms:modified xsi:type="dcterms:W3CDTF">2021-02-15T14:33:31Z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965de27-20ef-4eb5-94ff-abaf6a06cb9e_Enabled">
    <vt:lpwstr>true</vt:lpwstr>
  </property>
  <property fmtid="{D5CDD505-2E9C-101B-9397-08002B2CF9AE}" pid="3" name="MSIP_Label_e965de27-20ef-4eb5-94ff-abaf6a06cb9e_SetDate">
    <vt:lpwstr>2021-02-09T23:43:06Z</vt:lpwstr>
  </property>
  <property fmtid="{D5CDD505-2E9C-101B-9397-08002B2CF9AE}" pid="4" name="MSIP_Label_e965de27-20ef-4eb5-94ff-abaf6a06cb9e_Method">
    <vt:lpwstr>Privileged</vt:lpwstr>
  </property>
  <property fmtid="{D5CDD505-2E9C-101B-9397-08002B2CF9AE}" pid="5" name="MSIP_Label_e965de27-20ef-4eb5-94ff-abaf6a06cb9e_Name">
    <vt:lpwstr>e965de27-20ef-4eb5-94ff-abaf6a06cb9e</vt:lpwstr>
  </property>
  <property fmtid="{D5CDD505-2E9C-101B-9397-08002B2CF9AE}" pid="6" name="MSIP_Label_e965de27-20ef-4eb5-94ff-abaf6a06cb9e_SiteId">
    <vt:lpwstr>5ee3b0ba-a559-45ee-a69e-6d3e963a3e72</vt:lpwstr>
  </property>
  <property fmtid="{D5CDD505-2E9C-101B-9397-08002B2CF9AE}" pid="7" name="MSIP_Label_e965de27-20ef-4eb5-94ff-abaf6a06cb9e_ActionId">
    <vt:lpwstr>f4b3891c-6bfd-4550-92d5-14c58635ed50</vt:lpwstr>
  </property>
  <property fmtid="{D5CDD505-2E9C-101B-9397-08002B2CF9AE}" pid="8" name="MSIP_Label_e965de27-20ef-4eb5-94ff-abaf6a06cb9e_ContentBits">
    <vt:lpwstr>0</vt:lpwstr>
  </property>
  <property fmtid="{D5CDD505-2E9C-101B-9397-08002B2CF9AE}" pid="9" name="ContentTypeId">
    <vt:lpwstr>0x0101002D0103853DF7894DB347713A7250CD66</vt:lpwstr>
  </property>
</Properties>
</file>