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BBEF88E3-9195-467C-8494-C9C3A3C55F0E}" xr6:coauthVersionLast="45" xr6:coauthVersionMax="45" xr10:uidLastSave="{00000000-0000-0000-0000-000000000000}"/>
  <bookViews>
    <workbookView xWindow="-120" yWindow="-120" windowWidth="25440" windowHeight="15390" xr2:uid="{B025F3F2-788F-4A3D-9C05-FD217E3D46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4" i="1" l="1"/>
  <c r="C152" i="1"/>
  <c r="C148" i="1"/>
  <c r="C146" i="1"/>
  <c r="J136" i="1"/>
  <c r="H137" i="1"/>
  <c r="I137" i="1"/>
  <c r="D137" i="1"/>
  <c r="E136" i="1"/>
  <c r="E135" i="1"/>
  <c r="E134" i="1"/>
  <c r="E133" i="1"/>
  <c r="E132" i="1"/>
  <c r="E131" i="1"/>
  <c r="N122" i="1"/>
  <c r="M122" i="1"/>
  <c r="L122" i="1"/>
  <c r="F122" i="1"/>
  <c r="E122" i="1"/>
  <c r="D122" i="1"/>
  <c r="H120" i="1"/>
  <c r="H121" i="1" s="1"/>
  <c r="S129" i="1"/>
  <c r="R129" i="1"/>
  <c r="M114" i="1"/>
  <c r="M116" i="1" s="1"/>
  <c r="R114" i="1"/>
  <c r="R116" i="1" s="1"/>
  <c r="D114" i="1"/>
  <c r="D116" i="1" s="1"/>
  <c r="C114" i="1"/>
  <c r="C116" i="1" s="1"/>
  <c r="I114" i="1"/>
  <c r="I116" i="1" s="1"/>
  <c r="S122" i="1"/>
  <c r="R122" i="1"/>
  <c r="Q122" i="1"/>
  <c r="P122" i="1"/>
  <c r="O122" i="1"/>
  <c r="L114" i="1"/>
  <c r="L116" i="1" s="1"/>
  <c r="K122" i="1"/>
  <c r="J122" i="1"/>
  <c r="I122" i="1"/>
  <c r="H114" i="1"/>
  <c r="H116" i="1" s="1"/>
  <c r="G114" i="1"/>
  <c r="G116" i="1" s="1"/>
  <c r="F114" i="1"/>
  <c r="F116" i="1" s="1"/>
  <c r="E114" i="1"/>
  <c r="E116" i="1" s="1"/>
  <c r="C122" i="1"/>
  <c r="J99" i="1"/>
  <c r="J101" i="1" s="1"/>
  <c r="E99" i="1"/>
  <c r="E101" i="1" s="1"/>
  <c r="S99" i="1"/>
  <c r="S101" i="1" s="1"/>
  <c r="R99" i="1"/>
  <c r="R101" i="1" s="1"/>
  <c r="M99" i="1"/>
  <c r="M101" i="1" s="1"/>
  <c r="I99" i="1"/>
  <c r="I101" i="1" s="1"/>
  <c r="H99" i="1"/>
  <c r="H101" i="1" s="1"/>
  <c r="F99" i="1"/>
  <c r="F101" i="1" s="1"/>
  <c r="D99" i="1"/>
  <c r="D101" i="1" s="1"/>
  <c r="C99" i="1"/>
  <c r="C101" i="1" s="1"/>
  <c r="G99" i="1"/>
  <c r="G101" i="1" s="1"/>
  <c r="S125" i="1"/>
  <c r="S126" i="1" s="1"/>
  <c r="R125" i="1"/>
  <c r="R126" i="1" s="1"/>
  <c r="L99" i="1"/>
  <c r="L101" i="1" s="1"/>
  <c r="Q120" i="1"/>
  <c r="Q121" i="1" s="1"/>
  <c r="P120" i="1"/>
  <c r="P121" i="1" s="1"/>
  <c r="R120" i="1"/>
  <c r="R121" i="1" s="1"/>
  <c r="S120" i="1"/>
  <c r="S121" i="1" s="1"/>
  <c r="O120" i="1"/>
  <c r="O121" i="1" s="1"/>
  <c r="N120" i="1"/>
  <c r="N121" i="1" s="1"/>
  <c r="M120" i="1"/>
  <c r="M121" i="1" s="1"/>
  <c r="M123" i="1" s="1"/>
  <c r="L120" i="1"/>
  <c r="L121" i="1" s="1"/>
  <c r="K120" i="1"/>
  <c r="K121" i="1" s="1"/>
  <c r="J120" i="1"/>
  <c r="J121" i="1" s="1"/>
  <c r="I120" i="1"/>
  <c r="I121" i="1" s="1"/>
  <c r="G120" i="1"/>
  <c r="G121" i="1" s="1"/>
  <c r="F120" i="1"/>
  <c r="F121" i="1" s="1"/>
  <c r="E120" i="1"/>
  <c r="E121" i="1" s="1"/>
  <c r="E123" i="1" s="1"/>
  <c r="D120" i="1"/>
  <c r="D121" i="1" s="1"/>
  <c r="D123" i="1" s="1"/>
  <c r="C120" i="1"/>
  <c r="C121" i="1" s="1"/>
  <c r="K49" i="1"/>
  <c r="K51" i="1" s="1"/>
  <c r="G49" i="1"/>
  <c r="G51" i="1" s="1"/>
  <c r="C49" i="1"/>
  <c r="C51" i="1" s="1"/>
  <c r="J49" i="1"/>
  <c r="J51" i="1" s="1"/>
  <c r="I49" i="1"/>
  <c r="I51" i="1" s="1"/>
  <c r="H49" i="1"/>
  <c r="H51" i="1" s="1"/>
  <c r="F49" i="1"/>
  <c r="F51" i="1" s="1"/>
  <c r="E49" i="1"/>
  <c r="E51" i="1" s="1"/>
  <c r="D49" i="1"/>
  <c r="D51" i="1" s="1"/>
  <c r="H41" i="1"/>
  <c r="H43" i="1" s="1"/>
  <c r="D41" i="1"/>
  <c r="D43" i="1" s="1"/>
  <c r="K41" i="1"/>
  <c r="J41" i="1"/>
  <c r="I41" i="1"/>
  <c r="G41" i="1"/>
  <c r="F41" i="1"/>
  <c r="E41" i="1"/>
  <c r="E43" i="1" s="1"/>
  <c r="C41" i="1"/>
  <c r="E137" i="1" l="1"/>
  <c r="F134" i="1" s="1"/>
  <c r="G134" i="1" s="1"/>
  <c r="J134" i="1" s="1"/>
  <c r="F131" i="1"/>
  <c r="G131" i="1" s="1"/>
  <c r="J131" i="1" s="1"/>
  <c r="N123" i="1"/>
  <c r="F123" i="1"/>
  <c r="S130" i="1"/>
  <c r="O123" i="1"/>
  <c r="L123" i="1"/>
  <c r="P123" i="1"/>
  <c r="I123" i="1"/>
  <c r="J123" i="1"/>
  <c r="C123" i="1"/>
  <c r="Q123" i="1"/>
  <c r="G118" i="1"/>
  <c r="D118" i="1"/>
  <c r="I118" i="1"/>
  <c r="S123" i="1"/>
  <c r="H118" i="1"/>
  <c r="L118" i="1"/>
  <c r="R118" i="1"/>
  <c r="M118" i="1"/>
  <c r="K123" i="1"/>
  <c r="R123" i="1"/>
  <c r="E118" i="1"/>
  <c r="F118" i="1"/>
  <c r="C118" i="1"/>
  <c r="R130" i="1"/>
  <c r="K99" i="1"/>
  <c r="K101" i="1" s="1"/>
  <c r="S114" i="1"/>
  <c r="S116" i="1" s="1"/>
  <c r="S118" i="1" s="1"/>
  <c r="J114" i="1"/>
  <c r="J116" i="1" s="1"/>
  <c r="J118" i="1" s="1"/>
  <c r="G122" i="1"/>
  <c r="G123" i="1" s="1"/>
  <c r="H122" i="1"/>
  <c r="H123" i="1" s="1"/>
  <c r="K114" i="1"/>
  <c r="K116" i="1" s="1"/>
  <c r="H53" i="1"/>
  <c r="C43" i="1"/>
  <c r="K43" i="1"/>
  <c r="K53" i="1" s="1"/>
  <c r="J43" i="1"/>
  <c r="J53" i="1" s="1"/>
  <c r="D53" i="1"/>
  <c r="E53" i="1"/>
  <c r="G43" i="1"/>
  <c r="G53" i="1" s="1"/>
  <c r="I43" i="1"/>
  <c r="I53" i="1" s="1"/>
  <c r="F43" i="1"/>
  <c r="F53" i="1" s="1"/>
  <c r="C53" i="1"/>
  <c r="F135" i="1" l="1"/>
  <c r="G135" i="1" s="1"/>
  <c r="J135" i="1" s="1"/>
  <c r="F136" i="1"/>
  <c r="G136" i="1" s="1"/>
  <c r="F132" i="1"/>
  <c r="G132" i="1" s="1"/>
  <c r="J132" i="1" s="1"/>
  <c r="F133" i="1"/>
  <c r="G133" i="1" s="1"/>
  <c r="J133" i="1" s="1"/>
  <c r="K1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Hayes, Bradley</author>
  </authors>
  <commentList>
    <comment ref="C75" authorId="0" shapeId="0" xr:uid="{7CB010A5-C9B2-4192-BDDE-28079B15C036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Used on all DB cobra poles</t>
        </r>
      </text>
    </comment>
    <comment ref="C79" authorId="0" shapeId="0" xr:uid="{3AFDE7B1-1393-4E23-A919-31E673030BB9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Average of davit and direct buried pole
</t>
        </r>
      </text>
    </comment>
    <comment ref="C87" authorId="0" shapeId="0" xr:uid="{73BAD75C-C60B-43D1-8AE1-15AFD305A1A9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Used on DB; not on Davit</t>
        </r>
      </text>
    </comment>
    <comment ref="C91" authorId="0" shapeId="0" xr:uid="{910171A3-287C-43C5-8706-EEE98B1A9D47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Average of #12/2 and #6</t>
        </r>
      </text>
    </comment>
    <comment ref="C94" authorId="0" shapeId="0" xr:uid="{A0AC5B5A-4780-4B6E-ACE5-20823AA4C128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Average of in grass and in concrete for Cobras</t>
        </r>
      </text>
    </comment>
    <comment ref="C95" authorId="0" shapeId="0" xr:uid="{7E65F83B-11B1-4044-AAB6-C387E64D3284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Need on Davit arm installations</t>
        </r>
      </text>
    </comment>
    <comment ref="C96" authorId="0" shapeId="0" xr:uid="{5674EF8F-7E46-4445-8E51-C81E0937E14B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Needed on davit arm installations</t>
        </r>
      </text>
    </comment>
    <comment ref="C97" authorId="0" shapeId="0" xr:uid="{3713CDA6-3036-4885-A8D2-BAB9F2097868}">
      <text>
        <r>
          <rPr>
            <b/>
            <sz val="9"/>
            <color indexed="81"/>
            <rFont val="Tahoma"/>
            <family val="2"/>
          </rPr>
          <t>Hayes, Bradley:</t>
        </r>
        <r>
          <rPr>
            <sz val="9"/>
            <color indexed="81"/>
            <rFont val="Tahoma"/>
            <family val="2"/>
          </rPr>
          <t xml:space="preserve">
Average of 1" (DB poles) and 2" (davit arm)
</t>
        </r>
      </text>
    </comment>
  </commentList>
</comments>
</file>

<file path=xl/sharedStrings.xml><?xml version="1.0" encoding="utf-8"?>
<sst xmlns="http://schemas.openxmlformats.org/spreadsheetml/2006/main" count="439" uniqueCount="153">
  <si>
    <t>Rate Code</t>
  </si>
  <si>
    <t>LF1</t>
  </si>
  <si>
    <t>LF2</t>
  </si>
  <si>
    <t>LF3</t>
  </si>
  <si>
    <t>LF4</t>
  </si>
  <si>
    <t>LC1</t>
  </si>
  <si>
    <t>Tariff</t>
  </si>
  <si>
    <t>LS</t>
  </si>
  <si>
    <t>Fixture Type</t>
  </si>
  <si>
    <t>Open Bottom</t>
  </si>
  <si>
    <t xml:space="preserve">Flood </t>
  </si>
  <si>
    <t>Cobra</t>
  </si>
  <si>
    <t>Description</t>
  </si>
  <si>
    <t>Fixture Only</t>
  </si>
  <si>
    <t>Lumens range</t>
  </si>
  <si>
    <t>4500-6000</t>
  </si>
  <si>
    <t>14000-17500</t>
  </si>
  <si>
    <t>22000-28000</t>
  </si>
  <si>
    <t>35000-50000</t>
  </si>
  <si>
    <t>2500-4000</t>
  </si>
  <si>
    <t>5500-8200</t>
  </si>
  <si>
    <t>13000-16500</t>
  </si>
  <si>
    <t>22000-29000</t>
  </si>
  <si>
    <t>Bulb Type</t>
  </si>
  <si>
    <t>LED</t>
  </si>
  <si>
    <t>HPS Equivalent wattage</t>
  </si>
  <si>
    <t>100w</t>
  </si>
  <si>
    <t>70w-100w</t>
  </si>
  <si>
    <t>150w-200w</t>
  </si>
  <si>
    <t>400w</t>
  </si>
  <si>
    <t>1000w</t>
  </si>
  <si>
    <t>70w</t>
  </si>
  <si>
    <t>150w</t>
  </si>
  <si>
    <t>250w</t>
  </si>
  <si>
    <t>LED Wattage</t>
  </si>
  <si>
    <t>Current Rate</t>
  </si>
  <si>
    <t>New</t>
  </si>
  <si>
    <t>Investment Per Unit</t>
  </si>
  <si>
    <t>Materials</t>
  </si>
  <si>
    <t>Fixture</t>
  </si>
  <si>
    <t>Luminaire*</t>
  </si>
  <si>
    <t>PEC*</t>
  </si>
  <si>
    <t>N/A</t>
  </si>
  <si>
    <t>Lamp*</t>
  </si>
  <si>
    <t>Bracket Assembly</t>
  </si>
  <si>
    <t>Mast Arm*</t>
  </si>
  <si>
    <t>Wire through mast arm (10')*</t>
  </si>
  <si>
    <t>Compression connectors (2)</t>
  </si>
  <si>
    <t>12" bolt (1)</t>
  </si>
  <si>
    <t>Square washers (4)~</t>
  </si>
  <si>
    <t>Lag screws (2)</t>
  </si>
  <si>
    <t>Wire</t>
  </si>
  <si>
    <t>150 feet of #4 duplex</t>
  </si>
  <si>
    <t>One wire racks (2)</t>
  </si>
  <si>
    <t>Spool insulators (2)</t>
  </si>
  <si>
    <t>Wedge clamps (2)</t>
  </si>
  <si>
    <t>Square washer (2)~</t>
  </si>
  <si>
    <t>Material subtotal</t>
  </si>
  <si>
    <t>Material burden</t>
  </si>
  <si>
    <t>Material total</t>
  </si>
  <si>
    <t>Labor</t>
  </si>
  <si>
    <t>Install fixture</t>
  </si>
  <si>
    <t>Install wire</t>
  </si>
  <si>
    <t>Labor subtotal</t>
  </si>
  <si>
    <t>Labor burden</t>
  </si>
  <si>
    <t>Labor total</t>
  </si>
  <si>
    <t>Investment per unit total</t>
  </si>
  <si>
    <t>Overhead Fixtures</t>
  </si>
  <si>
    <t>Underground Fixtures</t>
  </si>
  <si>
    <t>LC2</t>
  </si>
  <si>
    <t>LN1</t>
  </si>
  <si>
    <t>LN2</t>
  </si>
  <si>
    <t>LN3</t>
  </si>
  <si>
    <t>LN4</t>
  </si>
  <si>
    <t>LN5</t>
  </si>
  <si>
    <t>LA1</t>
  </si>
  <si>
    <t>LF5</t>
  </si>
  <si>
    <t>LF6</t>
  </si>
  <si>
    <t>LF7</t>
  </si>
  <si>
    <t>LF8</t>
  </si>
  <si>
    <t>LV1</t>
  </si>
  <si>
    <t>LL1</t>
  </si>
  <si>
    <t>Contemporary</t>
  </si>
  <si>
    <t xml:space="preserve">Contemporary </t>
  </si>
  <si>
    <t>Colonial</t>
  </si>
  <si>
    <t>Acorn</t>
  </si>
  <si>
    <t>Flood</t>
  </si>
  <si>
    <t>Victorian</t>
  </si>
  <si>
    <t>London</t>
  </si>
  <si>
    <t>Decorative Smooth</t>
  </si>
  <si>
    <t>Historic Fluted</t>
  </si>
  <si>
    <t>4000-7000</t>
  </si>
  <si>
    <t>8000-11000</t>
  </si>
  <si>
    <t>13500-16500</t>
  </si>
  <si>
    <t>21000-28000</t>
  </si>
  <si>
    <t>45000-50000</t>
  </si>
  <si>
    <t>200w-250w</t>
  </si>
  <si>
    <t>Wattage</t>
  </si>
  <si>
    <t>Compression connectors (4)</t>
  </si>
  <si>
    <t>Pole</t>
  </si>
  <si>
    <t>T-base*</t>
  </si>
  <si>
    <t>Ground rod clamp</t>
  </si>
  <si>
    <t>Ground rod</t>
  </si>
  <si>
    <t>Ground wire 5' (#6 duplex)~</t>
  </si>
  <si>
    <t>Concrete base*</t>
  </si>
  <si>
    <t>Cable through pole*~</t>
  </si>
  <si>
    <t>PVC 1" ell</t>
  </si>
  <si>
    <t>Fuse and Fuse Holder and Boots*</t>
  </si>
  <si>
    <t>Relay box*</t>
  </si>
  <si>
    <t>200 feet of wire~*</t>
  </si>
  <si>
    <t>Trenching (LG&amp;E only)~</t>
  </si>
  <si>
    <t>Splice box*</t>
  </si>
  <si>
    <t>Permit*</t>
  </si>
  <si>
    <t>Sidewalk restoration (material)*</t>
  </si>
  <si>
    <t>Conduit*</t>
  </si>
  <si>
    <t>Install pole</t>
  </si>
  <si>
    <t>Install concrete base</t>
  </si>
  <si>
    <t>Install fuse/holder/sleeve</t>
  </si>
  <si>
    <t>Terminate connections</t>
  </si>
  <si>
    <t>Plow Trench (LG&amp;E only)~</t>
  </si>
  <si>
    <t>Install splice box (LG&amp;E only)~</t>
  </si>
  <si>
    <t>Sidewalk restoration (LG&amp;E only)~</t>
  </si>
  <si>
    <t xml:space="preserve">Fixture materials subtotal </t>
  </si>
  <si>
    <t>Fixture materials burdened</t>
  </si>
  <si>
    <t>Fixture labor burdened</t>
  </si>
  <si>
    <t>Fixture Total Investment</t>
  </si>
  <si>
    <t>Poles</t>
  </si>
  <si>
    <t>Pole Type</t>
  </si>
  <si>
    <t>Present Day Invest Per Unit</t>
  </si>
  <si>
    <t># of Poles</t>
  </si>
  <si>
    <t>Calculated Present day NBV</t>
  </si>
  <si>
    <t>% of total calcualted present day pole NBV</t>
  </si>
  <si>
    <t>NBV per pole type</t>
  </si>
  <si>
    <t>Adjust Invest per unit</t>
  </si>
  <si>
    <t>Post Top - Decorative Smooth</t>
  </si>
  <si>
    <t>Post Top - Historic Fluted</t>
  </si>
  <si>
    <t>Contemporary (Short)</t>
  </si>
  <si>
    <t>Contemporary (Tall)</t>
  </si>
  <si>
    <t>2019 NBV Poles</t>
  </si>
  <si>
    <t>Estimated New Poles</t>
  </si>
  <si>
    <t>Estimated investment New Poles</t>
  </si>
  <si>
    <t>New Wood Pole (RLS Rates 900 &amp; 958)</t>
  </si>
  <si>
    <t>35' pole</t>
  </si>
  <si>
    <t>Ground Wire</t>
  </si>
  <si>
    <t>Ground Rod</t>
  </si>
  <si>
    <t>Groun Rod Clamp</t>
  </si>
  <si>
    <t>Subtotal</t>
  </si>
  <si>
    <t>Total Material Cost</t>
  </si>
  <si>
    <t>Set 30-40' pole</t>
  </si>
  <si>
    <t>Overheads</t>
  </si>
  <si>
    <t>Total Labor Cost</t>
  </si>
  <si>
    <t>Total Installation Cost</t>
  </si>
  <si>
    <t>Overhead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</si>
</sst>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_(* #,##0_);_(* \(#,##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44" fontId="1" fillId="0" borderId="0" xfId="1"/>
    <xf numFmtId="44" fontId="1" fillId="0" borderId="0" xfId="1" applyAlignment="1">
      <alignment horizontal="right"/>
    </xf>
    <xf numFmtId="0" fontId="4" fillId="0" borderId="0" xfId="0" applyFont="1"/>
    <xf numFmtId="0" fontId="5" fillId="0" borderId="0" xfId="0" applyFont="1"/>
    <xf numFmtId="44" fontId="0" fillId="0" borderId="0" xfId="1" applyFont="1" applyAlignment="1">
      <alignment horizontal="right"/>
    </xf>
    <xf numFmtId="44" fontId="0" fillId="0" borderId="0" xfId="0" applyNumberFormat="1"/>
    <xf numFmtId="164" fontId="0" fillId="0" borderId="0" xfId="2" applyNumberFormat="1" applyFont="1"/>
    <xf numFmtId="44" fontId="0" fillId="0" borderId="0" xfId="1" applyFont="1"/>
    <xf numFmtId="44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44" fontId="0" fillId="0" borderId="0" xfId="0" applyNumberFormat="1" applyFill="1"/>
    <xf numFmtId="0" fontId="0" fillId="0" borderId="0" xfId="0" applyFill="1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2" applyNumberFormat="1" applyFont="1"/>
    <xf numFmtId="165" fontId="0" fillId="0" borderId="1" xfId="0" applyNumberFormat="1" applyBorder="1"/>
    <xf numFmtId="165" fontId="0" fillId="0" borderId="0" xfId="0" applyNumberFormat="1" applyBorder="1"/>
    <xf numFmtId="44" fontId="0" fillId="0" borderId="1" xfId="1" applyFont="1" applyBorder="1"/>
    <xf numFmtId="44" fontId="0" fillId="0" borderId="0" xfId="1" applyFont="1" applyBorder="1"/>
    <xf numFmtId="44" fontId="0" fillId="0" borderId="1" xfId="0" applyNumberFormat="1" applyBorder="1"/>
    <xf numFmtId="0" fontId="0" fillId="0" borderId="1" xfId="0" applyBorder="1"/>
    <xf numFmtId="166" fontId="0" fillId="0" borderId="0" xfId="0" applyNumberFormat="1"/>
    <xf numFmtId="164" fontId="0" fillId="0" borderId="1" xfId="2" applyNumberFormat="1" applyFont="1" applyBorder="1"/>
    <xf numFmtId="164" fontId="0" fillId="0" borderId="1" xfId="0" applyNumberFormat="1" applyBorder="1"/>
    <xf numFmtId="166" fontId="0" fillId="0" borderId="2" xfId="0" applyNumberFormat="1" applyBorder="1"/>
    <xf numFmtId="44" fontId="0" fillId="0" borderId="0" xfId="0" applyNumberFormat="1" applyBorder="1"/>
    <xf numFmtId="0" fontId="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3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94CF-9EFB-48B4-8E61-68A09870B62E}">
  <dimension ref="A1:S155"/>
  <sheetViews>
    <sheetView tabSelected="1" view="pageBreakPreview" zoomScale="60" zoomScaleNormal="100" workbookViewId="0"/>
  </sheetViews>
  <sheetFormatPr defaultRowHeight="15" x14ac:dyDescent="0.25"/>
  <cols>
    <col min="1" max="1" width="3.7109375" customWidth="1"/>
    <col min="2" max="2" width="39.140625" customWidth="1"/>
    <col min="3" max="21" width="19.28515625" customWidth="1"/>
  </cols>
  <sheetData>
    <row r="1" spans="1:11" x14ac:dyDescent="0.25">
      <c r="B1" s="32"/>
    </row>
    <row r="5" spans="1:11" x14ac:dyDescent="0.25">
      <c r="A5" s="2" t="s">
        <v>67</v>
      </c>
    </row>
    <row r="7" spans="1:11" x14ac:dyDescent="0.25">
      <c r="A7" s="1"/>
      <c r="B7" s="2" t="s">
        <v>0</v>
      </c>
      <c r="C7">
        <v>493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>
        <v>490</v>
      </c>
      <c r="J7" s="3">
        <v>491</v>
      </c>
      <c r="K7" s="3">
        <v>492</v>
      </c>
    </row>
    <row r="8" spans="1:11" x14ac:dyDescent="0.25">
      <c r="A8" s="1"/>
      <c r="B8" s="2" t="s">
        <v>6</v>
      </c>
      <c r="C8" s="3" t="s">
        <v>7</v>
      </c>
      <c r="D8" s="3" t="s">
        <v>7</v>
      </c>
      <c r="E8" s="3" t="s">
        <v>7</v>
      </c>
      <c r="F8" s="3" t="s">
        <v>7</v>
      </c>
      <c r="G8" s="3" t="s">
        <v>7</v>
      </c>
      <c r="H8" s="3" t="s">
        <v>7</v>
      </c>
      <c r="I8" s="3" t="s">
        <v>7</v>
      </c>
      <c r="J8" s="3" t="s">
        <v>7</v>
      </c>
      <c r="K8" s="3" t="s">
        <v>7</v>
      </c>
    </row>
    <row r="9" spans="1:11" x14ac:dyDescent="0.25">
      <c r="A9" s="1"/>
      <c r="B9" s="2" t="s">
        <v>8</v>
      </c>
      <c r="C9" s="3" t="s">
        <v>9</v>
      </c>
      <c r="D9" s="3" t="s">
        <v>10</v>
      </c>
      <c r="E9" s="3" t="s">
        <v>10</v>
      </c>
      <c r="F9" s="3" t="s">
        <v>10</v>
      </c>
      <c r="G9" s="3" t="s">
        <v>10</v>
      </c>
      <c r="H9" s="3" t="s">
        <v>11</v>
      </c>
      <c r="I9" s="3" t="s">
        <v>11</v>
      </c>
      <c r="J9" s="3" t="s">
        <v>11</v>
      </c>
      <c r="K9" s="3" t="s">
        <v>11</v>
      </c>
    </row>
    <row r="10" spans="1:11" x14ac:dyDescent="0.25">
      <c r="A10" s="1"/>
      <c r="B10" s="2" t="s">
        <v>12</v>
      </c>
      <c r="C10" s="3" t="s">
        <v>13</v>
      </c>
      <c r="D10" s="3" t="s">
        <v>13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" t="s">
        <v>13</v>
      </c>
      <c r="K10" s="3" t="s">
        <v>13</v>
      </c>
    </row>
    <row r="11" spans="1:11" x14ac:dyDescent="0.25">
      <c r="A11" s="1"/>
      <c r="B11" s="2" t="s">
        <v>14</v>
      </c>
      <c r="C11" s="3" t="s">
        <v>15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  <c r="J11" s="3" t="s">
        <v>21</v>
      </c>
      <c r="K11" s="3" t="s">
        <v>22</v>
      </c>
    </row>
    <row r="12" spans="1:11" x14ac:dyDescent="0.25">
      <c r="A12" s="1"/>
      <c r="B12" s="2" t="s">
        <v>23</v>
      </c>
      <c r="C12" s="3" t="s">
        <v>24</v>
      </c>
      <c r="D12" s="3" t="s">
        <v>24</v>
      </c>
      <c r="E12" s="3" t="s">
        <v>24</v>
      </c>
      <c r="F12" s="3" t="s">
        <v>24</v>
      </c>
      <c r="G12" s="3" t="s">
        <v>24</v>
      </c>
      <c r="H12" s="3" t="s">
        <v>24</v>
      </c>
      <c r="I12" s="3" t="s">
        <v>24</v>
      </c>
      <c r="J12" s="3" t="s">
        <v>24</v>
      </c>
      <c r="K12" s="3" t="s">
        <v>24</v>
      </c>
    </row>
    <row r="13" spans="1:11" x14ac:dyDescent="0.25">
      <c r="A13" s="1"/>
      <c r="B13" s="2" t="s">
        <v>25</v>
      </c>
      <c r="C13" s="3" t="s">
        <v>26</v>
      </c>
      <c r="D13" s="3" t="s">
        <v>27</v>
      </c>
      <c r="E13" s="3" t="s">
        <v>28</v>
      </c>
      <c r="F13" s="3" t="s">
        <v>29</v>
      </c>
      <c r="G13" s="3" t="s">
        <v>30</v>
      </c>
      <c r="H13" s="3" t="s">
        <v>31</v>
      </c>
      <c r="I13" s="3" t="s">
        <v>32</v>
      </c>
      <c r="J13" s="3" t="s">
        <v>33</v>
      </c>
      <c r="K13" s="3" t="s">
        <v>29</v>
      </c>
    </row>
    <row r="14" spans="1:11" x14ac:dyDescent="0.25">
      <c r="A14" s="1"/>
      <c r="B14" s="2" t="s">
        <v>34</v>
      </c>
      <c r="C14">
        <v>48</v>
      </c>
      <c r="D14" s="3">
        <v>30</v>
      </c>
      <c r="E14" s="3">
        <v>96</v>
      </c>
      <c r="F14" s="3">
        <v>175</v>
      </c>
      <c r="G14" s="3">
        <v>297</v>
      </c>
      <c r="H14" s="3">
        <v>22</v>
      </c>
      <c r="I14" s="3">
        <v>71</v>
      </c>
      <c r="J14" s="3">
        <v>122</v>
      </c>
      <c r="K14" s="16">
        <v>194</v>
      </c>
    </row>
    <row r="15" spans="1:11" x14ac:dyDescent="0.25">
      <c r="A15" s="1"/>
      <c r="B15" s="2" t="s">
        <v>35</v>
      </c>
      <c r="C15" s="5">
        <v>11.53</v>
      </c>
      <c r="D15" s="6" t="s">
        <v>36</v>
      </c>
      <c r="E15" s="6" t="s">
        <v>36</v>
      </c>
      <c r="F15" s="6" t="s">
        <v>36</v>
      </c>
      <c r="G15" s="6" t="s">
        <v>36</v>
      </c>
      <c r="H15" s="6" t="s">
        <v>36</v>
      </c>
      <c r="I15" s="6">
        <v>16.329999999999998</v>
      </c>
      <c r="J15" s="6">
        <v>19.34</v>
      </c>
      <c r="K15" s="6">
        <v>27.49</v>
      </c>
    </row>
    <row r="16" spans="1:11" x14ac:dyDescent="0.25">
      <c r="A16" s="1"/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"/>
      <c r="B17" s="7" t="s">
        <v>37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"/>
      <c r="B18" s="2" t="s">
        <v>38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1"/>
      <c r="B19" s="8" t="s">
        <v>39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1"/>
      <c r="B20" t="s">
        <v>40</v>
      </c>
      <c r="C20" s="9">
        <v>126.07</v>
      </c>
      <c r="D20" s="9">
        <v>382.13</v>
      </c>
      <c r="E20" s="9">
        <v>404.04</v>
      </c>
      <c r="F20" s="9">
        <v>435.2</v>
      </c>
      <c r="G20" s="9">
        <v>694.27</v>
      </c>
      <c r="H20" s="9">
        <v>156.71</v>
      </c>
      <c r="I20" s="9">
        <v>167.23</v>
      </c>
      <c r="J20" s="9">
        <v>218.06</v>
      </c>
      <c r="K20" s="9">
        <v>324.37</v>
      </c>
    </row>
    <row r="21" spans="1:11" x14ac:dyDescent="0.25">
      <c r="A21" s="1"/>
      <c r="B21" t="s">
        <v>41</v>
      </c>
      <c r="C21" s="9" t="s">
        <v>42</v>
      </c>
      <c r="D21" s="9" t="s">
        <v>42</v>
      </c>
      <c r="E21" s="9" t="s">
        <v>42</v>
      </c>
      <c r="F21" s="9" t="s">
        <v>42</v>
      </c>
      <c r="G21" s="9" t="s">
        <v>42</v>
      </c>
      <c r="H21" s="9" t="s">
        <v>42</v>
      </c>
      <c r="I21" s="9" t="s">
        <v>42</v>
      </c>
      <c r="J21" s="9" t="s">
        <v>42</v>
      </c>
      <c r="K21" s="9" t="s">
        <v>42</v>
      </c>
    </row>
    <row r="22" spans="1:11" x14ac:dyDescent="0.25">
      <c r="A22" s="1"/>
      <c r="B22" t="s">
        <v>43</v>
      </c>
      <c r="C22" s="9" t="s">
        <v>42</v>
      </c>
      <c r="D22" s="9" t="s">
        <v>42</v>
      </c>
      <c r="E22" s="9" t="s">
        <v>42</v>
      </c>
      <c r="F22" s="9" t="s">
        <v>42</v>
      </c>
      <c r="G22" s="9" t="s">
        <v>42</v>
      </c>
      <c r="H22" s="9" t="s">
        <v>42</v>
      </c>
      <c r="I22" s="9" t="s">
        <v>42</v>
      </c>
      <c r="J22" s="9" t="s">
        <v>42</v>
      </c>
      <c r="K22" s="9" t="s">
        <v>42</v>
      </c>
    </row>
    <row r="23" spans="1:11" x14ac:dyDescent="0.25">
      <c r="A23" s="1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1"/>
      <c r="B24" s="8" t="s">
        <v>44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1"/>
      <c r="B25" t="s">
        <v>45</v>
      </c>
      <c r="C25" s="9" t="s">
        <v>42</v>
      </c>
      <c r="D25" s="9">
        <v>30.01</v>
      </c>
      <c r="E25" s="9">
        <v>30.01</v>
      </c>
      <c r="F25" s="9">
        <v>30.01</v>
      </c>
      <c r="G25" s="9">
        <v>30.01</v>
      </c>
      <c r="H25" s="9">
        <v>68.826975425330815</v>
      </c>
      <c r="I25" s="9">
        <v>68.826975425330815</v>
      </c>
      <c r="J25" s="9">
        <v>68.826975425330815</v>
      </c>
      <c r="K25" s="9">
        <v>68.826975425330815</v>
      </c>
    </row>
    <row r="26" spans="1:11" x14ac:dyDescent="0.25">
      <c r="A26" s="1"/>
      <c r="B26" t="s">
        <v>46</v>
      </c>
      <c r="C26" s="9" t="s">
        <v>42</v>
      </c>
      <c r="D26" s="9" t="s">
        <v>42</v>
      </c>
      <c r="E26" s="9" t="s">
        <v>42</v>
      </c>
      <c r="F26" s="9" t="s">
        <v>42</v>
      </c>
      <c r="G26" s="9" t="s">
        <v>42</v>
      </c>
      <c r="H26" s="9">
        <v>2.6</v>
      </c>
      <c r="I26" s="9">
        <v>2.6</v>
      </c>
      <c r="J26" s="9">
        <v>2.6</v>
      </c>
      <c r="K26" s="9">
        <v>2.6</v>
      </c>
    </row>
    <row r="27" spans="1:11" x14ac:dyDescent="0.25">
      <c r="A27" s="1"/>
      <c r="B27" t="s">
        <v>47</v>
      </c>
      <c r="C27" s="9">
        <v>0.84</v>
      </c>
      <c r="D27" s="9">
        <v>0.84</v>
      </c>
      <c r="E27" s="9">
        <v>0.84</v>
      </c>
      <c r="F27" s="9">
        <v>0.84</v>
      </c>
      <c r="G27" s="9">
        <v>0.84</v>
      </c>
      <c r="H27" s="9">
        <v>0.84</v>
      </c>
      <c r="I27" s="9">
        <v>0.84</v>
      </c>
      <c r="J27" s="9">
        <v>0.84</v>
      </c>
      <c r="K27" s="9">
        <v>0.84</v>
      </c>
    </row>
    <row r="28" spans="1:11" x14ac:dyDescent="0.25">
      <c r="A28" s="1"/>
      <c r="B28" t="s">
        <v>48</v>
      </c>
      <c r="C28" s="9">
        <v>1.21</v>
      </c>
      <c r="D28" s="9">
        <v>1.21</v>
      </c>
      <c r="E28" s="9">
        <v>1.21</v>
      </c>
      <c r="F28" s="9">
        <v>1.21</v>
      </c>
      <c r="G28" s="9">
        <v>1.21</v>
      </c>
      <c r="H28" s="9">
        <v>1.21</v>
      </c>
      <c r="I28" s="9">
        <v>1.21</v>
      </c>
      <c r="J28" s="9">
        <v>1.21</v>
      </c>
      <c r="K28" s="9">
        <v>1.21</v>
      </c>
    </row>
    <row r="29" spans="1:11" x14ac:dyDescent="0.25">
      <c r="A29" s="1"/>
      <c r="B29" t="s">
        <v>49</v>
      </c>
      <c r="C29" s="9">
        <v>1.04</v>
      </c>
      <c r="D29" s="9">
        <v>1.04</v>
      </c>
      <c r="E29" s="9">
        <v>1.04</v>
      </c>
      <c r="F29" s="9">
        <v>1.04</v>
      </c>
      <c r="G29" s="9">
        <v>1.04</v>
      </c>
      <c r="H29" s="9">
        <v>1.04</v>
      </c>
      <c r="I29" s="9">
        <v>1.04</v>
      </c>
      <c r="J29" s="9">
        <v>1.04</v>
      </c>
      <c r="K29" s="9">
        <v>1.04</v>
      </c>
    </row>
    <row r="30" spans="1:11" x14ac:dyDescent="0.25">
      <c r="A30" s="1"/>
      <c r="B30" t="s">
        <v>50</v>
      </c>
      <c r="C30" s="9">
        <v>1.34</v>
      </c>
      <c r="D30" s="9">
        <v>1.34</v>
      </c>
      <c r="E30" s="9">
        <v>1.34</v>
      </c>
      <c r="F30" s="9">
        <v>1.34</v>
      </c>
      <c r="G30" s="9">
        <v>1.34</v>
      </c>
      <c r="H30" s="9">
        <v>1.34</v>
      </c>
      <c r="I30" s="9">
        <v>1.34</v>
      </c>
      <c r="J30" s="9">
        <v>1.34</v>
      </c>
      <c r="K30" s="9">
        <v>1.34</v>
      </c>
    </row>
    <row r="31" spans="1:11" x14ac:dyDescent="0.25">
      <c r="A31" s="1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1"/>
      <c r="B32" s="8" t="s">
        <v>51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1"/>
      <c r="B33" t="s">
        <v>52</v>
      </c>
      <c r="C33" s="9">
        <v>39</v>
      </c>
      <c r="D33" s="9">
        <v>39</v>
      </c>
      <c r="E33" s="9">
        <v>39</v>
      </c>
      <c r="F33" s="9">
        <v>39</v>
      </c>
      <c r="G33" s="9">
        <v>39</v>
      </c>
      <c r="H33" s="9">
        <v>39</v>
      </c>
      <c r="I33" s="9">
        <v>39</v>
      </c>
      <c r="J33" s="9">
        <v>39</v>
      </c>
      <c r="K33" s="9">
        <v>39</v>
      </c>
    </row>
    <row r="34" spans="1:11" x14ac:dyDescent="0.25">
      <c r="A34" s="1"/>
      <c r="B34" t="s">
        <v>53</v>
      </c>
      <c r="C34" s="9">
        <v>8.66</v>
      </c>
      <c r="D34" s="9">
        <v>8.66</v>
      </c>
      <c r="E34" s="9">
        <v>8.66</v>
      </c>
      <c r="F34" s="9">
        <v>8.66</v>
      </c>
      <c r="G34" s="9">
        <v>8.66</v>
      </c>
      <c r="H34" s="9">
        <v>8.66</v>
      </c>
      <c r="I34" s="9">
        <v>8.66</v>
      </c>
      <c r="J34" s="9">
        <v>8.66</v>
      </c>
      <c r="K34" s="9">
        <v>8.66</v>
      </c>
    </row>
    <row r="35" spans="1:11" x14ac:dyDescent="0.25">
      <c r="A35" s="1"/>
      <c r="B35" t="s">
        <v>54</v>
      </c>
      <c r="C35" s="9">
        <v>1.88</v>
      </c>
      <c r="D35" s="9">
        <v>1.88</v>
      </c>
      <c r="E35" s="9">
        <v>1.88</v>
      </c>
      <c r="F35" s="9">
        <v>1.88</v>
      </c>
      <c r="G35" s="9">
        <v>1.88</v>
      </c>
      <c r="H35" s="9">
        <v>1.88</v>
      </c>
      <c r="I35" s="9">
        <v>1.88</v>
      </c>
      <c r="J35" s="9">
        <v>1.88</v>
      </c>
      <c r="K35" s="9">
        <v>1.88</v>
      </c>
    </row>
    <row r="36" spans="1:11" x14ac:dyDescent="0.25">
      <c r="A36" s="1"/>
      <c r="B36" t="s">
        <v>47</v>
      </c>
      <c r="C36" s="9">
        <v>0.84</v>
      </c>
      <c r="D36" s="9">
        <v>0.84</v>
      </c>
      <c r="E36" s="9">
        <v>0.84</v>
      </c>
      <c r="F36" s="9">
        <v>0.84</v>
      </c>
      <c r="G36" s="9">
        <v>0.84</v>
      </c>
      <c r="H36" s="9">
        <v>0.84</v>
      </c>
      <c r="I36" s="9">
        <v>0.84</v>
      </c>
      <c r="J36" s="9">
        <v>0.84</v>
      </c>
      <c r="K36" s="9">
        <v>0.84</v>
      </c>
    </row>
    <row r="37" spans="1:11" x14ac:dyDescent="0.25">
      <c r="A37" s="1"/>
      <c r="B37" t="s">
        <v>55</v>
      </c>
      <c r="C37" s="9">
        <v>3.64</v>
      </c>
      <c r="D37" s="9">
        <v>3.64</v>
      </c>
      <c r="E37" s="9">
        <v>3.64</v>
      </c>
      <c r="F37" s="9">
        <v>3.64</v>
      </c>
      <c r="G37" s="9">
        <v>3.64</v>
      </c>
      <c r="H37" s="9">
        <v>3.64</v>
      </c>
      <c r="I37" s="9">
        <v>3.64</v>
      </c>
      <c r="J37" s="9">
        <v>3.64</v>
      </c>
      <c r="K37" s="9">
        <v>3.64</v>
      </c>
    </row>
    <row r="38" spans="1:11" x14ac:dyDescent="0.25">
      <c r="A38" s="1"/>
      <c r="B38" t="s">
        <v>48</v>
      </c>
      <c r="C38" s="9">
        <v>1.21</v>
      </c>
      <c r="D38" s="9">
        <v>1.21</v>
      </c>
      <c r="E38" s="9">
        <v>1.21</v>
      </c>
      <c r="F38" s="9">
        <v>1.21</v>
      </c>
      <c r="G38" s="9">
        <v>1.21</v>
      </c>
      <c r="H38" s="9">
        <v>1.21</v>
      </c>
      <c r="I38" s="9">
        <v>1.21</v>
      </c>
      <c r="J38" s="9">
        <v>1.21</v>
      </c>
      <c r="K38" s="9">
        <v>1.21</v>
      </c>
    </row>
    <row r="39" spans="1:11" x14ac:dyDescent="0.25">
      <c r="A39" s="1"/>
      <c r="B39" t="s">
        <v>56</v>
      </c>
      <c r="C39" s="9">
        <v>0.52</v>
      </c>
      <c r="D39" s="9">
        <v>0.52</v>
      </c>
      <c r="E39" s="9">
        <v>0.52</v>
      </c>
      <c r="F39" s="9">
        <v>0.52</v>
      </c>
      <c r="G39" s="9">
        <v>0.52</v>
      </c>
      <c r="H39" s="9">
        <v>0.52</v>
      </c>
      <c r="I39" s="9">
        <v>0.52</v>
      </c>
      <c r="J39" s="9">
        <v>0.52</v>
      </c>
      <c r="K39" s="9">
        <v>0.52</v>
      </c>
    </row>
    <row r="40" spans="1:11" x14ac:dyDescent="0.25">
      <c r="A40" s="1"/>
    </row>
    <row r="41" spans="1:11" x14ac:dyDescent="0.25">
      <c r="A41" s="1"/>
      <c r="B41" t="s">
        <v>57</v>
      </c>
      <c r="C41" s="10">
        <f>SUM(C20:C22,C25:C30,C33:C39)</f>
        <v>186.25</v>
      </c>
      <c r="D41" s="10">
        <f t="shared" ref="D41:K41" si="0">SUM(D20:D22,D25:D30,D33:D39)</f>
        <v>472.31999999999988</v>
      </c>
      <c r="E41" s="10">
        <f t="shared" si="0"/>
        <v>494.2299999999999</v>
      </c>
      <c r="F41" s="10">
        <f t="shared" si="0"/>
        <v>525.39</v>
      </c>
      <c r="G41" s="10">
        <f t="shared" si="0"/>
        <v>784.46</v>
      </c>
      <c r="H41" s="10">
        <f t="shared" si="0"/>
        <v>288.31697542533078</v>
      </c>
      <c r="I41" s="10">
        <f t="shared" si="0"/>
        <v>298.83697542533076</v>
      </c>
      <c r="J41" s="10">
        <f t="shared" si="0"/>
        <v>349.66697542533075</v>
      </c>
      <c r="K41" s="10">
        <f t="shared" si="0"/>
        <v>455.97697542533075</v>
      </c>
    </row>
    <row r="42" spans="1:11" x14ac:dyDescent="0.25">
      <c r="A42" s="1"/>
      <c r="B42" t="s">
        <v>58</v>
      </c>
      <c r="C42" s="11">
        <v>1.2</v>
      </c>
      <c r="D42" s="11">
        <v>1.2</v>
      </c>
      <c r="E42" s="11">
        <v>1.2</v>
      </c>
      <c r="F42" s="11">
        <v>1.2</v>
      </c>
      <c r="G42" s="11">
        <v>1.2</v>
      </c>
      <c r="H42" s="11">
        <v>1.2</v>
      </c>
      <c r="I42" s="11">
        <v>1.2</v>
      </c>
      <c r="J42" s="11">
        <v>1.2</v>
      </c>
      <c r="K42" s="11">
        <v>1.2</v>
      </c>
    </row>
    <row r="43" spans="1:11" x14ac:dyDescent="0.25">
      <c r="A43" s="1"/>
      <c r="B43" s="2" t="s">
        <v>59</v>
      </c>
      <c r="C43" s="10">
        <f>C42*C41</f>
        <v>223.5</v>
      </c>
      <c r="D43" s="10">
        <f t="shared" ref="D43:K43" si="1">D42*D41</f>
        <v>566.78399999999988</v>
      </c>
      <c r="E43" s="10">
        <f t="shared" si="1"/>
        <v>593.07599999999991</v>
      </c>
      <c r="F43" s="10">
        <f t="shared" si="1"/>
        <v>630.46799999999996</v>
      </c>
      <c r="G43" s="10">
        <f t="shared" si="1"/>
        <v>941.35199999999998</v>
      </c>
      <c r="H43" s="10">
        <f t="shared" si="1"/>
        <v>345.98037051039694</v>
      </c>
      <c r="I43" s="10">
        <f t="shared" si="1"/>
        <v>358.6043705103969</v>
      </c>
      <c r="J43" s="10">
        <f t="shared" si="1"/>
        <v>419.60037051039689</v>
      </c>
      <c r="K43" s="10">
        <f t="shared" si="1"/>
        <v>547.17237051039683</v>
      </c>
    </row>
    <row r="44" spans="1:11" x14ac:dyDescent="0.25">
      <c r="A44" s="1"/>
    </row>
    <row r="45" spans="1:11" x14ac:dyDescent="0.25">
      <c r="A45" s="1"/>
      <c r="B45" s="8" t="s">
        <v>60</v>
      </c>
    </row>
    <row r="46" spans="1:11" x14ac:dyDescent="0.25">
      <c r="A46" s="1"/>
      <c r="B46" t="s">
        <v>61</v>
      </c>
      <c r="C46" s="12">
        <v>107.9</v>
      </c>
      <c r="D46" s="12">
        <v>107.9</v>
      </c>
      <c r="E46" s="12">
        <v>107.9</v>
      </c>
      <c r="F46" s="12">
        <v>107.9</v>
      </c>
      <c r="G46" s="12">
        <v>107.9</v>
      </c>
      <c r="H46" s="12">
        <v>107.9</v>
      </c>
      <c r="I46" s="12">
        <v>107.9</v>
      </c>
      <c r="J46" s="12">
        <v>107.9</v>
      </c>
      <c r="K46" s="12">
        <v>107.9</v>
      </c>
    </row>
    <row r="47" spans="1:11" x14ac:dyDescent="0.25">
      <c r="A47" s="1"/>
      <c r="B47" t="s">
        <v>62</v>
      </c>
      <c r="C47" s="12">
        <v>177</v>
      </c>
      <c r="D47" s="12">
        <v>177</v>
      </c>
      <c r="E47" s="12">
        <v>177</v>
      </c>
      <c r="F47" s="12">
        <v>177</v>
      </c>
      <c r="G47" s="12">
        <v>177</v>
      </c>
      <c r="H47" s="12">
        <v>177</v>
      </c>
      <c r="I47" s="12">
        <v>177</v>
      </c>
      <c r="J47" s="12">
        <v>177</v>
      </c>
      <c r="K47" s="12">
        <v>177</v>
      </c>
    </row>
    <row r="48" spans="1:11" x14ac:dyDescent="0.25">
      <c r="A48" s="1"/>
      <c r="C48" s="12"/>
      <c r="D48" s="12"/>
      <c r="E48" s="12"/>
      <c r="F48" s="12"/>
      <c r="G48" s="12"/>
      <c r="H48" s="12"/>
      <c r="I48" s="12"/>
      <c r="J48" s="12"/>
      <c r="K48" s="12"/>
    </row>
    <row r="49" spans="1:19" x14ac:dyDescent="0.25">
      <c r="A49" s="1"/>
      <c r="B49" t="s">
        <v>63</v>
      </c>
      <c r="C49" s="12">
        <f>SUM(C46:C47)</f>
        <v>284.89999999999998</v>
      </c>
      <c r="D49" s="12">
        <f t="shared" ref="D49:K49" si="2">SUM(D46:D47)</f>
        <v>284.89999999999998</v>
      </c>
      <c r="E49" s="12">
        <f t="shared" si="2"/>
        <v>284.89999999999998</v>
      </c>
      <c r="F49" s="12">
        <f t="shared" si="2"/>
        <v>284.89999999999998</v>
      </c>
      <c r="G49" s="12">
        <f t="shared" si="2"/>
        <v>284.89999999999998</v>
      </c>
      <c r="H49" s="12">
        <f t="shared" si="2"/>
        <v>284.89999999999998</v>
      </c>
      <c r="I49" s="12">
        <f t="shared" si="2"/>
        <v>284.89999999999998</v>
      </c>
      <c r="J49" s="12">
        <f t="shared" si="2"/>
        <v>284.89999999999998</v>
      </c>
      <c r="K49" s="12">
        <f t="shared" si="2"/>
        <v>284.89999999999998</v>
      </c>
    </row>
    <row r="50" spans="1:19" x14ac:dyDescent="0.25">
      <c r="A50" s="1"/>
      <c r="B50" t="s">
        <v>64</v>
      </c>
      <c r="C50" s="11">
        <v>1.1200000000000001</v>
      </c>
      <c r="D50" s="11">
        <v>1.1200000000000001</v>
      </c>
      <c r="E50" s="11">
        <v>1.1200000000000001</v>
      </c>
      <c r="F50" s="11">
        <v>1.1200000000000001</v>
      </c>
      <c r="G50" s="11">
        <v>1.1200000000000001</v>
      </c>
      <c r="H50" s="11">
        <v>1.1200000000000001</v>
      </c>
      <c r="I50" s="11">
        <v>1.1200000000000001</v>
      </c>
      <c r="J50" s="11">
        <v>1.1200000000000001</v>
      </c>
      <c r="K50" s="11">
        <v>1.1200000000000001</v>
      </c>
    </row>
    <row r="51" spans="1:19" x14ac:dyDescent="0.25">
      <c r="A51" s="1"/>
      <c r="B51" s="2" t="s">
        <v>65</v>
      </c>
      <c r="C51" s="12">
        <f t="shared" ref="C51:K51" si="3">C49*C50</f>
        <v>319.08800000000002</v>
      </c>
      <c r="D51" s="12">
        <f t="shared" si="3"/>
        <v>319.08800000000002</v>
      </c>
      <c r="E51" s="12">
        <f t="shared" si="3"/>
        <v>319.08800000000002</v>
      </c>
      <c r="F51" s="12">
        <f t="shared" si="3"/>
        <v>319.08800000000002</v>
      </c>
      <c r="G51" s="12">
        <f t="shared" si="3"/>
        <v>319.08800000000002</v>
      </c>
      <c r="H51" s="12">
        <f t="shared" si="3"/>
        <v>319.08800000000002</v>
      </c>
      <c r="I51" s="12">
        <f t="shared" si="3"/>
        <v>319.08800000000002</v>
      </c>
      <c r="J51" s="12">
        <f t="shared" si="3"/>
        <v>319.08800000000002</v>
      </c>
      <c r="K51" s="12">
        <f t="shared" si="3"/>
        <v>319.08800000000002</v>
      </c>
    </row>
    <row r="52" spans="1:19" x14ac:dyDescent="0.25">
      <c r="A52" s="1"/>
      <c r="C52" s="12"/>
      <c r="D52" s="12"/>
      <c r="E52" s="12"/>
      <c r="F52" s="12"/>
      <c r="G52" s="12"/>
      <c r="H52" s="12"/>
      <c r="I52" s="12"/>
      <c r="J52" s="12"/>
      <c r="K52" s="12"/>
    </row>
    <row r="53" spans="1:19" x14ac:dyDescent="0.25">
      <c r="A53" s="1"/>
      <c r="B53" s="7" t="s">
        <v>66</v>
      </c>
      <c r="C53" s="12">
        <f t="shared" ref="C53:K53" si="4">SUM(C51,C43)</f>
        <v>542.58799999999997</v>
      </c>
      <c r="D53" s="12">
        <f t="shared" si="4"/>
        <v>885.87199999999984</v>
      </c>
      <c r="E53" s="12">
        <f t="shared" si="4"/>
        <v>912.16399999999999</v>
      </c>
      <c r="F53" s="12">
        <f t="shared" si="4"/>
        <v>949.55600000000004</v>
      </c>
      <c r="G53" s="12">
        <f t="shared" si="4"/>
        <v>1260.44</v>
      </c>
      <c r="H53" s="12">
        <f t="shared" si="4"/>
        <v>665.06837051039702</v>
      </c>
      <c r="I53" s="12">
        <f t="shared" si="4"/>
        <v>677.69237051039693</v>
      </c>
      <c r="J53" s="12">
        <f t="shared" si="4"/>
        <v>738.68837051039691</v>
      </c>
      <c r="K53" s="12">
        <f t="shared" si="4"/>
        <v>866.2603705103968</v>
      </c>
    </row>
    <row r="56" spans="1:19" x14ac:dyDescent="0.25">
      <c r="A56" s="2" t="s">
        <v>68</v>
      </c>
    </row>
    <row r="57" spans="1:19" x14ac:dyDescent="0.25">
      <c r="A57" s="1"/>
      <c r="B57" s="2" t="s">
        <v>0</v>
      </c>
      <c r="C57" s="3" t="s">
        <v>69</v>
      </c>
      <c r="D57" s="3">
        <v>496</v>
      </c>
      <c r="E57" s="3">
        <v>497</v>
      </c>
      <c r="F57" s="3">
        <v>498</v>
      </c>
      <c r="G57" s="3" t="s">
        <v>70</v>
      </c>
      <c r="H57" s="3" t="s">
        <v>71</v>
      </c>
      <c r="I57" s="3" t="s">
        <v>72</v>
      </c>
      <c r="J57" s="3" t="s">
        <v>73</v>
      </c>
      <c r="K57" s="3" t="s">
        <v>74</v>
      </c>
      <c r="L57" s="3">
        <v>499</v>
      </c>
      <c r="M57" s="3" t="s">
        <v>75</v>
      </c>
      <c r="N57" s="3" t="s">
        <v>76</v>
      </c>
      <c r="O57" s="3" t="s">
        <v>77</v>
      </c>
      <c r="P57" s="3" t="s">
        <v>78</v>
      </c>
      <c r="Q57" s="3" t="s">
        <v>79</v>
      </c>
      <c r="R57" s="3" t="s">
        <v>80</v>
      </c>
      <c r="S57" s="3" t="s">
        <v>81</v>
      </c>
    </row>
    <row r="58" spans="1:19" x14ac:dyDescent="0.25">
      <c r="A58" s="1"/>
      <c r="B58" s="2" t="s">
        <v>6</v>
      </c>
      <c r="C58" s="3" t="s">
        <v>7</v>
      </c>
      <c r="D58" s="3" t="s">
        <v>7</v>
      </c>
      <c r="E58" s="3" t="s">
        <v>7</v>
      </c>
      <c r="F58" s="3" t="s">
        <v>7</v>
      </c>
      <c r="G58" s="3" t="s">
        <v>7</v>
      </c>
      <c r="H58" s="3" t="s">
        <v>7</v>
      </c>
      <c r="I58" s="3" t="s">
        <v>7</v>
      </c>
      <c r="J58" s="3" t="s">
        <v>7</v>
      </c>
      <c r="K58" s="3" t="s">
        <v>7</v>
      </c>
      <c r="L58" s="3" t="s">
        <v>7</v>
      </c>
      <c r="M58" s="3" t="s">
        <v>7</v>
      </c>
      <c r="N58" s="3" t="s">
        <v>7</v>
      </c>
      <c r="O58" s="3" t="s">
        <v>7</v>
      </c>
      <c r="P58" s="3" t="s">
        <v>7</v>
      </c>
      <c r="Q58" s="3" t="s">
        <v>7</v>
      </c>
      <c r="R58" s="3" t="s">
        <v>7</v>
      </c>
      <c r="S58" s="3" t="s">
        <v>7</v>
      </c>
    </row>
    <row r="59" spans="1:19" x14ac:dyDescent="0.25">
      <c r="A59" s="1"/>
      <c r="B59" s="2" t="s">
        <v>8</v>
      </c>
      <c r="C59" s="3" t="s">
        <v>11</v>
      </c>
      <c r="D59" s="3" t="s">
        <v>11</v>
      </c>
      <c r="E59" s="3" t="s">
        <v>11</v>
      </c>
      <c r="F59" s="3" t="s">
        <v>11</v>
      </c>
      <c r="G59" s="3" t="s">
        <v>82</v>
      </c>
      <c r="H59" s="3" t="s">
        <v>83</v>
      </c>
      <c r="I59" s="3" t="s">
        <v>82</v>
      </c>
      <c r="J59" s="3" t="s">
        <v>82</v>
      </c>
      <c r="K59" s="3" t="s">
        <v>82</v>
      </c>
      <c r="L59" s="3" t="s">
        <v>84</v>
      </c>
      <c r="M59" s="3" t="s">
        <v>85</v>
      </c>
      <c r="N59" s="3" t="s">
        <v>86</v>
      </c>
      <c r="O59" s="3" t="s">
        <v>86</v>
      </c>
      <c r="P59" s="3" t="s">
        <v>86</v>
      </c>
      <c r="Q59" s="3" t="s">
        <v>86</v>
      </c>
      <c r="R59" s="3" t="s">
        <v>87</v>
      </c>
      <c r="S59" s="3" t="s">
        <v>88</v>
      </c>
    </row>
    <row r="60" spans="1:19" x14ac:dyDescent="0.25">
      <c r="A60" s="1"/>
      <c r="B60" s="2" t="s">
        <v>12</v>
      </c>
      <c r="C60" s="3" t="s">
        <v>89</v>
      </c>
      <c r="D60" s="3" t="s">
        <v>89</v>
      </c>
      <c r="E60" s="3" t="s">
        <v>89</v>
      </c>
      <c r="F60" s="3" t="s">
        <v>89</v>
      </c>
      <c r="G60" s="3" t="s">
        <v>89</v>
      </c>
      <c r="H60" s="3" t="s">
        <v>89</v>
      </c>
      <c r="I60" s="3" t="s">
        <v>89</v>
      </c>
      <c r="J60" s="3" t="s">
        <v>89</v>
      </c>
      <c r="K60" s="3" t="s">
        <v>89</v>
      </c>
      <c r="L60" s="3" t="s">
        <v>89</v>
      </c>
      <c r="M60" s="3" t="s">
        <v>89</v>
      </c>
      <c r="N60" s="3"/>
      <c r="O60" s="3"/>
      <c r="P60" s="3"/>
      <c r="Q60" s="3"/>
      <c r="R60" s="3" t="s">
        <v>90</v>
      </c>
      <c r="S60" s="3" t="s">
        <v>90</v>
      </c>
    </row>
    <row r="61" spans="1:19" x14ac:dyDescent="0.25">
      <c r="A61" s="1"/>
      <c r="B61" s="2" t="s">
        <v>14</v>
      </c>
      <c r="C61" s="3" t="s">
        <v>19</v>
      </c>
      <c r="D61" s="3" t="s">
        <v>20</v>
      </c>
      <c r="E61" s="3" t="s">
        <v>21</v>
      </c>
      <c r="F61" s="3" t="s">
        <v>22</v>
      </c>
      <c r="G61" s="3" t="s">
        <v>91</v>
      </c>
      <c r="H61" s="3" t="s">
        <v>92</v>
      </c>
      <c r="I61" t="s">
        <v>93</v>
      </c>
      <c r="J61" s="3" t="s">
        <v>94</v>
      </c>
      <c r="K61" s="3" t="s">
        <v>95</v>
      </c>
      <c r="L61" s="3" t="s">
        <v>91</v>
      </c>
      <c r="M61" s="3" t="s">
        <v>91</v>
      </c>
      <c r="N61" s="3" t="s">
        <v>15</v>
      </c>
      <c r="O61" s="3" t="s">
        <v>16</v>
      </c>
      <c r="P61" s="3" t="s">
        <v>17</v>
      </c>
      <c r="Q61" s="3" t="s">
        <v>18</v>
      </c>
      <c r="R61" s="3" t="s">
        <v>91</v>
      </c>
      <c r="S61" s="3" t="s">
        <v>91</v>
      </c>
    </row>
    <row r="62" spans="1:19" x14ac:dyDescent="0.25">
      <c r="A62" s="1"/>
      <c r="B62" s="2" t="s">
        <v>23</v>
      </c>
      <c r="C62" s="3" t="s">
        <v>24</v>
      </c>
      <c r="D62" s="3" t="s">
        <v>24</v>
      </c>
      <c r="E62" s="3" t="s">
        <v>24</v>
      </c>
      <c r="F62" s="3" t="s">
        <v>24</v>
      </c>
      <c r="G62" s="3" t="s">
        <v>24</v>
      </c>
      <c r="H62" s="3" t="s">
        <v>24</v>
      </c>
      <c r="I62" s="3" t="s">
        <v>24</v>
      </c>
      <c r="J62" s="3" t="s">
        <v>24</v>
      </c>
      <c r="K62" s="3" t="s">
        <v>24</v>
      </c>
      <c r="L62" s="3" t="s">
        <v>24</v>
      </c>
      <c r="M62" s="3" t="s">
        <v>24</v>
      </c>
      <c r="N62" s="3" t="s">
        <v>24</v>
      </c>
      <c r="O62" s="3" t="s">
        <v>24</v>
      </c>
      <c r="P62" s="3" t="s">
        <v>24</v>
      </c>
      <c r="Q62" s="3" t="s">
        <v>24</v>
      </c>
      <c r="R62" s="3" t="s">
        <v>24</v>
      </c>
      <c r="S62" s="3" t="s">
        <v>24</v>
      </c>
    </row>
    <row r="63" spans="1:19" x14ac:dyDescent="0.25">
      <c r="A63" s="1"/>
      <c r="B63" s="2" t="s">
        <v>25</v>
      </c>
      <c r="C63" s="3" t="s">
        <v>31</v>
      </c>
      <c r="D63" s="3" t="s">
        <v>32</v>
      </c>
      <c r="E63" s="3" t="s">
        <v>33</v>
      </c>
      <c r="F63" s="3" t="s">
        <v>29</v>
      </c>
      <c r="G63" s="3" t="s">
        <v>31</v>
      </c>
      <c r="H63" s="3" t="s">
        <v>32</v>
      </c>
      <c r="I63" s="3" t="s">
        <v>96</v>
      </c>
      <c r="J63" s="3" t="s">
        <v>29</v>
      </c>
      <c r="K63" s="3" t="s">
        <v>30</v>
      </c>
      <c r="L63" s="3" t="s">
        <v>26</v>
      </c>
      <c r="M63" s="3" t="s">
        <v>26</v>
      </c>
      <c r="N63" s="3" t="s">
        <v>27</v>
      </c>
      <c r="O63" s="3" t="s">
        <v>28</v>
      </c>
      <c r="P63" s="3" t="s">
        <v>29</v>
      </c>
      <c r="Q63" s="3" t="s">
        <v>30</v>
      </c>
      <c r="R63" s="3" t="s">
        <v>27</v>
      </c>
      <c r="S63" s="3" t="s">
        <v>27</v>
      </c>
    </row>
    <row r="64" spans="1:19" x14ac:dyDescent="0.25">
      <c r="A64" s="1"/>
      <c r="B64" s="2" t="s">
        <v>97</v>
      </c>
      <c r="C64" s="3">
        <v>22</v>
      </c>
      <c r="D64" s="3">
        <v>71</v>
      </c>
      <c r="E64" s="3">
        <v>122</v>
      </c>
      <c r="F64" s="4">
        <v>194</v>
      </c>
      <c r="G64" s="3">
        <v>57</v>
      </c>
      <c r="H64" s="3">
        <v>87</v>
      </c>
      <c r="I64" s="3">
        <v>143</v>
      </c>
      <c r="J64" s="3">
        <v>220</v>
      </c>
      <c r="K64" s="3">
        <v>380</v>
      </c>
      <c r="L64" s="3">
        <v>44</v>
      </c>
      <c r="M64" s="3">
        <v>40</v>
      </c>
      <c r="N64" s="3">
        <v>30</v>
      </c>
      <c r="O64" s="3">
        <v>96</v>
      </c>
      <c r="P64" s="3">
        <v>175</v>
      </c>
      <c r="Q64" s="3">
        <v>297</v>
      </c>
      <c r="R64" s="3">
        <v>39</v>
      </c>
      <c r="S64" s="3">
        <v>79</v>
      </c>
    </row>
    <row r="65" spans="1:19" x14ac:dyDescent="0.25">
      <c r="A65" s="1"/>
      <c r="B65" s="2" t="s">
        <v>35</v>
      </c>
      <c r="C65" s="9" t="s">
        <v>36</v>
      </c>
      <c r="D65" s="9">
        <v>54.63</v>
      </c>
      <c r="E65" s="9">
        <v>57.64</v>
      </c>
      <c r="F65" s="9">
        <v>65.790000000000006</v>
      </c>
      <c r="G65" s="9" t="s">
        <v>36</v>
      </c>
      <c r="H65" s="9" t="s">
        <v>36</v>
      </c>
      <c r="I65" s="9" t="s">
        <v>36</v>
      </c>
      <c r="J65" s="9" t="s">
        <v>36</v>
      </c>
      <c r="K65" s="9" t="s">
        <v>36</v>
      </c>
      <c r="L65" s="9">
        <v>48.35</v>
      </c>
      <c r="M65" s="9" t="s">
        <v>36</v>
      </c>
      <c r="N65" s="9"/>
      <c r="O65" s="9"/>
      <c r="P65" s="9"/>
      <c r="Q65" s="9"/>
      <c r="R65" s="9" t="s">
        <v>36</v>
      </c>
      <c r="S65" s="9" t="s">
        <v>36</v>
      </c>
    </row>
    <row r="66" spans="1:19" x14ac:dyDescent="0.25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"/>
      <c r="B67" s="7" t="s">
        <v>37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1"/>
      <c r="B68" s="2" t="s">
        <v>38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1"/>
      <c r="B69" s="8" t="s">
        <v>39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1"/>
      <c r="B70" t="s">
        <v>40</v>
      </c>
      <c r="C70" s="9">
        <v>156.71</v>
      </c>
      <c r="D70" s="9">
        <v>167.23</v>
      </c>
      <c r="E70" s="9">
        <v>218.06</v>
      </c>
      <c r="F70" s="9">
        <v>324.37</v>
      </c>
      <c r="G70" s="9">
        <v>287.3</v>
      </c>
      <c r="H70" s="9">
        <v>330.14</v>
      </c>
      <c r="I70" s="9">
        <v>367.15</v>
      </c>
      <c r="J70" s="9">
        <v>547.95000000000005</v>
      </c>
      <c r="K70" s="9">
        <v>673.62</v>
      </c>
      <c r="L70" s="9">
        <v>330.4</v>
      </c>
      <c r="M70" s="9">
        <v>324.37</v>
      </c>
      <c r="N70" s="9">
        <v>382.13</v>
      </c>
      <c r="O70" s="9">
        <v>404.04</v>
      </c>
      <c r="P70" s="9">
        <v>435.2</v>
      </c>
      <c r="Q70" s="9">
        <v>694.27</v>
      </c>
      <c r="R70" s="9">
        <v>1598.9349999999999</v>
      </c>
      <c r="S70" s="9">
        <v>1640.925</v>
      </c>
    </row>
    <row r="71" spans="1:19" x14ac:dyDescent="0.25">
      <c r="A71" s="1"/>
      <c r="B71" t="s">
        <v>41</v>
      </c>
      <c r="C71" s="9" t="s">
        <v>42</v>
      </c>
      <c r="D71" s="9" t="s">
        <v>42</v>
      </c>
      <c r="E71" s="9" t="s">
        <v>42</v>
      </c>
      <c r="F71" s="9" t="s">
        <v>42</v>
      </c>
      <c r="G71" s="9" t="s">
        <v>42</v>
      </c>
      <c r="H71" s="9" t="s">
        <v>42</v>
      </c>
      <c r="I71" s="9" t="s">
        <v>42</v>
      </c>
      <c r="J71" s="9" t="s">
        <v>42</v>
      </c>
      <c r="K71" s="9" t="s">
        <v>42</v>
      </c>
      <c r="L71" s="9" t="s">
        <v>42</v>
      </c>
      <c r="M71" s="9" t="s">
        <v>42</v>
      </c>
      <c r="N71" s="9" t="s">
        <v>42</v>
      </c>
      <c r="O71" s="9" t="s">
        <v>42</v>
      </c>
      <c r="P71" s="9" t="s">
        <v>42</v>
      </c>
      <c r="Q71" s="9" t="s">
        <v>42</v>
      </c>
      <c r="R71" s="9">
        <v>3.69</v>
      </c>
      <c r="S71" s="9">
        <v>3.69</v>
      </c>
    </row>
    <row r="72" spans="1:19" x14ac:dyDescent="0.25">
      <c r="A72" s="1"/>
      <c r="B72" t="s">
        <v>43</v>
      </c>
      <c r="C72" s="9" t="s">
        <v>42</v>
      </c>
      <c r="D72" s="9" t="s">
        <v>42</v>
      </c>
      <c r="E72" s="9" t="s">
        <v>42</v>
      </c>
      <c r="F72" s="9" t="s">
        <v>42</v>
      </c>
      <c r="G72" s="9" t="s">
        <v>42</v>
      </c>
      <c r="H72" s="9" t="s">
        <v>42</v>
      </c>
      <c r="I72" s="9" t="s">
        <v>42</v>
      </c>
      <c r="J72" s="9" t="s">
        <v>42</v>
      </c>
      <c r="K72" s="9" t="s">
        <v>42</v>
      </c>
      <c r="L72" s="9" t="s">
        <v>42</v>
      </c>
      <c r="M72" s="9" t="s">
        <v>42</v>
      </c>
      <c r="N72" s="9" t="s">
        <v>42</v>
      </c>
      <c r="O72" s="9" t="s">
        <v>42</v>
      </c>
      <c r="P72" s="9" t="s">
        <v>42</v>
      </c>
      <c r="Q72" s="9" t="s">
        <v>42</v>
      </c>
      <c r="R72" s="9">
        <v>6.11</v>
      </c>
      <c r="S72" s="9">
        <v>6.11</v>
      </c>
    </row>
    <row r="73" spans="1:19" x14ac:dyDescent="0.25">
      <c r="A73" s="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1"/>
      <c r="B74" s="8" t="s">
        <v>44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1"/>
      <c r="B75" t="s">
        <v>45</v>
      </c>
      <c r="C75" s="9">
        <v>104.97499999999999</v>
      </c>
      <c r="D75" s="9">
        <v>104.97499999999999</v>
      </c>
      <c r="E75" s="9">
        <v>104.97499999999999</v>
      </c>
      <c r="F75" s="9">
        <v>104.97499999999999</v>
      </c>
      <c r="G75" s="9" t="s">
        <v>42</v>
      </c>
      <c r="H75" s="9" t="s">
        <v>42</v>
      </c>
      <c r="I75" s="9">
        <v>235.37</v>
      </c>
      <c r="J75" s="9">
        <v>235.37</v>
      </c>
      <c r="K75" s="9">
        <v>235.37</v>
      </c>
      <c r="L75" s="9" t="s">
        <v>42</v>
      </c>
      <c r="M75" s="9" t="s">
        <v>42</v>
      </c>
      <c r="N75" s="9">
        <v>30.01</v>
      </c>
      <c r="O75" s="9">
        <v>30.01</v>
      </c>
      <c r="P75" s="9">
        <v>30.01</v>
      </c>
      <c r="Q75" s="9">
        <v>30.01</v>
      </c>
      <c r="R75" s="9" t="s">
        <v>42</v>
      </c>
      <c r="S75" s="9" t="s">
        <v>42</v>
      </c>
    </row>
    <row r="76" spans="1:19" x14ac:dyDescent="0.25">
      <c r="A76" s="1"/>
      <c r="B76" t="s">
        <v>98</v>
      </c>
      <c r="C76" s="9">
        <v>1.68</v>
      </c>
      <c r="D76" s="9">
        <v>1.68</v>
      </c>
      <c r="E76" s="9">
        <v>1.68</v>
      </c>
      <c r="F76" s="9">
        <v>1.68</v>
      </c>
      <c r="G76" s="9">
        <v>1.68</v>
      </c>
      <c r="H76" s="9">
        <v>1.68</v>
      </c>
      <c r="I76" s="9">
        <v>1.68</v>
      </c>
      <c r="J76" s="9">
        <v>1.68</v>
      </c>
      <c r="K76" s="9">
        <v>1.68</v>
      </c>
      <c r="L76" s="9">
        <v>1.68</v>
      </c>
      <c r="M76" s="9">
        <v>1.68</v>
      </c>
      <c r="N76" s="9">
        <v>1.68</v>
      </c>
      <c r="O76" s="9">
        <v>1.68</v>
      </c>
      <c r="P76" s="9">
        <v>1.68</v>
      </c>
      <c r="Q76" s="9">
        <v>1.68</v>
      </c>
      <c r="R76" s="9">
        <v>1.68</v>
      </c>
      <c r="S76" s="9">
        <v>1.68</v>
      </c>
    </row>
    <row r="77" spans="1:19" x14ac:dyDescent="0.25">
      <c r="A77" s="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1"/>
      <c r="B78" s="8" t="s">
        <v>99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1"/>
      <c r="B79" t="s">
        <v>99</v>
      </c>
      <c r="C79" s="9">
        <v>545.32000000000005</v>
      </c>
      <c r="D79" s="9">
        <v>545.32000000000005</v>
      </c>
      <c r="E79" s="9">
        <v>545.32000000000005</v>
      </c>
      <c r="F79" s="9">
        <v>545.32000000000005</v>
      </c>
      <c r="G79" s="9">
        <v>524.88</v>
      </c>
      <c r="H79" s="9">
        <v>524.88</v>
      </c>
      <c r="I79" s="9">
        <v>829.86</v>
      </c>
      <c r="J79" s="9">
        <v>829.86</v>
      </c>
      <c r="K79" s="9">
        <v>829.86</v>
      </c>
      <c r="L79" s="9">
        <v>264.10000000000002</v>
      </c>
      <c r="M79" s="9">
        <v>264.10000000000002</v>
      </c>
      <c r="N79" s="9"/>
      <c r="O79" s="9"/>
      <c r="P79" s="9"/>
      <c r="Q79" s="9"/>
      <c r="R79" s="9">
        <v>709.42499999999995</v>
      </c>
      <c r="S79" s="9">
        <v>709.42499999999995</v>
      </c>
    </row>
    <row r="80" spans="1:19" x14ac:dyDescent="0.25">
      <c r="A80" s="1"/>
      <c r="B80" t="s">
        <v>100</v>
      </c>
      <c r="C80" s="9">
        <v>51.997500000000002</v>
      </c>
      <c r="D80" s="9">
        <v>51.997500000000002</v>
      </c>
      <c r="E80" s="9">
        <v>51.997500000000002</v>
      </c>
      <c r="F80" s="9">
        <v>51.997500000000002</v>
      </c>
      <c r="G80" s="9" t="s">
        <v>42</v>
      </c>
      <c r="H80" s="9" t="s">
        <v>42</v>
      </c>
      <c r="I80" s="9" t="s">
        <v>42</v>
      </c>
      <c r="J80" s="9" t="s">
        <v>42</v>
      </c>
      <c r="K80" s="9" t="s">
        <v>42</v>
      </c>
      <c r="L80" s="9" t="s">
        <v>42</v>
      </c>
      <c r="M80" s="9" t="s">
        <v>42</v>
      </c>
      <c r="N80" s="9"/>
      <c r="O80" s="9"/>
      <c r="P80" s="9"/>
      <c r="Q80" s="9"/>
      <c r="R80" s="9" t="s">
        <v>42</v>
      </c>
      <c r="S80" s="9" t="s">
        <v>42</v>
      </c>
    </row>
    <row r="81" spans="1:19" x14ac:dyDescent="0.25">
      <c r="A81" s="1"/>
      <c r="B81" t="s">
        <v>101</v>
      </c>
      <c r="C81" s="9">
        <v>10.47</v>
      </c>
      <c r="D81" s="9">
        <v>10.47</v>
      </c>
      <c r="E81" s="9">
        <v>10.47</v>
      </c>
      <c r="F81" s="9">
        <v>10.47</v>
      </c>
      <c r="G81" s="9">
        <v>10.47</v>
      </c>
      <c r="H81" s="9">
        <v>10.47</v>
      </c>
      <c r="I81" s="9">
        <v>10.47</v>
      </c>
      <c r="J81" s="9">
        <v>10.47</v>
      </c>
      <c r="K81" s="9">
        <v>10.47</v>
      </c>
      <c r="L81" s="9">
        <v>10.47</v>
      </c>
      <c r="M81" s="9">
        <v>10.47</v>
      </c>
      <c r="N81" s="9"/>
      <c r="O81" s="9"/>
      <c r="P81" s="9"/>
      <c r="Q81" s="9"/>
      <c r="R81" s="9">
        <v>10.47</v>
      </c>
      <c r="S81" s="9">
        <v>10.47</v>
      </c>
    </row>
    <row r="82" spans="1:19" x14ac:dyDescent="0.25">
      <c r="A82" s="1"/>
      <c r="B82" t="s">
        <v>102</v>
      </c>
      <c r="C82" s="9">
        <v>1.75</v>
      </c>
      <c r="D82" s="9">
        <v>1.75</v>
      </c>
      <c r="E82" s="9">
        <v>1.75</v>
      </c>
      <c r="F82" s="9">
        <v>1.75</v>
      </c>
      <c r="G82" s="9">
        <v>1.75</v>
      </c>
      <c r="H82" s="9">
        <v>1.75</v>
      </c>
      <c r="I82" s="9">
        <v>1.75</v>
      </c>
      <c r="J82" s="9">
        <v>1.75</v>
      </c>
      <c r="K82" s="9">
        <v>1.75</v>
      </c>
      <c r="L82" s="9">
        <v>1.75</v>
      </c>
      <c r="M82" s="9">
        <v>1.75</v>
      </c>
      <c r="N82" s="9"/>
      <c r="O82" s="9"/>
      <c r="P82" s="9"/>
      <c r="Q82" s="9"/>
      <c r="R82" s="9">
        <v>1.75</v>
      </c>
      <c r="S82" s="9">
        <v>1.75</v>
      </c>
    </row>
    <row r="83" spans="1:19" x14ac:dyDescent="0.25">
      <c r="A83" s="1"/>
      <c r="B83" t="s">
        <v>103</v>
      </c>
      <c r="C83" s="9">
        <v>1.4000000000000001</v>
      </c>
      <c r="D83" s="9">
        <v>1.4000000000000001</v>
      </c>
      <c r="E83" s="9">
        <v>1.4000000000000001</v>
      </c>
      <c r="F83" s="9">
        <v>1.4000000000000001</v>
      </c>
      <c r="G83" s="9">
        <v>1.4000000000000001</v>
      </c>
      <c r="H83" s="9">
        <v>1.4000000000000001</v>
      </c>
      <c r="I83" s="9">
        <v>1.4000000000000001</v>
      </c>
      <c r="J83" s="9">
        <v>1.4000000000000001</v>
      </c>
      <c r="K83" s="9">
        <v>1.4000000000000001</v>
      </c>
      <c r="L83" s="9">
        <v>1.4000000000000001</v>
      </c>
      <c r="M83" s="9">
        <v>1.4000000000000001</v>
      </c>
      <c r="N83" s="9"/>
      <c r="O83" s="9"/>
      <c r="P83" s="9"/>
      <c r="Q83" s="9"/>
      <c r="R83" s="9">
        <v>1.4000000000000001</v>
      </c>
      <c r="S83" s="9">
        <v>1.4000000000000001</v>
      </c>
    </row>
    <row r="84" spans="1:19" x14ac:dyDescent="0.25">
      <c r="A84" s="1"/>
      <c r="B84" t="s">
        <v>104</v>
      </c>
      <c r="C84" s="9">
        <v>7</v>
      </c>
      <c r="D84" s="9">
        <v>7</v>
      </c>
      <c r="E84" s="9">
        <v>7</v>
      </c>
      <c r="F84" s="9">
        <v>7</v>
      </c>
      <c r="G84" s="9" t="s">
        <v>42</v>
      </c>
      <c r="H84" s="9" t="s">
        <v>42</v>
      </c>
      <c r="I84" s="9" t="s">
        <v>42</v>
      </c>
      <c r="J84" s="9" t="s">
        <v>42</v>
      </c>
      <c r="K84" s="9" t="s">
        <v>42</v>
      </c>
      <c r="L84" s="9" t="s">
        <v>42</v>
      </c>
      <c r="M84" s="9" t="s">
        <v>42</v>
      </c>
      <c r="N84" s="9"/>
      <c r="O84" s="9"/>
      <c r="P84" s="9"/>
      <c r="Q84" s="9"/>
      <c r="R84" s="9" t="s">
        <v>42</v>
      </c>
      <c r="S84" s="9" t="s">
        <v>42</v>
      </c>
    </row>
    <row r="85" spans="1:19" x14ac:dyDescent="0.25">
      <c r="A85" s="1"/>
      <c r="B85" t="s">
        <v>105</v>
      </c>
      <c r="C85" s="9">
        <v>13.400000000000002</v>
      </c>
      <c r="D85" s="9">
        <v>13.400000000000002</v>
      </c>
      <c r="E85" s="9">
        <v>13.400000000000002</v>
      </c>
      <c r="F85" s="9">
        <v>13.400000000000002</v>
      </c>
      <c r="G85" s="9">
        <v>7.8000000000000007</v>
      </c>
      <c r="H85" s="9">
        <v>7.8000000000000007</v>
      </c>
      <c r="I85" s="9">
        <v>15.600000000000001</v>
      </c>
      <c r="J85" s="9">
        <v>15.600000000000001</v>
      </c>
      <c r="K85" s="9">
        <v>15.600000000000001</v>
      </c>
      <c r="L85" s="9">
        <v>5.8500000000000005</v>
      </c>
      <c r="M85" s="9">
        <v>5.8500000000000005</v>
      </c>
      <c r="N85" s="9"/>
      <c r="O85" s="9"/>
      <c r="P85" s="9"/>
      <c r="Q85" s="9"/>
      <c r="R85" s="9">
        <v>5.8500000000000005</v>
      </c>
      <c r="S85" s="9">
        <v>5.8500000000000005</v>
      </c>
    </row>
    <row r="86" spans="1:19" x14ac:dyDescent="0.25">
      <c r="A86" s="1"/>
      <c r="B86" t="s">
        <v>106</v>
      </c>
      <c r="C86" s="9">
        <v>0.62</v>
      </c>
      <c r="D86" s="9">
        <v>0.62</v>
      </c>
      <c r="E86" s="9">
        <v>0.62</v>
      </c>
      <c r="F86" s="9">
        <v>0.62</v>
      </c>
      <c r="G86" s="9">
        <v>0.62</v>
      </c>
      <c r="H86" s="9">
        <v>0.62</v>
      </c>
      <c r="I86" s="9">
        <v>0.62</v>
      </c>
      <c r="J86" s="9">
        <v>0.62</v>
      </c>
      <c r="K86" s="9">
        <v>0.62</v>
      </c>
      <c r="L86" s="9">
        <v>0.62</v>
      </c>
      <c r="M86" s="9">
        <v>0.62</v>
      </c>
      <c r="N86" s="9"/>
      <c r="O86" s="9"/>
      <c r="P86" s="9"/>
      <c r="Q86" s="9"/>
      <c r="R86" s="9">
        <v>0.62</v>
      </c>
      <c r="S86" s="9">
        <v>0.62</v>
      </c>
    </row>
    <row r="87" spans="1:19" x14ac:dyDescent="0.25">
      <c r="A87" s="1"/>
      <c r="B87" t="s">
        <v>107</v>
      </c>
      <c r="C87" s="9">
        <v>34.19</v>
      </c>
      <c r="D87" s="9">
        <v>34.19</v>
      </c>
      <c r="E87" s="9">
        <v>34.19</v>
      </c>
      <c r="F87" s="9">
        <v>34.19</v>
      </c>
      <c r="G87" s="9">
        <v>34.19</v>
      </c>
      <c r="H87" s="9">
        <v>34.19</v>
      </c>
      <c r="I87" s="9">
        <v>34.19</v>
      </c>
      <c r="J87" s="9">
        <v>34.19</v>
      </c>
      <c r="K87" s="9">
        <v>34.19</v>
      </c>
      <c r="L87" s="9">
        <v>34.19</v>
      </c>
      <c r="M87" s="9">
        <v>34.19</v>
      </c>
      <c r="N87" s="9"/>
      <c r="O87" s="9"/>
      <c r="P87" s="9"/>
      <c r="Q87" s="9"/>
      <c r="R87" s="9">
        <v>34.19</v>
      </c>
      <c r="S87" s="9">
        <v>34.19</v>
      </c>
    </row>
    <row r="88" spans="1:19" x14ac:dyDescent="0.25">
      <c r="A88" s="1"/>
      <c r="B88" t="s">
        <v>108</v>
      </c>
      <c r="C88" s="9" t="s">
        <v>42</v>
      </c>
      <c r="D88" s="9" t="s">
        <v>42</v>
      </c>
      <c r="E88" s="9" t="s">
        <v>42</v>
      </c>
      <c r="F88" s="9" t="s">
        <v>42</v>
      </c>
      <c r="G88" s="9" t="s">
        <v>42</v>
      </c>
      <c r="H88" s="9" t="s">
        <v>42</v>
      </c>
      <c r="I88" s="9" t="s">
        <v>42</v>
      </c>
      <c r="J88" s="9" t="s">
        <v>42</v>
      </c>
      <c r="K88" s="9" t="s">
        <v>42</v>
      </c>
      <c r="L88" s="9" t="s">
        <v>42</v>
      </c>
      <c r="M88" s="9" t="s">
        <v>42</v>
      </c>
      <c r="N88" s="9"/>
      <c r="O88" s="9"/>
      <c r="P88" s="9"/>
      <c r="Q88" s="9"/>
      <c r="R88" s="9" t="s">
        <v>42</v>
      </c>
      <c r="S88" s="9" t="s">
        <v>42</v>
      </c>
    </row>
    <row r="89" spans="1:19" x14ac:dyDescent="0.25">
      <c r="A89" s="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25">
      <c r="A90" s="1"/>
      <c r="B90" s="8" t="s">
        <v>51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x14ac:dyDescent="0.25">
      <c r="A91" s="1"/>
      <c r="B91" t="s">
        <v>109</v>
      </c>
      <c r="C91" s="9">
        <v>67</v>
      </c>
      <c r="D91" s="9">
        <v>67</v>
      </c>
      <c r="E91" s="9">
        <v>67</v>
      </c>
      <c r="F91" s="9">
        <v>67</v>
      </c>
      <c r="G91" s="9">
        <v>56.000000000000007</v>
      </c>
      <c r="H91" s="9">
        <v>56.000000000000007</v>
      </c>
      <c r="I91" s="9">
        <v>56.000000000000007</v>
      </c>
      <c r="J91" s="9">
        <v>56.000000000000007</v>
      </c>
      <c r="K91" s="9">
        <v>56.000000000000007</v>
      </c>
      <c r="L91" s="9">
        <v>78</v>
      </c>
      <c r="M91" s="9">
        <v>78</v>
      </c>
      <c r="N91" s="9"/>
      <c r="O91" s="9"/>
      <c r="P91" s="9"/>
      <c r="Q91" s="9"/>
      <c r="R91" s="9">
        <v>78</v>
      </c>
      <c r="S91" s="9">
        <v>78</v>
      </c>
    </row>
    <row r="92" spans="1:19" x14ac:dyDescent="0.25">
      <c r="A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25">
      <c r="A93" s="1"/>
      <c r="B93" s="8" t="s">
        <v>110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25">
      <c r="A94" s="1"/>
      <c r="B94" t="s">
        <v>111</v>
      </c>
      <c r="C94" s="9">
        <v>95.825000000000003</v>
      </c>
      <c r="D94" s="9">
        <v>95.825000000000003</v>
      </c>
      <c r="E94" s="9">
        <v>95.825000000000003</v>
      </c>
      <c r="F94" s="9">
        <v>95.825000000000003</v>
      </c>
      <c r="G94" s="9">
        <v>34.869999999999997</v>
      </c>
      <c r="H94" s="9">
        <v>34.869999999999997</v>
      </c>
      <c r="I94" s="9">
        <v>34.869999999999997</v>
      </c>
      <c r="J94" s="9">
        <v>34.869999999999997</v>
      </c>
      <c r="K94" s="9">
        <v>34.869999999999997</v>
      </c>
      <c r="L94" s="9">
        <v>34.869999999999997</v>
      </c>
      <c r="M94" s="9">
        <v>34.869999999999997</v>
      </c>
      <c r="N94" s="9"/>
      <c r="O94" s="9"/>
      <c r="P94" s="9"/>
      <c r="Q94" s="9"/>
      <c r="R94" s="9">
        <v>34.869999999999997</v>
      </c>
      <c r="S94" s="9">
        <v>34.869999999999997</v>
      </c>
    </row>
    <row r="95" spans="1:19" x14ac:dyDescent="0.25">
      <c r="A95" s="1"/>
      <c r="B95" t="s">
        <v>112</v>
      </c>
      <c r="C95" s="9">
        <v>37.5</v>
      </c>
      <c r="D95" s="9">
        <v>37.5</v>
      </c>
      <c r="E95" s="9">
        <v>37.5</v>
      </c>
      <c r="F95" s="9">
        <v>37.5</v>
      </c>
      <c r="G95" s="9" t="s">
        <v>42</v>
      </c>
      <c r="H95" s="9" t="s">
        <v>42</v>
      </c>
      <c r="I95" s="9" t="s">
        <v>42</v>
      </c>
      <c r="J95" s="9" t="s">
        <v>42</v>
      </c>
      <c r="K95" s="9" t="s">
        <v>42</v>
      </c>
      <c r="L95" s="9" t="s">
        <v>42</v>
      </c>
      <c r="M95" s="9" t="s">
        <v>42</v>
      </c>
      <c r="N95" s="9"/>
      <c r="O95" s="9"/>
      <c r="P95" s="9"/>
      <c r="Q95" s="9"/>
      <c r="R95" s="9" t="s">
        <v>42</v>
      </c>
      <c r="S95" s="9" t="s">
        <v>42</v>
      </c>
    </row>
    <row r="96" spans="1:19" x14ac:dyDescent="0.25">
      <c r="A96" s="1"/>
      <c r="B96" t="s">
        <v>113</v>
      </c>
      <c r="C96" s="9">
        <v>157</v>
      </c>
      <c r="D96" s="9">
        <v>157</v>
      </c>
      <c r="E96" s="9">
        <v>157</v>
      </c>
      <c r="F96" s="9">
        <v>157</v>
      </c>
      <c r="G96" s="9" t="s">
        <v>42</v>
      </c>
      <c r="H96" s="9" t="s">
        <v>42</v>
      </c>
      <c r="I96" s="9" t="s">
        <v>42</v>
      </c>
      <c r="J96" s="9" t="s">
        <v>42</v>
      </c>
      <c r="K96" s="9" t="s">
        <v>42</v>
      </c>
      <c r="L96" s="9" t="s">
        <v>42</v>
      </c>
      <c r="M96" s="9" t="s">
        <v>42</v>
      </c>
      <c r="N96" s="9"/>
      <c r="O96" s="9"/>
      <c r="P96" s="9"/>
      <c r="Q96" s="9"/>
      <c r="R96" s="9" t="s">
        <v>42</v>
      </c>
      <c r="S96" s="9" t="s">
        <v>42</v>
      </c>
    </row>
    <row r="97" spans="1:19" x14ac:dyDescent="0.25">
      <c r="A97" s="1"/>
      <c r="B97" t="s">
        <v>114</v>
      </c>
      <c r="C97" s="9">
        <v>88</v>
      </c>
      <c r="D97" s="9">
        <v>88</v>
      </c>
      <c r="E97" s="9">
        <v>88</v>
      </c>
      <c r="F97" s="9">
        <v>88</v>
      </c>
      <c r="G97" s="9">
        <v>86</v>
      </c>
      <c r="H97" s="9">
        <v>86</v>
      </c>
      <c r="I97" s="9">
        <v>86</v>
      </c>
      <c r="J97" s="9">
        <v>86</v>
      </c>
      <c r="K97" s="9">
        <v>86</v>
      </c>
      <c r="L97" s="9">
        <v>86</v>
      </c>
      <c r="M97" s="9">
        <v>86</v>
      </c>
      <c r="N97" s="9"/>
      <c r="O97" s="9"/>
      <c r="P97" s="9"/>
      <c r="Q97" s="9"/>
      <c r="R97" s="9">
        <v>86</v>
      </c>
      <c r="S97" s="9">
        <v>86</v>
      </c>
    </row>
    <row r="98" spans="1:19" x14ac:dyDescent="0.25">
      <c r="A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1"/>
      <c r="B99" t="s">
        <v>57</v>
      </c>
      <c r="C99" s="13">
        <f t="shared" ref="C99:M99" si="5">SUM(C94:C97,C91,C79:C88,C75:C76,C70:C72)</f>
        <v>1374.8375000000001</v>
      </c>
      <c r="D99" s="13">
        <f t="shared" si="5"/>
        <v>1385.3575000000001</v>
      </c>
      <c r="E99" s="13">
        <f t="shared" si="5"/>
        <v>1436.1875</v>
      </c>
      <c r="F99" s="13">
        <f t="shared" si="5"/>
        <v>1542.4974999999999</v>
      </c>
      <c r="G99" s="13">
        <f t="shared" si="5"/>
        <v>1046.96</v>
      </c>
      <c r="H99" s="13">
        <f t="shared" si="5"/>
        <v>1089.8</v>
      </c>
      <c r="I99" s="13">
        <f t="shared" si="5"/>
        <v>1674.96</v>
      </c>
      <c r="J99" s="13">
        <f t="shared" si="5"/>
        <v>1855.7600000000002</v>
      </c>
      <c r="K99" s="13">
        <f t="shared" si="5"/>
        <v>1981.4300000000003</v>
      </c>
      <c r="L99" s="13">
        <f t="shared" si="5"/>
        <v>849.32999999999993</v>
      </c>
      <c r="M99" s="13">
        <f t="shared" si="5"/>
        <v>843.3</v>
      </c>
      <c r="N99" s="13"/>
      <c r="O99" s="13"/>
      <c r="P99" s="13"/>
      <c r="Q99" s="13"/>
      <c r="R99" s="13">
        <f>SUM(R94:R97,R91,R79:R88,R75:R76,R70:R72)</f>
        <v>2572.9900000000002</v>
      </c>
      <c r="S99" s="13">
        <f>SUM(S94:S97,S91,S79:S88,S75:S76,S70:S72)</f>
        <v>2614.98</v>
      </c>
    </row>
    <row r="100" spans="1:19" x14ac:dyDescent="0.25">
      <c r="A100" s="1"/>
      <c r="B100" t="s">
        <v>58</v>
      </c>
      <c r="C100" s="14">
        <v>1.2</v>
      </c>
      <c r="D100" s="14">
        <v>1.2</v>
      </c>
      <c r="E100" s="14">
        <v>1.2</v>
      </c>
      <c r="F100" s="14">
        <v>1.2</v>
      </c>
      <c r="G100" s="14">
        <v>1.2</v>
      </c>
      <c r="H100" s="14">
        <v>1.2</v>
      </c>
      <c r="I100" s="14">
        <v>1.2</v>
      </c>
      <c r="J100" s="14">
        <v>1.2</v>
      </c>
      <c r="K100" s="14">
        <v>1.2</v>
      </c>
      <c r="L100" s="14">
        <v>1.2</v>
      </c>
      <c r="M100" s="14">
        <v>1.2</v>
      </c>
      <c r="N100" s="14">
        <v>1.2</v>
      </c>
      <c r="O100" s="14">
        <v>1.2</v>
      </c>
      <c r="P100" s="14">
        <v>1.2</v>
      </c>
      <c r="Q100" s="14">
        <v>1.2</v>
      </c>
      <c r="R100" s="14">
        <v>1.2</v>
      </c>
      <c r="S100" s="14">
        <v>1.2</v>
      </c>
    </row>
    <row r="101" spans="1:19" x14ac:dyDescent="0.25">
      <c r="A101" s="1"/>
      <c r="B101" s="2" t="s">
        <v>59</v>
      </c>
      <c r="C101" s="13">
        <f t="shared" ref="C101:G101" si="6">C99*C100</f>
        <v>1649.8050000000001</v>
      </c>
      <c r="D101" s="13">
        <f t="shared" si="6"/>
        <v>1662.4290000000001</v>
      </c>
      <c r="E101" s="13">
        <f t="shared" si="6"/>
        <v>1723.425</v>
      </c>
      <c r="F101" s="13">
        <f t="shared" si="6"/>
        <v>1850.9969999999998</v>
      </c>
      <c r="G101" s="13">
        <f t="shared" si="6"/>
        <v>1256.3520000000001</v>
      </c>
      <c r="H101" s="13">
        <f t="shared" ref="H101:M101" si="7">H99*H100</f>
        <v>1307.76</v>
      </c>
      <c r="I101" s="13">
        <f t="shared" si="7"/>
        <v>2009.952</v>
      </c>
      <c r="J101" s="13">
        <f t="shared" si="7"/>
        <v>2226.9120000000003</v>
      </c>
      <c r="K101" s="13">
        <f t="shared" si="7"/>
        <v>2377.7160000000003</v>
      </c>
      <c r="L101" s="13">
        <f t="shared" si="7"/>
        <v>1019.1959999999999</v>
      </c>
      <c r="M101" s="13">
        <f t="shared" si="7"/>
        <v>1011.9599999999999</v>
      </c>
      <c r="N101" s="13"/>
      <c r="O101" s="13"/>
      <c r="P101" s="13"/>
      <c r="Q101" s="13"/>
      <c r="R101" s="13">
        <f t="shared" ref="R101:S101" si="8">R99*R100</f>
        <v>3087.5880000000002</v>
      </c>
      <c r="S101" s="13">
        <f t="shared" si="8"/>
        <v>3137.9760000000001</v>
      </c>
    </row>
    <row r="102" spans="1:19" x14ac:dyDescent="0.25">
      <c r="A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1"/>
      <c r="B103" s="7" t="s">
        <v>60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1"/>
      <c r="B104" t="s">
        <v>61</v>
      </c>
      <c r="C104" s="13">
        <v>107.9</v>
      </c>
      <c r="D104" s="13">
        <v>107.9</v>
      </c>
      <c r="E104" s="13">
        <v>107.9</v>
      </c>
      <c r="F104" s="13">
        <v>107.9</v>
      </c>
      <c r="G104" s="13">
        <v>107.9</v>
      </c>
      <c r="H104" s="13">
        <v>107.9</v>
      </c>
      <c r="I104" s="13">
        <v>107.9</v>
      </c>
      <c r="J104" s="13">
        <v>107.9</v>
      </c>
      <c r="K104" s="13">
        <v>107.9</v>
      </c>
      <c r="L104" s="13">
        <v>107.9</v>
      </c>
      <c r="M104" s="13">
        <v>107.9</v>
      </c>
      <c r="N104" s="13">
        <v>107.9</v>
      </c>
      <c r="O104" s="13">
        <v>107.9</v>
      </c>
      <c r="P104" s="13">
        <v>107.9</v>
      </c>
      <c r="Q104" s="13">
        <v>107.9</v>
      </c>
      <c r="R104" s="13">
        <v>107.9</v>
      </c>
      <c r="S104" s="13">
        <v>107.9</v>
      </c>
    </row>
    <row r="105" spans="1:19" x14ac:dyDescent="0.25">
      <c r="A105" s="1"/>
      <c r="B105" t="s">
        <v>62</v>
      </c>
      <c r="C105" s="13">
        <v>178</v>
      </c>
      <c r="D105" s="13">
        <v>178</v>
      </c>
      <c r="E105" s="13">
        <v>178</v>
      </c>
      <c r="F105" s="13">
        <v>178</v>
      </c>
      <c r="G105" s="13">
        <v>178</v>
      </c>
      <c r="H105" s="13">
        <v>178</v>
      </c>
      <c r="I105" s="13">
        <v>178</v>
      </c>
      <c r="J105" s="13">
        <v>178</v>
      </c>
      <c r="K105" s="13">
        <v>178</v>
      </c>
      <c r="L105" s="13">
        <v>178</v>
      </c>
      <c r="M105" s="13">
        <v>178</v>
      </c>
      <c r="N105" s="13"/>
      <c r="O105" s="13"/>
      <c r="P105" s="13"/>
      <c r="Q105" s="13"/>
      <c r="R105" s="13">
        <v>178</v>
      </c>
      <c r="S105" s="13">
        <v>178</v>
      </c>
    </row>
    <row r="106" spans="1:19" x14ac:dyDescent="0.25">
      <c r="A106" s="1"/>
      <c r="B106" t="s">
        <v>115</v>
      </c>
      <c r="C106" s="13">
        <v>186.5</v>
      </c>
      <c r="D106" s="13">
        <v>186.5</v>
      </c>
      <c r="E106" s="13">
        <v>186.5</v>
      </c>
      <c r="F106" s="13">
        <v>186.5</v>
      </c>
      <c r="G106" s="13">
        <v>98.15</v>
      </c>
      <c r="H106" s="13">
        <v>98.15</v>
      </c>
      <c r="I106" s="13">
        <v>189</v>
      </c>
      <c r="J106" s="13">
        <v>189</v>
      </c>
      <c r="K106" s="13">
        <v>189</v>
      </c>
      <c r="L106" s="13">
        <v>98.15</v>
      </c>
      <c r="M106" s="13">
        <v>98.15</v>
      </c>
      <c r="N106" s="13"/>
      <c r="O106" s="13"/>
      <c r="P106" s="13"/>
      <c r="Q106" s="13"/>
      <c r="R106" s="13">
        <v>98.15</v>
      </c>
      <c r="S106" s="13">
        <v>98.15</v>
      </c>
    </row>
    <row r="107" spans="1:19" x14ac:dyDescent="0.25">
      <c r="A107" s="1"/>
      <c r="B107" t="s">
        <v>116</v>
      </c>
      <c r="C107" s="13">
        <v>240</v>
      </c>
      <c r="D107" s="13">
        <v>240</v>
      </c>
      <c r="E107" s="13">
        <v>240</v>
      </c>
      <c r="F107" s="13">
        <v>240</v>
      </c>
      <c r="G107" s="13" t="s">
        <v>42</v>
      </c>
      <c r="H107" s="13" t="s">
        <v>42</v>
      </c>
      <c r="I107" s="13" t="s">
        <v>42</v>
      </c>
      <c r="J107" s="13" t="s">
        <v>42</v>
      </c>
      <c r="K107" s="13" t="s">
        <v>42</v>
      </c>
      <c r="L107" s="13" t="s">
        <v>42</v>
      </c>
      <c r="M107" s="13" t="s">
        <v>42</v>
      </c>
      <c r="N107" s="13"/>
      <c r="O107" s="13"/>
      <c r="P107" s="13"/>
      <c r="Q107" s="13"/>
      <c r="R107" s="13" t="s">
        <v>42</v>
      </c>
      <c r="S107" s="13" t="s">
        <v>42</v>
      </c>
    </row>
    <row r="108" spans="1:19" x14ac:dyDescent="0.25">
      <c r="A108" s="1"/>
      <c r="B108" t="s">
        <v>117</v>
      </c>
      <c r="C108" s="13">
        <v>38.31</v>
      </c>
      <c r="D108" s="13">
        <v>38.31</v>
      </c>
      <c r="E108" s="13">
        <v>38.31</v>
      </c>
      <c r="F108" s="13">
        <v>38.31</v>
      </c>
      <c r="G108" s="13">
        <v>38.31</v>
      </c>
      <c r="H108" s="13">
        <v>38.31</v>
      </c>
      <c r="I108" s="13">
        <v>38.31</v>
      </c>
      <c r="J108" s="13">
        <v>38.31</v>
      </c>
      <c r="K108" s="13">
        <v>38.31</v>
      </c>
      <c r="L108" s="13">
        <v>38.31</v>
      </c>
      <c r="M108" s="13">
        <v>38.31</v>
      </c>
      <c r="N108" s="13"/>
      <c r="O108" s="13"/>
      <c r="P108" s="13"/>
      <c r="Q108" s="13"/>
      <c r="R108" s="13">
        <v>38.31</v>
      </c>
      <c r="S108" s="13">
        <v>38.31</v>
      </c>
    </row>
    <row r="109" spans="1:19" x14ac:dyDescent="0.25">
      <c r="A109" s="1"/>
      <c r="B109" t="s">
        <v>118</v>
      </c>
      <c r="C109" s="13">
        <v>43.36</v>
      </c>
      <c r="D109" s="13">
        <v>43.36</v>
      </c>
      <c r="E109" s="13">
        <v>43.36</v>
      </c>
      <c r="F109" s="13">
        <v>43.36</v>
      </c>
      <c r="G109" s="13">
        <v>43.36</v>
      </c>
      <c r="H109" s="13">
        <v>43.36</v>
      </c>
      <c r="I109" s="13">
        <v>43.36</v>
      </c>
      <c r="J109" s="13">
        <v>43.36</v>
      </c>
      <c r="K109" s="13">
        <v>43.36</v>
      </c>
      <c r="L109" s="13">
        <v>43.36</v>
      </c>
      <c r="M109" s="13">
        <v>43.36</v>
      </c>
      <c r="N109" s="13"/>
      <c r="O109" s="13"/>
      <c r="P109" s="13"/>
      <c r="Q109" s="13"/>
      <c r="R109" s="13">
        <v>43.36</v>
      </c>
      <c r="S109" s="13">
        <v>43.36</v>
      </c>
    </row>
    <row r="110" spans="1:19" x14ac:dyDescent="0.25">
      <c r="A110" s="1"/>
      <c r="B110" t="s">
        <v>119</v>
      </c>
      <c r="C110" s="9">
        <v>970</v>
      </c>
      <c r="D110" s="9">
        <v>970</v>
      </c>
      <c r="E110" s="9">
        <v>970</v>
      </c>
      <c r="F110" s="9">
        <v>970</v>
      </c>
      <c r="G110" s="9">
        <v>970</v>
      </c>
      <c r="H110" s="9">
        <v>970</v>
      </c>
      <c r="I110" s="9">
        <v>970</v>
      </c>
      <c r="J110" s="9">
        <v>970</v>
      </c>
      <c r="K110" s="9">
        <v>970</v>
      </c>
      <c r="L110" s="9">
        <v>970</v>
      </c>
      <c r="M110" s="9">
        <v>970</v>
      </c>
      <c r="N110" s="9"/>
      <c r="O110" s="9"/>
      <c r="P110" s="9"/>
      <c r="Q110" s="9"/>
      <c r="R110" s="9">
        <v>970</v>
      </c>
      <c r="S110" s="9">
        <v>970</v>
      </c>
    </row>
    <row r="111" spans="1:19" x14ac:dyDescent="0.25">
      <c r="A111" s="1"/>
      <c r="B111" t="s">
        <v>120</v>
      </c>
      <c r="C111" s="9">
        <v>132.345</v>
      </c>
      <c r="D111" s="9">
        <v>132.345</v>
      </c>
      <c r="E111" s="9">
        <v>132.345</v>
      </c>
      <c r="F111" s="9">
        <v>132.345</v>
      </c>
      <c r="G111" s="13">
        <v>106.94</v>
      </c>
      <c r="H111" s="13">
        <v>106.94</v>
      </c>
      <c r="I111" s="13">
        <v>106.94</v>
      </c>
      <c r="J111" s="13">
        <v>106.94</v>
      </c>
      <c r="K111" s="13">
        <v>106.94</v>
      </c>
      <c r="L111" s="13">
        <v>106.94</v>
      </c>
      <c r="M111" s="13">
        <v>106.94</v>
      </c>
      <c r="N111" s="13"/>
      <c r="O111" s="13"/>
      <c r="P111" s="13"/>
      <c r="Q111" s="13"/>
      <c r="R111" s="13">
        <v>106.94</v>
      </c>
      <c r="S111" s="13">
        <v>106.94</v>
      </c>
    </row>
    <row r="112" spans="1:19" x14ac:dyDescent="0.25">
      <c r="A112" s="1"/>
      <c r="B112" t="s">
        <v>121</v>
      </c>
      <c r="C112" s="13">
        <v>277.33999999999997</v>
      </c>
      <c r="D112" s="13">
        <v>277.33999999999997</v>
      </c>
      <c r="E112" s="13">
        <v>277.33999999999997</v>
      </c>
      <c r="F112" s="13">
        <v>277.33999999999997</v>
      </c>
      <c r="G112" s="3" t="s">
        <v>42</v>
      </c>
      <c r="H112" s="3" t="s">
        <v>42</v>
      </c>
      <c r="I112" s="3" t="s">
        <v>42</v>
      </c>
      <c r="J112" s="3" t="s">
        <v>42</v>
      </c>
      <c r="K112" s="3" t="s">
        <v>42</v>
      </c>
      <c r="L112" s="3" t="s">
        <v>42</v>
      </c>
      <c r="M112" s="3" t="s">
        <v>42</v>
      </c>
      <c r="N112" s="3"/>
      <c r="O112" s="3"/>
      <c r="P112" s="3"/>
      <c r="Q112" s="3"/>
      <c r="R112" s="3" t="s">
        <v>42</v>
      </c>
      <c r="S112" s="3" t="s">
        <v>42</v>
      </c>
    </row>
    <row r="113" spans="1:19" x14ac:dyDescent="0.25">
      <c r="A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1"/>
      <c r="B114" t="s">
        <v>63</v>
      </c>
      <c r="C114" s="13">
        <f>SUM(C104:C112)</f>
        <v>2173.7550000000001</v>
      </c>
      <c r="D114" s="13">
        <f t="shared" ref="D114:G114" si="9">SUM(D104:D112)</f>
        <v>2173.7550000000001</v>
      </c>
      <c r="E114" s="13">
        <f t="shared" si="9"/>
        <v>2173.7550000000001</v>
      </c>
      <c r="F114" s="13">
        <f t="shared" si="9"/>
        <v>2173.7550000000001</v>
      </c>
      <c r="G114" s="13">
        <f t="shared" si="9"/>
        <v>1542.66</v>
      </c>
      <c r="H114" s="13">
        <f t="shared" ref="H114:M114" si="10">SUM(H104:H112)</f>
        <v>1542.66</v>
      </c>
      <c r="I114" s="13">
        <f t="shared" si="10"/>
        <v>1633.5100000000002</v>
      </c>
      <c r="J114" s="13">
        <f t="shared" si="10"/>
        <v>1633.5100000000002</v>
      </c>
      <c r="K114" s="13">
        <f t="shared" si="10"/>
        <v>1633.5100000000002</v>
      </c>
      <c r="L114" s="13">
        <f t="shared" si="10"/>
        <v>1542.66</v>
      </c>
      <c r="M114" s="13">
        <f t="shared" si="10"/>
        <v>1542.66</v>
      </c>
      <c r="N114" s="13"/>
      <c r="O114" s="13"/>
      <c r="P114" s="13"/>
      <c r="Q114" s="13"/>
      <c r="R114" s="13">
        <f t="shared" ref="R114:S114" si="11">SUM(R104:R112)</f>
        <v>1542.66</v>
      </c>
      <c r="S114" s="13">
        <f t="shared" si="11"/>
        <v>1542.66</v>
      </c>
    </row>
    <row r="115" spans="1:19" x14ac:dyDescent="0.25">
      <c r="A115" s="1"/>
      <c r="B115" t="s">
        <v>64</v>
      </c>
      <c r="C115" s="14">
        <v>1.1200000000000001</v>
      </c>
      <c r="D115" s="14">
        <v>1.1200000000000001</v>
      </c>
      <c r="E115" s="14">
        <v>1.1200000000000001</v>
      </c>
      <c r="F115" s="14">
        <v>1.1200000000000001</v>
      </c>
      <c r="G115" s="14">
        <v>1.1200000000000001</v>
      </c>
      <c r="H115" s="14">
        <v>1.1200000000000001</v>
      </c>
      <c r="I115" s="14">
        <v>1.1200000000000001</v>
      </c>
      <c r="J115" s="14">
        <v>1.1200000000000001</v>
      </c>
      <c r="K115" s="14">
        <v>1.1200000000000001</v>
      </c>
      <c r="L115" s="14">
        <v>1.1200000000000001</v>
      </c>
      <c r="M115" s="14">
        <v>1.1200000000000001</v>
      </c>
      <c r="N115" s="14">
        <v>1.1200000000000001</v>
      </c>
      <c r="O115" s="14">
        <v>1.1200000000000001</v>
      </c>
      <c r="P115" s="14">
        <v>1.1200000000000001</v>
      </c>
      <c r="Q115" s="14">
        <v>1.1200000000000001</v>
      </c>
      <c r="R115" s="14">
        <v>1.1200000000000001</v>
      </c>
      <c r="S115" s="14">
        <v>1.1200000000000001</v>
      </c>
    </row>
    <row r="116" spans="1:19" x14ac:dyDescent="0.25">
      <c r="A116" s="1"/>
      <c r="B116" s="2" t="s">
        <v>65</v>
      </c>
      <c r="C116" s="13">
        <f t="shared" ref="C116:G116" si="12">C114*C115</f>
        <v>2434.6056000000003</v>
      </c>
      <c r="D116" s="13">
        <f t="shared" si="12"/>
        <v>2434.6056000000003</v>
      </c>
      <c r="E116" s="13">
        <f t="shared" si="12"/>
        <v>2434.6056000000003</v>
      </c>
      <c r="F116" s="13">
        <f t="shared" si="12"/>
        <v>2434.6056000000003</v>
      </c>
      <c r="G116" s="13">
        <f t="shared" si="12"/>
        <v>1727.7792000000002</v>
      </c>
      <c r="H116" s="13">
        <f t="shared" ref="H116:M116" si="13">H114*H115</f>
        <v>1727.7792000000002</v>
      </c>
      <c r="I116" s="13">
        <f t="shared" si="13"/>
        <v>1829.5312000000004</v>
      </c>
      <c r="J116" s="13">
        <f t="shared" si="13"/>
        <v>1829.5312000000004</v>
      </c>
      <c r="K116" s="13">
        <f t="shared" si="13"/>
        <v>1829.5312000000004</v>
      </c>
      <c r="L116" s="13">
        <f t="shared" si="13"/>
        <v>1727.7792000000002</v>
      </c>
      <c r="M116" s="13">
        <f t="shared" si="13"/>
        <v>1727.7792000000002</v>
      </c>
      <c r="N116" s="13"/>
      <c r="O116" s="13"/>
      <c r="P116" s="13"/>
      <c r="Q116" s="13"/>
      <c r="R116" s="13">
        <f t="shared" ref="R116:S116" si="14">R114*R115</f>
        <v>1727.7792000000002</v>
      </c>
      <c r="S116" s="13">
        <f t="shared" si="14"/>
        <v>1727.7792000000002</v>
      </c>
    </row>
    <row r="117" spans="1:19" x14ac:dyDescent="0.25">
      <c r="A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1"/>
      <c r="B118" s="7" t="s">
        <v>66</v>
      </c>
      <c r="C118" s="13">
        <f t="shared" ref="C118:G118" si="15">C116+C101</f>
        <v>4084.4106000000002</v>
      </c>
      <c r="D118" s="13">
        <f t="shared" si="15"/>
        <v>4097.0346000000009</v>
      </c>
      <c r="E118" s="13">
        <f t="shared" si="15"/>
        <v>4158.0306</v>
      </c>
      <c r="F118" s="13">
        <f t="shared" si="15"/>
        <v>4285.6026000000002</v>
      </c>
      <c r="G118" s="13">
        <f t="shared" si="15"/>
        <v>2984.1312000000003</v>
      </c>
      <c r="H118" s="13">
        <f t="shared" ref="H118:M118" si="16">H116+H101</f>
        <v>3035.5392000000002</v>
      </c>
      <c r="I118" s="13">
        <f t="shared" si="16"/>
        <v>3839.4832000000006</v>
      </c>
      <c r="J118" s="13">
        <f t="shared" si="16"/>
        <v>4056.4432000000006</v>
      </c>
      <c r="K118" s="13">
        <f t="shared" si="16"/>
        <v>4207.2472000000007</v>
      </c>
      <c r="L118" s="13">
        <f t="shared" si="16"/>
        <v>2746.9751999999999</v>
      </c>
      <c r="M118" s="13">
        <f t="shared" si="16"/>
        <v>2739.7392</v>
      </c>
      <c r="N118" s="13"/>
      <c r="O118" s="13"/>
      <c r="P118" s="13"/>
      <c r="Q118" s="13"/>
      <c r="R118" s="13">
        <f t="shared" ref="R118:S118" si="17">R116+R101</f>
        <v>4815.3672000000006</v>
      </c>
      <c r="S118" s="13">
        <f t="shared" si="17"/>
        <v>4865.7552000000005</v>
      </c>
    </row>
    <row r="119" spans="1:19" x14ac:dyDescent="0.25">
      <c r="A119" s="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x14ac:dyDescent="0.25">
      <c r="A120" s="1"/>
      <c r="B120" t="s">
        <v>122</v>
      </c>
      <c r="C120" s="10">
        <f t="shared" ref="C120:M120" si="18">SUM(C70:C72)</f>
        <v>156.71</v>
      </c>
      <c r="D120" s="10">
        <f t="shared" si="18"/>
        <v>167.23</v>
      </c>
      <c r="E120" s="10">
        <f t="shared" si="18"/>
        <v>218.06</v>
      </c>
      <c r="F120" s="10">
        <f t="shared" si="18"/>
        <v>324.37</v>
      </c>
      <c r="G120" s="10">
        <f t="shared" si="18"/>
        <v>287.3</v>
      </c>
      <c r="H120" s="10">
        <f t="shared" si="18"/>
        <v>330.14</v>
      </c>
      <c r="I120" s="10">
        <f t="shared" si="18"/>
        <v>367.15</v>
      </c>
      <c r="J120" s="10">
        <f t="shared" si="18"/>
        <v>547.95000000000005</v>
      </c>
      <c r="K120" s="10">
        <f t="shared" si="18"/>
        <v>673.62</v>
      </c>
      <c r="L120" s="10">
        <f t="shared" si="18"/>
        <v>330.4</v>
      </c>
      <c r="M120" s="10">
        <f t="shared" si="18"/>
        <v>324.37</v>
      </c>
      <c r="N120" s="10">
        <f>SUM(N70:N76)</f>
        <v>413.82</v>
      </c>
      <c r="O120" s="10">
        <f>SUM(O70:O76)</f>
        <v>435.73</v>
      </c>
      <c r="P120" s="10">
        <f>SUM(P70:P76)</f>
        <v>466.89</v>
      </c>
      <c r="Q120" s="10">
        <f>SUM(Q70:Q76)</f>
        <v>725.95999999999992</v>
      </c>
      <c r="R120" s="10">
        <f>SUM(R70:R72)</f>
        <v>1608.7349999999999</v>
      </c>
      <c r="S120" s="10">
        <f>SUM(S70:S72)</f>
        <v>1650.7249999999999</v>
      </c>
    </row>
    <row r="121" spans="1:19" x14ac:dyDescent="0.25">
      <c r="A121" s="1"/>
      <c r="B121" t="s">
        <v>123</v>
      </c>
      <c r="C121" s="10">
        <f>C120*C100</f>
        <v>188.05199999999999</v>
      </c>
      <c r="D121" s="10">
        <f t="shared" ref="D121:G121" si="19">D120*D100</f>
        <v>200.67599999999999</v>
      </c>
      <c r="E121" s="10">
        <f t="shared" si="19"/>
        <v>261.67199999999997</v>
      </c>
      <c r="F121" s="10">
        <f t="shared" si="19"/>
        <v>389.24399999999997</v>
      </c>
      <c r="G121" s="10">
        <f t="shared" si="19"/>
        <v>344.76</v>
      </c>
      <c r="H121" s="10">
        <f t="shared" ref="H121:S121" si="20">H120*H100</f>
        <v>396.16799999999995</v>
      </c>
      <c r="I121" s="10">
        <f t="shared" si="20"/>
        <v>440.58</v>
      </c>
      <c r="J121" s="10">
        <f t="shared" si="20"/>
        <v>657.54000000000008</v>
      </c>
      <c r="K121" s="10">
        <f t="shared" si="20"/>
        <v>808.34399999999994</v>
      </c>
      <c r="L121" s="10">
        <f t="shared" si="20"/>
        <v>396.47999999999996</v>
      </c>
      <c r="M121" s="10">
        <f t="shared" si="20"/>
        <v>389.24399999999997</v>
      </c>
      <c r="N121" s="10">
        <f t="shared" si="20"/>
        <v>496.58399999999995</v>
      </c>
      <c r="O121" s="10">
        <f t="shared" si="20"/>
        <v>522.87599999999998</v>
      </c>
      <c r="P121" s="10">
        <f t="shared" si="20"/>
        <v>560.26799999999992</v>
      </c>
      <c r="Q121" s="10">
        <f t="shared" si="20"/>
        <v>871.15199999999993</v>
      </c>
      <c r="R121" s="10">
        <f t="shared" si="20"/>
        <v>1930.4819999999997</v>
      </c>
      <c r="S121" s="10">
        <f t="shared" si="20"/>
        <v>1980.87</v>
      </c>
    </row>
    <row r="122" spans="1:19" x14ac:dyDescent="0.25">
      <c r="A122" s="1"/>
      <c r="B122" t="s">
        <v>124</v>
      </c>
      <c r="C122" s="10">
        <f>C104*C115</f>
        <v>120.84800000000001</v>
      </c>
      <c r="D122" s="10">
        <f t="shared" ref="D122:G122" si="21">D104*D115</f>
        <v>120.84800000000001</v>
      </c>
      <c r="E122" s="10">
        <f t="shared" si="21"/>
        <v>120.84800000000001</v>
      </c>
      <c r="F122" s="10">
        <f t="shared" si="21"/>
        <v>120.84800000000001</v>
      </c>
      <c r="G122" s="10">
        <f t="shared" si="21"/>
        <v>120.84800000000001</v>
      </c>
      <c r="H122" s="10">
        <f t="shared" ref="H122:S122" si="22">H104*H115</f>
        <v>120.84800000000001</v>
      </c>
      <c r="I122" s="10">
        <f t="shared" si="22"/>
        <v>120.84800000000001</v>
      </c>
      <c r="J122" s="10">
        <f t="shared" si="22"/>
        <v>120.84800000000001</v>
      </c>
      <c r="K122" s="10">
        <f t="shared" si="22"/>
        <v>120.84800000000001</v>
      </c>
      <c r="L122" s="10">
        <f t="shared" si="22"/>
        <v>120.84800000000001</v>
      </c>
      <c r="M122" s="10">
        <f t="shared" si="22"/>
        <v>120.84800000000001</v>
      </c>
      <c r="N122" s="10">
        <f t="shared" si="22"/>
        <v>120.84800000000001</v>
      </c>
      <c r="O122" s="10">
        <f t="shared" si="22"/>
        <v>120.84800000000001</v>
      </c>
      <c r="P122" s="10">
        <f t="shared" si="22"/>
        <v>120.84800000000001</v>
      </c>
      <c r="Q122" s="10">
        <f t="shared" si="22"/>
        <v>120.84800000000001</v>
      </c>
      <c r="R122" s="10">
        <f t="shared" si="22"/>
        <v>120.84800000000001</v>
      </c>
      <c r="S122" s="10">
        <f t="shared" si="22"/>
        <v>120.84800000000001</v>
      </c>
    </row>
    <row r="123" spans="1:19" x14ac:dyDescent="0.25">
      <c r="A123" s="1"/>
      <c r="B123" s="2" t="s">
        <v>125</v>
      </c>
      <c r="C123" s="15">
        <f>SUM(C121:C122)</f>
        <v>308.89999999999998</v>
      </c>
      <c r="D123" s="15">
        <f t="shared" ref="D123:G123" si="23">SUM(D121:D122)</f>
        <v>321.524</v>
      </c>
      <c r="E123" s="15">
        <f t="shared" si="23"/>
        <v>382.52</v>
      </c>
      <c r="F123" s="15">
        <f t="shared" si="23"/>
        <v>510.09199999999998</v>
      </c>
      <c r="G123" s="15">
        <f t="shared" si="23"/>
        <v>465.608</v>
      </c>
      <c r="H123" s="15">
        <f t="shared" ref="H123:S123" si="24">SUM(H121:H122)</f>
        <v>517.01599999999996</v>
      </c>
      <c r="I123" s="15">
        <f t="shared" si="24"/>
        <v>561.428</v>
      </c>
      <c r="J123" s="15">
        <f t="shared" si="24"/>
        <v>778.38800000000015</v>
      </c>
      <c r="K123" s="15">
        <f t="shared" si="24"/>
        <v>929.19200000000001</v>
      </c>
      <c r="L123" s="15">
        <f t="shared" si="24"/>
        <v>517.32799999999997</v>
      </c>
      <c r="M123" s="15">
        <f t="shared" si="24"/>
        <v>510.09199999999998</v>
      </c>
      <c r="N123" s="15">
        <f t="shared" si="24"/>
        <v>617.43200000000002</v>
      </c>
      <c r="O123" s="15">
        <f t="shared" si="24"/>
        <v>643.72399999999993</v>
      </c>
      <c r="P123" s="15">
        <f t="shared" si="24"/>
        <v>681.11599999999999</v>
      </c>
      <c r="Q123" s="15">
        <f t="shared" si="24"/>
        <v>992</v>
      </c>
      <c r="R123" s="15">
        <f t="shared" si="24"/>
        <v>2051.33</v>
      </c>
      <c r="S123" s="15">
        <f t="shared" si="24"/>
        <v>2101.7179999999998</v>
      </c>
    </row>
    <row r="124" spans="1:19" x14ac:dyDescent="0.25">
      <c r="A124" s="1"/>
    </row>
    <row r="125" spans="1:19" x14ac:dyDescent="0.25">
      <c r="A125" s="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f>SUM(R79:R88,R91,R94:R97,R75:R76)</f>
        <v>964.25499999999988</v>
      </c>
      <c r="S125" s="10">
        <f>SUM(S79:S88,S91,S94:S97,S75:S76)</f>
        <v>964.25499999999988</v>
      </c>
    </row>
    <row r="126" spans="1:19" x14ac:dyDescent="0.25">
      <c r="A126" s="17" t="s">
        <v>126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>
        <f t="shared" ref="R126:S126" si="25">R125*R100</f>
        <v>1157.1059999999998</v>
      </c>
      <c r="S126" s="10">
        <f t="shared" si="25"/>
        <v>1157.1059999999998</v>
      </c>
    </row>
    <row r="127" spans="1:19" x14ac:dyDescent="0.25">
      <c r="A127" s="17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x14ac:dyDescent="0.25">
      <c r="A128" s="17"/>
      <c r="B128" t="s">
        <v>138</v>
      </c>
      <c r="C128" s="10">
        <v>48506556.281615466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x14ac:dyDescent="0.25">
      <c r="A129" s="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>
        <f t="shared" ref="R129:S129" si="26">SUM(R105:R112)*R115</f>
        <v>1606.9312000000002</v>
      </c>
      <c r="S129" s="10">
        <f t="shared" si="26"/>
        <v>1606.9312000000002</v>
      </c>
    </row>
    <row r="130" spans="1:19" ht="45" x14ac:dyDescent="0.25">
      <c r="A130" s="1"/>
      <c r="B130" t="s">
        <v>127</v>
      </c>
      <c r="C130" s="18" t="s">
        <v>128</v>
      </c>
      <c r="D130" s="18" t="s">
        <v>129</v>
      </c>
      <c r="E130" s="18" t="s">
        <v>130</v>
      </c>
      <c r="F130" s="18" t="s">
        <v>131</v>
      </c>
      <c r="G130" s="18" t="s">
        <v>132</v>
      </c>
      <c r="H130" s="18" t="s">
        <v>139</v>
      </c>
      <c r="I130" s="18" t="s">
        <v>140</v>
      </c>
      <c r="J130" s="18" t="s">
        <v>133</v>
      </c>
      <c r="L130" s="10"/>
      <c r="M130" s="10"/>
      <c r="N130" s="10"/>
      <c r="O130" s="10"/>
      <c r="P130" s="10"/>
      <c r="Q130" s="10"/>
      <c r="R130" s="10">
        <f t="shared" ref="R130:S130" si="27">R129+R126</f>
        <v>2764.0371999999998</v>
      </c>
      <c r="S130" s="10">
        <f t="shared" si="27"/>
        <v>2764.0371999999998</v>
      </c>
    </row>
    <row r="131" spans="1:19" x14ac:dyDescent="0.25">
      <c r="B131" t="s">
        <v>134</v>
      </c>
      <c r="C131" s="12">
        <v>2229.65</v>
      </c>
      <c r="D131" s="19">
        <v>29334</v>
      </c>
      <c r="E131" s="10">
        <f>C131*D131</f>
        <v>65404553.100000001</v>
      </c>
      <c r="F131" s="20">
        <f>E131/$E$137</f>
        <v>0.6647718585383473</v>
      </c>
      <c r="G131" s="10">
        <f>$C$128*F131</f>
        <v>32245793.57062446</v>
      </c>
      <c r="H131">
        <v>259</v>
      </c>
      <c r="I131" s="10">
        <v>578198.34157477657</v>
      </c>
      <c r="J131" s="10">
        <f>(G131+I131)/(D131+H131)</f>
        <v>1109.1809519886201</v>
      </c>
    </row>
    <row r="132" spans="1:19" x14ac:dyDescent="0.25">
      <c r="B132" t="s">
        <v>135</v>
      </c>
      <c r="C132" s="12">
        <v>2764.04</v>
      </c>
      <c r="D132" s="19">
        <v>807</v>
      </c>
      <c r="E132" s="10">
        <f>C132*D132</f>
        <v>2230580.2799999998</v>
      </c>
      <c r="F132" s="20">
        <f t="shared" ref="F132:F136" si="28">E132/$E$137</f>
        <v>2.2671617312137664E-2</v>
      </c>
      <c r="G132" s="10">
        <f t="shared" ref="G132:G135" si="29">$C$128*F132</f>
        <v>1099722.0811464533</v>
      </c>
      <c r="H132">
        <v>7</v>
      </c>
      <c r="I132" s="10">
        <v>19719.083114496516</v>
      </c>
      <c r="J132" s="10">
        <f t="shared" ref="J132:J135" si="30">(G132+I132)/(D132+H132)</f>
        <v>1375.2348455294223</v>
      </c>
    </row>
    <row r="133" spans="1:19" x14ac:dyDescent="0.25">
      <c r="B133" t="s">
        <v>136</v>
      </c>
      <c r="C133" s="12">
        <v>2518.52</v>
      </c>
      <c r="D133" s="19">
        <v>825</v>
      </c>
      <c r="E133" s="10">
        <f>C133*D133</f>
        <v>2077779</v>
      </c>
      <c r="F133" s="20">
        <f t="shared" si="28"/>
        <v>2.1118545147003669E-2</v>
      </c>
      <c r="G133" s="10">
        <f t="shared" si="29"/>
        <v>1024387.8987589707</v>
      </c>
      <c r="H133">
        <v>7</v>
      </c>
      <c r="I133" s="10">
        <v>18368.268186498743</v>
      </c>
      <c r="J133" s="10">
        <f t="shared" si="30"/>
        <v>1253.3127006556124</v>
      </c>
    </row>
    <row r="134" spans="1:19" x14ac:dyDescent="0.25">
      <c r="B134" t="s">
        <v>137</v>
      </c>
      <c r="C134" s="12">
        <v>3278.06</v>
      </c>
      <c r="D134" s="19">
        <v>1075</v>
      </c>
      <c r="E134" s="10">
        <f>C134*D134</f>
        <v>3523914.5</v>
      </c>
      <c r="F134" s="20">
        <f t="shared" si="28"/>
        <v>3.5817065945141835E-2</v>
      </c>
      <c r="G134" s="10">
        <f t="shared" si="29"/>
        <v>1737362.5251103551</v>
      </c>
      <c r="H134">
        <v>10</v>
      </c>
      <c r="I134" s="10">
        <v>31152.59447818638</v>
      </c>
      <c r="J134" s="10">
        <f t="shared" si="30"/>
        <v>1629.9678521553378</v>
      </c>
    </row>
    <row r="135" spans="1:19" x14ac:dyDescent="0.25">
      <c r="B135" t="s">
        <v>11</v>
      </c>
      <c r="C135" s="12">
        <v>3775.51</v>
      </c>
      <c r="D135" s="22">
        <v>5706</v>
      </c>
      <c r="E135" s="10">
        <f>C135*D135</f>
        <v>21543060.060000002</v>
      </c>
      <c r="F135" s="20">
        <f t="shared" si="28"/>
        <v>0.21896365613557631</v>
      </c>
      <c r="G135" s="10">
        <f t="shared" si="29"/>
        <v>10621172.909968628</v>
      </c>
      <c r="H135">
        <v>50</v>
      </c>
      <c r="I135" s="10">
        <v>190447.92768621191</v>
      </c>
      <c r="J135" s="10">
        <f t="shared" si="30"/>
        <v>1878.3218967433704</v>
      </c>
    </row>
    <row r="136" spans="1:19" x14ac:dyDescent="0.25">
      <c r="B136" t="s">
        <v>141</v>
      </c>
      <c r="C136" s="24">
        <v>559.67999999999995</v>
      </c>
      <c r="D136" s="21">
        <v>6444</v>
      </c>
      <c r="E136" s="25">
        <f>D136*C136</f>
        <v>3606577.9199999995</v>
      </c>
      <c r="F136" s="20">
        <f t="shared" si="28"/>
        <v>3.665725692179321E-2</v>
      </c>
      <c r="G136" s="31">
        <f>$C$128*F136</f>
        <v>1778117.2960066004</v>
      </c>
      <c r="H136" s="26"/>
      <c r="I136" s="25">
        <v>0</v>
      </c>
      <c r="J136" s="10">
        <f>C136</f>
        <v>559.67999999999995</v>
      </c>
    </row>
    <row r="137" spans="1:19" x14ac:dyDescent="0.25">
      <c r="C137" s="10"/>
      <c r="D137" s="19">
        <f>SUM(D131:D136)</f>
        <v>44191</v>
      </c>
      <c r="E137" s="10">
        <f>SUM(E131:E136)</f>
        <v>98386464.859999999</v>
      </c>
      <c r="G137" s="10"/>
      <c r="H137">
        <f>SUM(H131:H136)</f>
        <v>333</v>
      </c>
      <c r="I137" s="10">
        <f>SUM(I131:I136)</f>
        <v>837886.21504017012</v>
      </c>
    </row>
    <row r="141" spans="1:19" x14ac:dyDescent="0.25">
      <c r="B141" s="2" t="s">
        <v>141</v>
      </c>
    </row>
    <row r="142" spans="1:19" x14ac:dyDescent="0.25">
      <c r="B142" t="s">
        <v>142</v>
      </c>
      <c r="C142" s="12">
        <v>187</v>
      </c>
    </row>
    <row r="143" spans="1:19" x14ac:dyDescent="0.25">
      <c r="B143" t="s">
        <v>143</v>
      </c>
      <c r="C143" s="12">
        <v>3.48</v>
      </c>
    </row>
    <row r="144" spans="1:19" x14ac:dyDescent="0.25">
      <c r="B144" t="s">
        <v>144</v>
      </c>
      <c r="C144" s="12">
        <v>11</v>
      </c>
    </row>
    <row r="145" spans="2:3" x14ac:dyDescent="0.25">
      <c r="B145" t="s">
        <v>145</v>
      </c>
      <c r="C145" s="23">
        <v>1.71</v>
      </c>
    </row>
    <row r="146" spans="2:3" x14ac:dyDescent="0.25">
      <c r="B146" t="s">
        <v>146</v>
      </c>
      <c r="C146" s="10">
        <f>SUM(C142:C145)</f>
        <v>203.19</v>
      </c>
    </row>
    <row r="147" spans="2:3" x14ac:dyDescent="0.25">
      <c r="B147" t="s">
        <v>152</v>
      </c>
      <c r="C147" s="29">
        <v>0.16228000000000001</v>
      </c>
    </row>
    <row r="148" spans="2:3" x14ac:dyDescent="0.25">
      <c r="B148" t="s">
        <v>147</v>
      </c>
      <c r="C148" s="27">
        <f>C146*(1+C147)</f>
        <v>236.16367320000001</v>
      </c>
    </row>
    <row r="150" spans="2:3" x14ac:dyDescent="0.25">
      <c r="B150" t="s">
        <v>148</v>
      </c>
      <c r="C150" s="12">
        <v>293.5</v>
      </c>
    </row>
    <row r="151" spans="2:3" x14ac:dyDescent="0.25">
      <c r="B151" t="s">
        <v>149</v>
      </c>
      <c r="C151" s="28">
        <v>0.10228</v>
      </c>
    </row>
    <row r="152" spans="2:3" x14ac:dyDescent="0.25">
      <c r="B152" t="s">
        <v>150</v>
      </c>
      <c r="C152" s="12">
        <f>C150*(1+C151)</f>
        <v>323.51918000000001</v>
      </c>
    </row>
    <row r="154" spans="2:3" ht="15.75" thickBot="1" x14ac:dyDescent="0.3">
      <c r="B154" t="s">
        <v>151</v>
      </c>
      <c r="C154" s="30">
        <f>C148+C152</f>
        <v>559.68285319999995</v>
      </c>
    </row>
    <row r="155" spans="2:3" ht="15.75" thickTop="1" x14ac:dyDescent="0.25"/>
  </sheetData>
  <conditionalFormatting sqref="C57:H118 R66:S69 I80:Q118 I57:Q78 I79:K79">
    <cfRule type="expression" dxfId="37" priority="39">
      <formula>MOD(COLUMN(),2)=0</formula>
    </cfRule>
  </conditionalFormatting>
  <conditionalFormatting sqref="R72">
    <cfRule type="expression" dxfId="36" priority="24">
      <formula>MOD(COLUMN(),2)=0</formula>
    </cfRule>
  </conditionalFormatting>
  <conditionalFormatting sqref="R91">
    <cfRule type="expression" dxfId="35" priority="17">
      <formula>MOD(COLUMN(),2)=0</formula>
    </cfRule>
  </conditionalFormatting>
  <conditionalFormatting sqref="L79">
    <cfRule type="expression" dxfId="34" priority="28">
      <formula>MOD(COLUMN(),2)=0</formula>
    </cfRule>
  </conditionalFormatting>
  <conditionalFormatting sqref="M79:Q79">
    <cfRule type="expression" dxfId="33" priority="27">
      <formula>MOD(COLUMN(),2)=0</formula>
    </cfRule>
  </conditionalFormatting>
  <conditionalFormatting sqref="R70:R71 R76">
    <cfRule type="expression" dxfId="32" priority="26">
      <formula>MOD(COLUMN(),2)=0</formula>
    </cfRule>
  </conditionalFormatting>
  <conditionalFormatting sqref="R73:R75 R77:R78 R80 R84 R88:R90 R92:R93 R95:R96 R98:R118">
    <cfRule type="expression" dxfId="31" priority="25">
      <formula>MOD(COLUMN(),2)=0</formula>
    </cfRule>
  </conditionalFormatting>
  <conditionalFormatting sqref="R81">
    <cfRule type="expression" dxfId="30" priority="23">
      <formula>MOD(COLUMN(),2)=0</formula>
    </cfRule>
  </conditionalFormatting>
  <conditionalFormatting sqref="R82">
    <cfRule type="expression" dxfId="29" priority="22">
      <formula>MOD(COLUMN(),2)=0</formula>
    </cfRule>
  </conditionalFormatting>
  <conditionalFormatting sqref="R83">
    <cfRule type="expression" dxfId="28" priority="21">
      <formula>MOD(COLUMN(),2)=0</formula>
    </cfRule>
  </conditionalFormatting>
  <conditionalFormatting sqref="R85">
    <cfRule type="expression" dxfId="27" priority="20">
      <formula>MOD(COLUMN(),2)=0</formula>
    </cfRule>
  </conditionalFormatting>
  <conditionalFormatting sqref="R86">
    <cfRule type="expression" dxfId="26" priority="19">
      <formula>MOD(COLUMN(),2)=0</formula>
    </cfRule>
  </conditionalFormatting>
  <conditionalFormatting sqref="R87">
    <cfRule type="expression" dxfId="25" priority="18">
      <formula>MOD(COLUMN(),2)=0</formula>
    </cfRule>
  </conditionalFormatting>
  <conditionalFormatting sqref="R94">
    <cfRule type="expression" dxfId="24" priority="16">
      <formula>MOD(COLUMN(),2)=0</formula>
    </cfRule>
  </conditionalFormatting>
  <conditionalFormatting sqref="R79:S79">
    <cfRule type="expression" dxfId="23" priority="14">
      <formula>MOD(COLUMN(),2)=0</formula>
    </cfRule>
  </conditionalFormatting>
  <conditionalFormatting sqref="S76 S71">
    <cfRule type="expression" dxfId="22" priority="13">
      <formula>MOD(COLUMN(),2)=0</formula>
    </cfRule>
  </conditionalFormatting>
  <conditionalFormatting sqref="S73:S75 S77:S78 S84 S88:S90 S92:S93 S95:S96 S98:S118 S80">
    <cfRule type="expression" dxfId="21" priority="12">
      <formula>MOD(COLUMN(),2)=0</formula>
    </cfRule>
  </conditionalFormatting>
  <conditionalFormatting sqref="S72">
    <cfRule type="expression" dxfId="20" priority="11">
      <formula>MOD(COLUMN(),2)=0</formula>
    </cfRule>
  </conditionalFormatting>
  <conditionalFormatting sqref="S81">
    <cfRule type="expression" dxfId="19" priority="10">
      <formula>MOD(COLUMN(),2)=0</formula>
    </cfRule>
  </conditionalFormatting>
  <conditionalFormatting sqref="R57:S57">
    <cfRule type="expression" dxfId="18" priority="38">
      <formula>MOD(COLUMN(),2)=0</formula>
    </cfRule>
  </conditionalFormatting>
  <conditionalFormatting sqref="R64:R65 R58">
    <cfRule type="expression" dxfId="17" priority="37">
      <formula>MOD(COLUMN(),2)=0</formula>
    </cfRule>
  </conditionalFormatting>
  <conditionalFormatting sqref="R59 R61">
    <cfRule type="expression" dxfId="16" priority="36">
      <formula>MOD(COLUMN(),2)=0</formula>
    </cfRule>
  </conditionalFormatting>
  <conditionalFormatting sqref="R60">
    <cfRule type="expression" dxfId="15" priority="35">
      <formula>MOD(COLUMN(),2)=0</formula>
    </cfRule>
  </conditionalFormatting>
  <conditionalFormatting sqref="R63">
    <cfRule type="expression" dxfId="14" priority="34">
      <formula>MOD(COLUMN(),2)=0</formula>
    </cfRule>
  </conditionalFormatting>
  <conditionalFormatting sqref="R62">
    <cfRule type="expression" dxfId="13" priority="33">
      <formula>MOD(COLUMN(),2)=0</formula>
    </cfRule>
  </conditionalFormatting>
  <conditionalFormatting sqref="S64:S65 S58">
    <cfRule type="expression" dxfId="12" priority="32">
      <formula>MOD(COLUMN(),2)=0</formula>
    </cfRule>
  </conditionalFormatting>
  <conditionalFormatting sqref="S63">
    <cfRule type="expression" dxfId="11" priority="31">
      <formula>MOD(COLUMN(),2)=0</formula>
    </cfRule>
  </conditionalFormatting>
  <conditionalFormatting sqref="S59:S62">
    <cfRule type="expression" dxfId="10" priority="30">
      <formula>MOD(COLUMN(),2)=0</formula>
    </cfRule>
  </conditionalFormatting>
  <conditionalFormatting sqref="R97">
    <cfRule type="expression" dxfId="9" priority="15">
      <formula>MOD(COLUMN(),2)=0</formula>
    </cfRule>
  </conditionalFormatting>
  <conditionalFormatting sqref="S87">
    <cfRule type="expression" dxfId="8" priority="5">
      <formula>MOD(COLUMN(),2)=0</formula>
    </cfRule>
  </conditionalFormatting>
  <conditionalFormatting sqref="S97">
    <cfRule type="expression" dxfId="7" priority="2">
      <formula>MOD(COLUMN(),2)=0</formula>
    </cfRule>
  </conditionalFormatting>
  <conditionalFormatting sqref="S82">
    <cfRule type="expression" dxfId="6" priority="9">
      <formula>MOD(COLUMN(),2)=0</formula>
    </cfRule>
  </conditionalFormatting>
  <conditionalFormatting sqref="S83">
    <cfRule type="expression" dxfId="5" priority="8">
      <formula>MOD(COLUMN(),2)=0</formula>
    </cfRule>
  </conditionalFormatting>
  <conditionalFormatting sqref="S85">
    <cfRule type="expression" dxfId="4" priority="7">
      <formula>MOD(COLUMN(),2)=0</formula>
    </cfRule>
  </conditionalFormatting>
  <conditionalFormatting sqref="S86">
    <cfRule type="expression" dxfId="3" priority="6">
      <formula>MOD(COLUMN(),2)=0</formula>
    </cfRule>
  </conditionalFormatting>
  <conditionalFormatting sqref="S91">
    <cfRule type="expression" dxfId="2" priority="4">
      <formula>MOD(COLUMN(),2)=0</formula>
    </cfRule>
  </conditionalFormatting>
  <conditionalFormatting sqref="S94">
    <cfRule type="expression" dxfId="1" priority="3">
      <formula>MOD(COLUMN(),2)=0</formula>
    </cfRule>
  </conditionalFormatting>
  <conditionalFormatting sqref="S70">
    <cfRule type="expression" dxfId="0" priority="1">
      <formula>MOD(COLUMN(),2)=0</formula>
    </cfRule>
  </conditionalFormatting>
  <pageMargins left="1" right="1" top="1" bottom="1.75" header="0.5" footer="0.5"/>
  <pageSetup scale="53" orientation="landscape" r:id="rId1"/>
  <headerFooter scaleWithDoc="0">
    <oddFooter xml:space="preserve">&amp;R&amp;"Times New Roman,Bold"&amp;12 Case No. 2020-00350
Attachment to Response to PSC-2 Question No. 130(a)
Page &amp;P of &amp;N
Seelye
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130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89FF14-0698-452B-B8E9-7AB082EE9F5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54fcda00-7b58-44a7-b108-8bd10a8a08ba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D606F9-6512-4BB4-A110-0FD409CF4BF6}">
  <ds:schemaRefs/>
</ds:datastoreItem>
</file>

<file path=customXml/itemProps3.xml><?xml version="1.0" encoding="utf-8"?>
<ds:datastoreItem xmlns:ds="http://schemas.openxmlformats.org/officeDocument/2006/customXml" ds:itemID="{F81CE5B1-E647-49E7-BFCB-289B600586BA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3F449D8B-F5E2-4188-935E-E1B72CB7120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F0DCEAC-666B-4680-A29A-FA2F6C1E5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Couch, Kelly</cp:lastModifiedBy>
  <cp:lastPrinted>2021-01-19T13:49:31Z</cp:lastPrinted>
  <dcterms:created xsi:type="dcterms:W3CDTF">2021-01-11T18:39:09Z</dcterms:created>
  <dcterms:modified xsi:type="dcterms:W3CDTF">2021-01-19T13:49:57Z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2021-01-14T17:59:57Z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2ea2ec67-61b2-4e18-b6bd-5865d60351e2</vt:lpwstr>
  </property>
  <property fmtid="{D5CDD505-2E9C-101B-9397-08002B2CF9AE}" pid="9" name="MSIP_Label_0adee1c6-0c13-46fe-9f7d-d5b32ad2c571_ContentBits">
    <vt:lpwstr>0</vt:lpwstr>
  </property>
</Properties>
</file>