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E24A59D4-FC85-4517-B369-BDDAB7DA7DAE}" xr6:coauthVersionLast="45" xr6:coauthVersionMax="45" xr10:uidLastSave="{00000000-0000-0000-0000-000000000000}"/>
  <bookViews>
    <workbookView xWindow="57480" yWindow="-120" windowWidth="29040" windowHeight="17640" tabRatio="809" xr2:uid="{00000000-000D-0000-FFFF-FFFF00000000}"/>
  </bookViews>
  <sheets>
    <sheet name="Summary" sheetId="19" r:id="rId1"/>
    <sheet name="O&amp;M" sheetId="30" r:id="rId2"/>
    <sheet name="TYE 062022" sheetId="24" r:id="rId3"/>
  </sheets>
  <definedNames>
    <definedName name="_xlnm.Print_Area" localSheetId="0">Summary!$A$1:$O$27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19" l="1"/>
  <c r="B11" i="24"/>
  <c r="B12" i="24" s="1"/>
  <c r="B5" i="24"/>
  <c r="B6" i="24" s="1"/>
  <c r="F16" i="30" l="1"/>
  <c r="E16" i="30"/>
  <c r="F11" i="30"/>
  <c r="E11" i="30"/>
  <c r="C10" i="24" l="1"/>
  <c r="C4" i="24"/>
  <c r="D10" i="24" l="1"/>
  <c r="C11" i="24"/>
  <c r="C12" i="24" s="1"/>
  <c r="D4" i="24"/>
  <c r="C5" i="24"/>
  <c r="C6" i="24" s="1"/>
  <c r="E10" i="24" l="1"/>
  <c r="D11" i="24"/>
  <c r="D12" i="24" s="1"/>
  <c r="E4" i="24"/>
  <c r="D5" i="24"/>
  <c r="D6" i="24" s="1"/>
  <c r="F10" i="24" l="1"/>
  <c r="E11" i="24"/>
  <c r="E12" i="24" s="1"/>
  <c r="F4" i="24"/>
  <c r="E5" i="24"/>
  <c r="E6" i="24" s="1"/>
  <c r="G10" i="24" l="1"/>
  <c r="F11" i="24"/>
  <c r="F12" i="24" s="1"/>
  <c r="G4" i="24"/>
  <c r="F5" i="24"/>
  <c r="F6" i="24" s="1"/>
  <c r="H10" i="24" l="1"/>
  <c r="G11" i="24"/>
  <c r="G12" i="24" s="1"/>
  <c r="H4" i="24"/>
  <c r="G5" i="24"/>
  <c r="G6" i="24" s="1"/>
  <c r="I10" i="24" l="1"/>
  <c r="H11" i="24"/>
  <c r="H12" i="24" s="1"/>
  <c r="I4" i="24"/>
  <c r="H5" i="24"/>
  <c r="H6" i="24" s="1"/>
  <c r="J10" i="24" l="1"/>
  <c r="I11" i="24"/>
  <c r="I12" i="24" s="1"/>
  <c r="I5" i="24"/>
  <c r="I6" i="24" s="1"/>
  <c r="J4" i="24"/>
  <c r="K10" i="24" l="1"/>
  <c r="J11" i="24"/>
  <c r="J12" i="24" s="1"/>
  <c r="J5" i="24"/>
  <c r="J6" i="24" s="1"/>
  <c r="K4" i="24"/>
  <c r="L10" i="24" l="1"/>
  <c r="K11" i="24"/>
  <c r="K12" i="24" s="1"/>
  <c r="K5" i="24"/>
  <c r="K6" i="24" s="1"/>
  <c r="L4" i="24"/>
  <c r="M10" i="24" l="1"/>
  <c r="L11" i="24"/>
  <c r="L12" i="24" s="1"/>
  <c r="B6" i="19"/>
  <c r="B11" i="19" s="1"/>
  <c r="B16" i="19" s="1"/>
  <c r="B5" i="19"/>
  <c r="B10" i="19" s="1"/>
  <c r="B15" i="19" s="1"/>
  <c r="L5" i="24"/>
  <c r="M4" i="24"/>
  <c r="M11" i="24" l="1"/>
  <c r="M12" i="24" s="1"/>
  <c r="C6" i="19"/>
  <c r="C11" i="19" s="1"/>
  <c r="C16" i="19" s="1"/>
  <c r="N10" i="24"/>
  <c r="C5" i="19"/>
  <c r="C10" i="19" s="1"/>
  <c r="C15" i="19" s="1"/>
  <c r="M5" i="24"/>
  <c r="M6" i="24" s="1"/>
  <c r="N4" i="24"/>
  <c r="L6" i="24"/>
  <c r="N11" i="24" l="1"/>
  <c r="N12" i="24" s="1"/>
  <c r="O10" i="24"/>
  <c r="D6" i="19"/>
  <c r="D11" i="19" s="1"/>
  <c r="D16" i="19" s="1"/>
  <c r="D5" i="19"/>
  <c r="D10" i="19" s="1"/>
  <c r="D15" i="19" s="1"/>
  <c r="N5" i="24"/>
  <c r="O4" i="24"/>
  <c r="O11" i="24" l="1"/>
  <c r="O12" i="24" s="1"/>
  <c r="P10" i="24"/>
  <c r="E6" i="19"/>
  <c r="N6" i="24"/>
  <c r="E5" i="19"/>
  <c r="E10" i="19" s="1"/>
  <c r="E15" i="19" s="1"/>
  <c r="O5" i="24"/>
  <c r="O6" i="24" s="1"/>
  <c r="P4" i="24"/>
  <c r="E11" i="19" l="1"/>
  <c r="E16" i="19" s="1"/>
  <c r="P11" i="24"/>
  <c r="F6" i="19"/>
  <c r="F11" i="19" s="1"/>
  <c r="F16" i="19" s="1"/>
  <c r="Q10" i="24"/>
  <c r="F5" i="19"/>
  <c r="F10" i="19" s="1"/>
  <c r="F15" i="19" s="1"/>
  <c r="P5" i="24"/>
  <c r="P6" i="24" s="1"/>
  <c r="Q4" i="24"/>
  <c r="P12" i="24" l="1"/>
  <c r="Q11" i="24"/>
  <c r="Q12" i="24" s="1"/>
  <c r="G6" i="19"/>
  <c r="G11" i="19" s="1"/>
  <c r="G16" i="19" s="1"/>
  <c r="R10" i="24"/>
  <c r="G5" i="19"/>
  <c r="G10" i="19" s="1"/>
  <c r="G15" i="19" s="1"/>
  <c r="Q5" i="24"/>
  <c r="Q6" i="24" s="1"/>
  <c r="R4" i="24"/>
  <c r="R11" i="24" l="1"/>
  <c r="R12" i="24" s="1"/>
  <c r="S10" i="24"/>
  <c r="H6" i="19"/>
  <c r="H5" i="19"/>
  <c r="H10" i="19" s="1"/>
  <c r="H15" i="19" s="1"/>
  <c r="R5" i="24"/>
  <c r="O23" i="19"/>
  <c r="S4" i="24"/>
  <c r="H11" i="19" l="1"/>
  <c r="H16" i="19" s="1"/>
  <c r="S11" i="24"/>
  <c r="S12" i="24" s="1"/>
  <c r="I6" i="19"/>
  <c r="I11" i="19" s="1"/>
  <c r="I16" i="19" s="1"/>
  <c r="T10" i="24"/>
  <c r="I5" i="19"/>
  <c r="I10" i="19" s="1"/>
  <c r="I15" i="19" s="1"/>
  <c r="S5" i="24"/>
  <c r="S6" i="24" s="1"/>
  <c r="T4" i="24"/>
  <c r="R6" i="24"/>
  <c r="G7" i="19"/>
  <c r="B7" i="19"/>
  <c r="G12" i="19"/>
  <c r="F12" i="19"/>
  <c r="E12" i="19"/>
  <c r="D12" i="19"/>
  <c r="C12" i="19"/>
  <c r="B12" i="19"/>
  <c r="H7" i="19"/>
  <c r="F7" i="19"/>
  <c r="E7" i="19"/>
  <c r="D7" i="19"/>
  <c r="C7" i="19"/>
  <c r="H12" i="19" l="1"/>
  <c r="I7" i="19"/>
  <c r="I12" i="19"/>
  <c r="T11" i="24"/>
  <c r="T12" i="24" s="1"/>
  <c r="J6" i="19"/>
  <c r="J11" i="19" s="1"/>
  <c r="J16" i="19" s="1"/>
  <c r="U10" i="24"/>
  <c r="J5" i="19"/>
  <c r="T5" i="24"/>
  <c r="T6" i="24" s="1"/>
  <c r="U4" i="24"/>
  <c r="U11" i="24" l="1"/>
  <c r="U12" i="24" s="1"/>
  <c r="V10" i="24"/>
  <c r="K6" i="19"/>
  <c r="K11" i="19" s="1"/>
  <c r="K16" i="19" s="1"/>
  <c r="K5" i="19"/>
  <c r="U5" i="24"/>
  <c r="U6" i="24" s="1"/>
  <c r="V4" i="24"/>
  <c r="J10" i="19"/>
  <c r="J7" i="19"/>
  <c r="V11" i="24" l="1"/>
  <c r="V12" i="24" s="1"/>
  <c r="L6" i="19"/>
  <c r="L11" i="19" s="1"/>
  <c r="L16" i="19" s="1"/>
  <c r="W10" i="24"/>
  <c r="J15" i="19"/>
  <c r="J12" i="19"/>
  <c r="L5" i="19"/>
  <c r="V5" i="24"/>
  <c r="V6" i="24" s="1"/>
  <c r="W4" i="24"/>
  <c r="K10" i="19"/>
  <c r="K7" i="19"/>
  <c r="W11" i="24" l="1"/>
  <c r="W12" i="24" s="1"/>
  <c r="X10" i="24"/>
  <c r="M6" i="19"/>
  <c r="M11" i="19" s="1"/>
  <c r="M16" i="19" s="1"/>
  <c r="L10" i="19"/>
  <c r="L7" i="19"/>
  <c r="K15" i="19"/>
  <c r="K12" i="19"/>
  <c r="M5" i="19"/>
  <c r="W5" i="24"/>
  <c r="W6" i="24" s="1"/>
  <c r="X4" i="24"/>
  <c r="N6" i="19" l="1"/>
  <c r="X11" i="24"/>
  <c r="Z10" i="24"/>
  <c r="N5" i="19"/>
  <c r="O5" i="19" s="1"/>
  <c r="X5" i="24"/>
  <c r="Z4" i="24"/>
  <c r="M10" i="19"/>
  <c r="M7" i="19"/>
  <c r="L15" i="19"/>
  <c r="L12" i="19"/>
  <c r="G17" i="19"/>
  <c r="C17" i="19"/>
  <c r="E17" i="19"/>
  <c r="K17" i="19"/>
  <c r="F17" i="19"/>
  <c r="I17" i="19"/>
  <c r="H17" i="19"/>
  <c r="B17" i="19"/>
  <c r="D17" i="19"/>
  <c r="J17" i="19"/>
  <c r="X12" i="24" l="1"/>
  <c r="Z12" i="24" s="1"/>
  <c r="Z11" i="24"/>
  <c r="N11" i="19"/>
  <c r="O6" i="19"/>
  <c r="O7" i="19" s="1"/>
  <c r="M15" i="19"/>
  <c r="M17" i="19" s="1"/>
  <c r="M12" i="19"/>
  <c r="X6" i="24"/>
  <c r="Z6" i="24" s="1"/>
  <c r="Z5" i="24"/>
  <c r="L17" i="19"/>
  <c r="N10" i="19"/>
  <c r="N7" i="19"/>
  <c r="N16" i="19" l="1"/>
  <c r="O16" i="19" s="1"/>
  <c r="O11" i="19"/>
  <c r="N15" i="19"/>
  <c r="N12" i="19"/>
  <c r="O10" i="19"/>
  <c r="O12" i="19" l="1"/>
  <c r="N17" i="19"/>
  <c r="O15" i="19"/>
  <c r="O17" i="19" s="1"/>
  <c r="O20" i="19" s="1"/>
  <c r="O22" i="19" s="1"/>
  <c r="O25" i="19" s="1"/>
</calcChain>
</file>

<file path=xl/sharedStrings.xml><?xml version="1.0" encoding="utf-8"?>
<sst xmlns="http://schemas.openxmlformats.org/spreadsheetml/2006/main" count="55" uniqueCount="36">
  <si>
    <t>Plant</t>
  </si>
  <si>
    <t>Total</t>
  </si>
  <si>
    <t>Accumulated Deferred Income Taxes (282)</t>
  </si>
  <si>
    <t>Total Rate Base / Capitalization</t>
  </si>
  <si>
    <t xml:space="preserve">Total Rate Base / Capitalization </t>
  </si>
  <si>
    <t>Rate of Return (Pretax)</t>
  </si>
  <si>
    <t xml:space="preserve">     Return on Capitalization</t>
  </si>
  <si>
    <t>Property Taxes</t>
  </si>
  <si>
    <t xml:space="preserve">     Total Revenue Requirement</t>
  </si>
  <si>
    <t xml:space="preserve">Annual O&amp;M </t>
  </si>
  <si>
    <t>Accumulated Capital Costs (Account 108)</t>
  </si>
  <si>
    <t>Louisville Gas &amp; Electric</t>
  </si>
  <si>
    <t>13-month Average 6/30/2022</t>
  </si>
  <si>
    <t>TYE 6/30/2022</t>
  </si>
  <si>
    <t>Demolition</t>
  </si>
  <si>
    <t>RWIP</t>
  </si>
  <si>
    <t>ADIT</t>
  </si>
  <si>
    <t>108 Capex</t>
  </si>
  <si>
    <t>Cane Run 11 Rate Base</t>
  </si>
  <si>
    <t>Canal</t>
  </si>
  <si>
    <t>Cane Run 11</t>
  </si>
  <si>
    <t>Canal Rate Base</t>
  </si>
  <si>
    <t>LG&amp;E operating expenses for each of the retired power plants included in the claimed revenue requirement in the prior rate case filing vs current rate case filing</t>
  </si>
  <si>
    <t>FERC Account</t>
  </si>
  <si>
    <t>Exp Type</t>
  </si>
  <si>
    <t>Description</t>
  </si>
  <si>
    <t>Prior Case</t>
  </si>
  <si>
    <t>Current Case</t>
  </si>
  <si>
    <t>0301</t>
  </si>
  <si>
    <t>O/S - OTHER-LABOR-3RD PARTY</t>
  </si>
  <si>
    <t>0303</t>
  </si>
  <si>
    <t>O/S - MATERIAL &amp; EQUIPMENT (INSTALLED)</t>
  </si>
  <si>
    <t>0639</t>
  </si>
  <si>
    <t>COMPUTER CUSTOM SOFTWARE OR SERVICES/MTCE - NONTAXABLE</t>
  </si>
  <si>
    <t>TYE 6/2022</t>
  </si>
  <si>
    <t>Note - This analysis does not include the remaining Net Book Value as shown in the 2020 Direct Testimony John Spanos -  Exhibit JJS-LGE-2.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</si>
</sst>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u/>
      <sz val="12"/>
      <color theme="1"/>
      <name val="Times New Roman"/>
      <family val="2"/>
    </font>
    <font>
      <sz val="12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4" fillId="0" borderId="0"/>
  </cellStyleXfs>
  <cellXfs count="47">
    <xf numFmtId="0" fontId="0" fillId="0" borderId="0" xfId="0"/>
    <xf numFmtId="10" fontId="0" fillId="0" borderId="1" xfId="2" quotePrefix="1" applyNumberFormat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" wrapText="1"/>
    </xf>
    <xf numFmtId="164" fontId="0" fillId="0" borderId="0" xfId="1" applyNumberFormat="1" applyFont="1" applyFill="1" applyBorder="1"/>
    <xf numFmtId="164" fontId="8" fillId="0" borderId="2" xfId="1" applyNumberFormat="1" applyFont="1" applyFill="1" applyBorder="1"/>
    <xf numFmtId="0" fontId="10" fillId="0" borderId="0" xfId="0" applyFont="1"/>
    <xf numFmtId="14" fontId="6" fillId="0" borderId="0" xfId="0" applyNumberFormat="1" applyFont="1" applyFill="1" applyAlignment="1">
      <alignment horizontal="center" wrapText="1"/>
    </xf>
    <xf numFmtId="164" fontId="0" fillId="0" borderId="0" xfId="0" applyNumberFormat="1" applyFill="1"/>
    <xf numFmtId="10" fontId="0" fillId="0" borderId="0" xfId="2" applyNumberFormat="1" applyFont="1" applyFill="1"/>
    <xf numFmtId="0" fontId="7" fillId="0" borderId="0" xfId="0" applyFont="1" applyFill="1" applyAlignment="1">
      <alignment horizontal="center"/>
    </xf>
    <xf numFmtId="164" fontId="0" fillId="0" borderId="0" xfId="1" applyNumberFormat="1" applyFont="1" applyFill="1"/>
    <xf numFmtId="164" fontId="0" fillId="0" borderId="2" xfId="0" applyNumberFormat="1" applyFill="1" applyBorder="1"/>
    <xf numFmtId="0" fontId="11" fillId="0" borderId="0" xfId="0" applyFont="1"/>
    <xf numFmtId="0" fontId="12" fillId="0" borderId="0" xfId="3" applyFont="1"/>
    <xf numFmtId="14" fontId="10" fillId="0" borderId="0" xfId="0" applyNumberFormat="1" applyFont="1"/>
    <xf numFmtId="164" fontId="10" fillId="0" borderId="2" xfId="0" applyNumberFormat="1" applyFont="1" applyBorder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8" fillId="0" borderId="0" xfId="1" applyNumberFormat="1" applyFont="1" applyFill="1"/>
    <xf numFmtId="43" fontId="0" fillId="0" borderId="0" xfId="0" applyNumberFormat="1" applyFill="1"/>
    <xf numFmtId="9" fontId="0" fillId="0" borderId="0" xfId="2" applyFont="1" applyFill="1"/>
    <xf numFmtId="0" fontId="0" fillId="0" borderId="0" xfId="0" applyFill="1" applyAlignment="1"/>
    <xf numFmtId="0" fontId="5" fillId="0" borderId="0" xfId="0" applyFont="1" applyFill="1"/>
    <xf numFmtId="164" fontId="5" fillId="0" borderId="0" xfId="1" applyNumberFormat="1" applyFont="1" applyFill="1"/>
    <xf numFmtId="0" fontId="0" fillId="0" borderId="0" xfId="0" applyFill="1" applyAlignment="1">
      <alignment horizontal="left"/>
    </xf>
    <xf numFmtId="164" fontId="5" fillId="0" borderId="0" xfId="0" applyNumberFormat="1" applyFont="1" applyFill="1"/>
    <xf numFmtId="0" fontId="1" fillId="0" borderId="0" xfId="0" applyFont="1"/>
    <xf numFmtId="164" fontId="1" fillId="0" borderId="0" xfId="1" applyNumberFormat="1" applyFont="1"/>
    <xf numFmtId="164" fontId="1" fillId="0" borderId="0" xfId="0" applyNumberFormat="1" applyFont="1"/>
    <xf numFmtId="0" fontId="1" fillId="0" borderId="0" xfId="0" quotePrefix="1" applyFont="1"/>
    <xf numFmtId="0" fontId="13" fillId="0" borderId="0" xfId="3" applyFont="1"/>
    <xf numFmtId="43" fontId="13" fillId="0" borderId="0" xfId="5" applyFont="1"/>
    <xf numFmtId="0" fontId="12" fillId="0" borderId="0" xfId="3" applyFont="1" applyAlignment="1">
      <alignment horizontal="center"/>
    </xf>
    <xf numFmtId="43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quotePrefix="1" applyFont="1" applyAlignment="1">
      <alignment horizontal="center"/>
    </xf>
    <xf numFmtId="43" fontId="13" fillId="0" borderId="0" xfId="5" applyFont="1" applyAlignment="1">
      <alignment horizontal="center"/>
    </xf>
    <xf numFmtId="43" fontId="13" fillId="0" borderId="1" xfId="5" applyFont="1" applyBorder="1" applyAlignment="1">
      <alignment horizontal="center"/>
    </xf>
    <xf numFmtId="43" fontId="13" fillId="0" borderId="1" xfId="5" applyFont="1" applyBorder="1"/>
    <xf numFmtId="43" fontId="12" fillId="0" borderId="0" xfId="5" applyFont="1"/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3" fillId="0" borderId="0" xfId="9" applyFont="1"/>
    <xf numFmtId="0" fontId="0" fillId="0" borderId="0" xfId="0" applyFont="1" applyFill="1"/>
  </cellXfs>
  <cellStyles count="10">
    <cellStyle name="Comma" xfId="1" builtinId="3"/>
    <cellStyle name="Comma 2" xfId="5" xr:uid="{00000000-0005-0000-0000-000001000000}"/>
    <cellStyle name="Comma 3" xfId="8" xr:uid="{0C2455A3-109D-4C85-8615-D6C662178A25}"/>
    <cellStyle name="Currency 2" xfId="6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4" xfId="7" xr:uid="{61338396-2689-4E85-A868-F061CACD7092}"/>
    <cellStyle name="Normal 5" xfId="9" xr:uid="{A91E49B5-6A9C-4D82-98DB-EEB1D8E3E3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80" zoomScaleNormal="80" workbookViewId="0">
      <selection activeCell="A28" sqref="A28"/>
    </sheetView>
  </sheetViews>
  <sheetFormatPr defaultRowHeight="15.75" x14ac:dyDescent="0.25"/>
  <cols>
    <col min="1" max="1" width="28.25" style="2" bestFit="1" customWidth="1"/>
    <col min="2" max="14" width="12.625" style="2" customWidth="1"/>
    <col min="15" max="15" width="17.625" style="2" customWidth="1"/>
    <col min="16" max="16" width="10.75" style="2" bestFit="1" customWidth="1"/>
    <col min="17" max="16384" width="9" style="2"/>
  </cols>
  <sheetData>
    <row r="1" spans="1:16" x14ac:dyDescent="0.25">
      <c r="A1" s="2" t="s">
        <v>11</v>
      </c>
    </row>
    <row r="2" spans="1:16" x14ac:dyDescent="0.25">
      <c r="A2" s="2" t="s">
        <v>14</v>
      </c>
    </row>
    <row r="4" spans="1:16" s="20" customFormat="1" ht="31.5" x14ac:dyDescent="0.25">
      <c r="A4" s="19" t="s">
        <v>10</v>
      </c>
      <c r="B4" s="7">
        <v>44377</v>
      </c>
      <c r="C4" s="7">
        <v>44408</v>
      </c>
      <c r="D4" s="7">
        <v>44439</v>
      </c>
      <c r="E4" s="7">
        <v>44469</v>
      </c>
      <c r="F4" s="7">
        <v>44500</v>
      </c>
      <c r="G4" s="7">
        <v>44530</v>
      </c>
      <c r="H4" s="7">
        <v>44561</v>
      </c>
      <c r="I4" s="7">
        <v>44592</v>
      </c>
      <c r="J4" s="7">
        <v>44620</v>
      </c>
      <c r="K4" s="7">
        <v>44651</v>
      </c>
      <c r="L4" s="7">
        <v>44681</v>
      </c>
      <c r="M4" s="7">
        <v>44712</v>
      </c>
      <c r="N4" s="7">
        <v>44742</v>
      </c>
      <c r="O4" s="3" t="s">
        <v>12</v>
      </c>
    </row>
    <row r="5" spans="1:16" s="20" customFormat="1" x14ac:dyDescent="0.25">
      <c r="A5" s="17" t="s">
        <v>20</v>
      </c>
      <c r="B5" s="4">
        <f>'TYE 062022'!L4</f>
        <v>293001.68000000005</v>
      </c>
      <c r="C5" s="4">
        <f>'TYE 062022'!M4</f>
        <v>293001.68000000005</v>
      </c>
      <c r="D5" s="4">
        <f>'TYE 062022'!N4</f>
        <v>293001.68000000005</v>
      </c>
      <c r="E5" s="4">
        <f>'TYE 062022'!O4</f>
        <v>293001.68000000005</v>
      </c>
      <c r="F5" s="4">
        <f>'TYE 062022'!P4</f>
        <v>293001.68000000005</v>
      </c>
      <c r="G5" s="4">
        <f>'TYE 062022'!Q4</f>
        <v>293001.68000000005</v>
      </c>
      <c r="H5" s="4">
        <f>'TYE 062022'!R4</f>
        <v>293001.68000000005</v>
      </c>
      <c r="I5" s="4">
        <f>'TYE 062022'!S4</f>
        <v>293001.68000000005</v>
      </c>
      <c r="J5" s="4">
        <f>'TYE 062022'!T4</f>
        <v>293001.68000000005</v>
      </c>
      <c r="K5" s="4">
        <f>'TYE 062022'!U4</f>
        <v>293001.68000000005</v>
      </c>
      <c r="L5" s="4">
        <f>'TYE 062022'!V4</f>
        <v>293001.68000000005</v>
      </c>
      <c r="M5" s="4">
        <f>'TYE 062022'!W4</f>
        <v>293001.68000000005</v>
      </c>
      <c r="N5" s="4">
        <f>'TYE 062022'!X4</f>
        <v>293001.68000000005</v>
      </c>
      <c r="O5" s="4">
        <f>AVERAGE(B5:N5)</f>
        <v>293001.68000000011</v>
      </c>
    </row>
    <row r="6" spans="1:16" x14ac:dyDescent="0.25">
      <c r="A6" s="17" t="s">
        <v>19</v>
      </c>
      <c r="B6" s="4">
        <f>'TYE 062022'!L10</f>
        <v>7127379</v>
      </c>
      <c r="C6" s="4">
        <f>'TYE 062022'!M10</f>
        <v>7732379</v>
      </c>
      <c r="D6" s="4">
        <f>'TYE 062022'!N10</f>
        <v>8237379</v>
      </c>
      <c r="E6" s="4">
        <f>'TYE 062022'!O10</f>
        <v>8742379</v>
      </c>
      <c r="F6" s="4">
        <f>'TYE 062022'!P10</f>
        <v>9297379</v>
      </c>
      <c r="G6" s="4">
        <f>'TYE 062022'!Q10</f>
        <v>9732379</v>
      </c>
      <c r="H6" s="4">
        <f>'TYE 062022'!R10</f>
        <v>11500000</v>
      </c>
      <c r="I6" s="4">
        <f>'TYE 062022'!S10</f>
        <v>11525000</v>
      </c>
      <c r="J6" s="4">
        <f>'TYE 062022'!T10</f>
        <v>11575000</v>
      </c>
      <c r="K6" s="4">
        <f>'TYE 062022'!U10</f>
        <v>11600000</v>
      </c>
      <c r="L6" s="4">
        <f>'TYE 062022'!V10</f>
        <v>11700000</v>
      </c>
      <c r="M6" s="4">
        <f>'TYE 062022'!W10</f>
        <v>11700000</v>
      </c>
      <c r="N6" s="4">
        <f>'TYE 062022'!X10</f>
        <v>11700000</v>
      </c>
      <c r="O6" s="4">
        <f>AVERAGE(B6:N6)</f>
        <v>10166867.23076923</v>
      </c>
    </row>
    <row r="7" spans="1:16" x14ac:dyDescent="0.25">
      <c r="A7" s="18" t="s">
        <v>1</v>
      </c>
      <c r="B7" s="5">
        <f t="shared" ref="B7:O7" si="0">SUM(B5:B6)</f>
        <v>7420380.6799999997</v>
      </c>
      <c r="C7" s="5">
        <f t="shared" si="0"/>
        <v>8025380.6799999997</v>
      </c>
      <c r="D7" s="5">
        <f t="shared" si="0"/>
        <v>8530380.6799999997</v>
      </c>
      <c r="E7" s="5">
        <f t="shared" si="0"/>
        <v>9035380.6799999997</v>
      </c>
      <c r="F7" s="5">
        <f t="shared" si="0"/>
        <v>9590380.6799999997</v>
      </c>
      <c r="G7" s="5">
        <f t="shared" si="0"/>
        <v>10025380.68</v>
      </c>
      <c r="H7" s="5">
        <f t="shared" si="0"/>
        <v>11793001.68</v>
      </c>
      <c r="I7" s="5">
        <f t="shared" si="0"/>
        <v>11818001.68</v>
      </c>
      <c r="J7" s="5">
        <f t="shared" si="0"/>
        <v>11868001.68</v>
      </c>
      <c r="K7" s="5">
        <f t="shared" si="0"/>
        <v>11893001.68</v>
      </c>
      <c r="L7" s="5">
        <f t="shared" si="0"/>
        <v>11993001.68</v>
      </c>
      <c r="M7" s="5">
        <f t="shared" si="0"/>
        <v>11993001.68</v>
      </c>
      <c r="N7" s="5">
        <f t="shared" si="0"/>
        <v>11993001.68</v>
      </c>
      <c r="O7" s="5">
        <f t="shared" si="0"/>
        <v>10459868.91076923</v>
      </c>
    </row>
    <row r="8" spans="1:16" ht="27" customHeight="1" x14ac:dyDescent="0.25">
      <c r="A8" s="18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t="31.5" x14ac:dyDescent="0.25">
      <c r="A9" s="19" t="s">
        <v>2</v>
      </c>
      <c r="B9" s="7">
        <v>44377</v>
      </c>
      <c r="C9" s="7">
        <v>44408</v>
      </c>
      <c r="D9" s="7">
        <v>44439</v>
      </c>
      <c r="E9" s="7">
        <v>44469</v>
      </c>
      <c r="F9" s="7">
        <v>44500</v>
      </c>
      <c r="G9" s="7">
        <v>44530</v>
      </c>
      <c r="H9" s="7">
        <v>44561</v>
      </c>
      <c r="I9" s="7">
        <v>44592</v>
      </c>
      <c r="J9" s="7">
        <v>44620</v>
      </c>
      <c r="K9" s="7">
        <v>44651</v>
      </c>
      <c r="L9" s="7">
        <v>44681</v>
      </c>
      <c r="M9" s="7">
        <v>44712</v>
      </c>
      <c r="N9" s="7">
        <v>44742</v>
      </c>
      <c r="O9" s="3" t="s">
        <v>12</v>
      </c>
    </row>
    <row r="10" spans="1:16" x14ac:dyDescent="0.25">
      <c r="A10" s="17" t="s">
        <v>20</v>
      </c>
      <c r="B10" s="4">
        <f>B5*0.2495</f>
        <v>73103.919160000019</v>
      </c>
      <c r="C10" s="4">
        <f t="shared" ref="C10:N10" si="1">C5*0.2495</f>
        <v>73103.919160000019</v>
      </c>
      <c r="D10" s="4">
        <f t="shared" si="1"/>
        <v>73103.919160000019</v>
      </c>
      <c r="E10" s="4">
        <f t="shared" si="1"/>
        <v>73103.919160000019</v>
      </c>
      <c r="F10" s="4">
        <f t="shared" si="1"/>
        <v>73103.919160000019</v>
      </c>
      <c r="G10" s="4">
        <f t="shared" si="1"/>
        <v>73103.919160000019</v>
      </c>
      <c r="H10" s="4">
        <f t="shared" si="1"/>
        <v>73103.919160000019</v>
      </c>
      <c r="I10" s="4">
        <f t="shared" si="1"/>
        <v>73103.919160000019</v>
      </c>
      <c r="J10" s="4">
        <f t="shared" si="1"/>
        <v>73103.919160000019</v>
      </c>
      <c r="K10" s="4">
        <f t="shared" si="1"/>
        <v>73103.919160000019</v>
      </c>
      <c r="L10" s="4">
        <f t="shared" si="1"/>
        <v>73103.919160000019</v>
      </c>
      <c r="M10" s="4">
        <f t="shared" si="1"/>
        <v>73103.919160000019</v>
      </c>
      <c r="N10" s="4">
        <f t="shared" si="1"/>
        <v>73103.919160000019</v>
      </c>
      <c r="O10" s="4">
        <f t="shared" ref="O10:O11" si="2">AVERAGE(B10:N10)</f>
        <v>73103.919160000034</v>
      </c>
      <c r="P10" s="22"/>
    </row>
    <row r="11" spans="1:16" x14ac:dyDescent="0.25">
      <c r="A11" s="17" t="s">
        <v>19</v>
      </c>
      <c r="B11" s="4">
        <f>B6*0.2495</f>
        <v>1778281.0604999999</v>
      </c>
      <c r="C11" s="4">
        <f t="shared" ref="C11:N11" si="3">C6*0.2495</f>
        <v>1929228.5604999999</v>
      </c>
      <c r="D11" s="4">
        <f t="shared" si="3"/>
        <v>2055226.0604999999</v>
      </c>
      <c r="E11" s="4">
        <f t="shared" si="3"/>
        <v>2181223.5605000001</v>
      </c>
      <c r="F11" s="4">
        <f t="shared" si="3"/>
        <v>2319696.0605000001</v>
      </c>
      <c r="G11" s="4">
        <f t="shared" si="3"/>
        <v>2428228.5605000001</v>
      </c>
      <c r="H11" s="4">
        <f t="shared" si="3"/>
        <v>2869250</v>
      </c>
      <c r="I11" s="4">
        <f t="shared" si="3"/>
        <v>2875487.5</v>
      </c>
      <c r="J11" s="4">
        <f t="shared" si="3"/>
        <v>2887962.5</v>
      </c>
      <c r="K11" s="4">
        <f t="shared" si="3"/>
        <v>2894200</v>
      </c>
      <c r="L11" s="4">
        <f t="shared" si="3"/>
        <v>2919150</v>
      </c>
      <c r="M11" s="4">
        <f t="shared" si="3"/>
        <v>2919150</v>
      </c>
      <c r="N11" s="4">
        <f t="shared" si="3"/>
        <v>2919150</v>
      </c>
      <c r="O11" s="4">
        <f t="shared" si="2"/>
        <v>2536633.3740769229</v>
      </c>
    </row>
    <row r="12" spans="1:16" x14ac:dyDescent="0.25">
      <c r="A12" s="18" t="s">
        <v>1</v>
      </c>
      <c r="B12" s="5">
        <f t="shared" ref="B12:O12" si="4">SUM(B10:B11)</f>
        <v>1851384.97966</v>
      </c>
      <c r="C12" s="5">
        <f t="shared" si="4"/>
        <v>2002332.47966</v>
      </c>
      <c r="D12" s="5">
        <f t="shared" si="4"/>
        <v>2128329.9796599997</v>
      </c>
      <c r="E12" s="5">
        <f t="shared" si="4"/>
        <v>2254327.4796600002</v>
      </c>
      <c r="F12" s="5">
        <f t="shared" si="4"/>
        <v>2392799.9796600002</v>
      </c>
      <c r="G12" s="5">
        <f t="shared" si="4"/>
        <v>2501332.4796600002</v>
      </c>
      <c r="H12" s="5">
        <f t="shared" si="4"/>
        <v>2942353.91916</v>
      </c>
      <c r="I12" s="5">
        <f t="shared" si="4"/>
        <v>2948591.41916</v>
      </c>
      <c r="J12" s="5">
        <f t="shared" si="4"/>
        <v>2961066.41916</v>
      </c>
      <c r="K12" s="5">
        <f t="shared" si="4"/>
        <v>2967303.91916</v>
      </c>
      <c r="L12" s="5">
        <f t="shared" si="4"/>
        <v>2992253.91916</v>
      </c>
      <c r="M12" s="5">
        <f t="shared" si="4"/>
        <v>2992253.91916</v>
      </c>
      <c r="N12" s="5">
        <f t="shared" si="4"/>
        <v>2992253.91916</v>
      </c>
      <c r="O12" s="5">
        <f t="shared" si="4"/>
        <v>2609737.2932369229</v>
      </c>
    </row>
    <row r="13" spans="1:16" ht="27" customHeigh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6" ht="31.5" x14ac:dyDescent="0.25">
      <c r="A14" s="19" t="s">
        <v>3</v>
      </c>
      <c r="B14" s="7">
        <v>44377</v>
      </c>
      <c r="C14" s="7">
        <v>44408</v>
      </c>
      <c r="D14" s="7">
        <v>44439</v>
      </c>
      <c r="E14" s="7">
        <v>44469</v>
      </c>
      <c r="F14" s="7">
        <v>44500</v>
      </c>
      <c r="G14" s="7">
        <v>44530</v>
      </c>
      <c r="H14" s="7">
        <v>44561</v>
      </c>
      <c r="I14" s="7">
        <v>44592</v>
      </c>
      <c r="J14" s="7">
        <v>44620</v>
      </c>
      <c r="K14" s="7">
        <v>44651</v>
      </c>
      <c r="L14" s="7">
        <v>44681</v>
      </c>
      <c r="M14" s="7">
        <v>44712</v>
      </c>
      <c r="N14" s="7">
        <v>44742</v>
      </c>
      <c r="O14" s="3" t="s">
        <v>12</v>
      </c>
    </row>
    <row r="15" spans="1:16" x14ac:dyDescent="0.25">
      <c r="A15" s="17" t="s">
        <v>20</v>
      </c>
      <c r="B15" s="4">
        <f>B5-B10</f>
        <v>219897.76084000003</v>
      </c>
      <c r="C15" s="4">
        <f t="shared" ref="C15:N15" si="5">C5-C10</f>
        <v>219897.76084000003</v>
      </c>
      <c r="D15" s="4">
        <f t="shared" si="5"/>
        <v>219897.76084000003</v>
      </c>
      <c r="E15" s="4">
        <f t="shared" si="5"/>
        <v>219897.76084000003</v>
      </c>
      <c r="F15" s="4">
        <f t="shared" si="5"/>
        <v>219897.76084000003</v>
      </c>
      <c r="G15" s="4">
        <f t="shared" si="5"/>
        <v>219897.76084000003</v>
      </c>
      <c r="H15" s="4">
        <f t="shared" si="5"/>
        <v>219897.76084000003</v>
      </c>
      <c r="I15" s="4">
        <f t="shared" si="5"/>
        <v>219897.76084000003</v>
      </c>
      <c r="J15" s="4">
        <f t="shared" si="5"/>
        <v>219897.76084000003</v>
      </c>
      <c r="K15" s="4">
        <f t="shared" si="5"/>
        <v>219897.76084000003</v>
      </c>
      <c r="L15" s="4">
        <f t="shared" si="5"/>
        <v>219897.76084000003</v>
      </c>
      <c r="M15" s="4">
        <f t="shared" si="5"/>
        <v>219897.76084000003</v>
      </c>
      <c r="N15" s="4">
        <f t="shared" si="5"/>
        <v>219897.76084000003</v>
      </c>
      <c r="O15" s="4">
        <f t="shared" ref="O15" si="6">AVERAGE(B15:N15)</f>
        <v>219897.76084000009</v>
      </c>
    </row>
    <row r="16" spans="1:16" x14ac:dyDescent="0.25">
      <c r="A16" s="17" t="s">
        <v>19</v>
      </c>
      <c r="B16" s="4">
        <f>B6-B11</f>
        <v>5349097.9395000003</v>
      </c>
      <c r="C16" s="4">
        <f t="shared" ref="C16:N16" si="7">C6-C11</f>
        <v>5803150.4395000003</v>
      </c>
      <c r="D16" s="4">
        <f t="shared" si="7"/>
        <v>6182152.9395000003</v>
      </c>
      <c r="E16" s="4">
        <f t="shared" si="7"/>
        <v>6561155.4395000003</v>
      </c>
      <c r="F16" s="4">
        <f t="shared" si="7"/>
        <v>6977682.9395000003</v>
      </c>
      <c r="G16" s="4">
        <f t="shared" si="7"/>
        <v>7304150.4395000003</v>
      </c>
      <c r="H16" s="4">
        <f t="shared" si="7"/>
        <v>8630750</v>
      </c>
      <c r="I16" s="4">
        <f t="shared" si="7"/>
        <v>8649512.5</v>
      </c>
      <c r="J16" s="4">
        <f t="shared" si="7"/>
        <v>8687037.5</v>
      </c>
      <c r="K16" s="4">
        <f t="shared" si="7"/>
        <v>8705800</v>
      </c>
      <c r="L16" s="4">
        <f t="shared" si="7"/>
        <v>8780850</v>
      </c>
      <c r="M16" s="4">
        <f t="shared" si="7"/>
        <v>8780850</v>
      </c>
      <c r="N16" s="4">
        <f t="shared" si="7"/>
        <v>8780850</v>
      </c>
      <c r="O16" s="4">
        <f t="shared" ref="O16" si="8">AVERAGE(B16:N16)</f>
        <v>7630233.8566923076</v>
      </c>
    </row>
    <row r="17" spans="1:15" x14ac:dyDescent="0.25">
      <c r="A17" s="18" t="s">
        <v>1</v>
      </c>
      <c r="B17" s="5">
        <f t="shared" ref="B17:O17" si="9">SUM(B15:B16)</f>
        <v>5568995.70034</v>
      </c>
      <c r="C17" s="5">
        <f t="shared" si="9"/>
        <v>6023048.20034</v>
      </c>
      <c r="D17" s="5">
        <f t="shared" si="9"/>
        <v>6402050.70034</v>
      </c>
      <c r="E17" s="5">
        <f t="shared" si="9"/>
        <v>6781053.20034</v>
      </c>
      <c r="F17" s="5">
        <f t="shared" si="9"/>
        <v>7197580.70034</v>
      </c>
      <c r="G17" s="5">
        <f t="shared" si="9"/>
        <v>7524048.20034</v>
      </c>
      <c r="H17" s="5">
        <f t="shared" si="9"/>
        <v>8850647.7608400006</v>
      </c>
      <c r="I17" s="5">
        <f t="shared" si="9"/>
        <v>8869410.2608400006</v>
      </c>
      <c r="J17" s="5">
        <f t="shared" si="9"/>
        <v>8906935.2608400006</v>
      </c>
      <c r="K17" s="5">
        <f t="shared" si="9"/>
        <v>8925697.7608400006</v>
      </c>
      <c r="L17" s="5">
        <f t="shared" si="9"/>
        <v>9000747.7608400006</v>
      </c>
      <c r="M17" s="5">
        <f t="shared" si="9"/>
        <v>9000747.7608400006</v>
      </c>
      <c r="N17" s="5">
        <f t="shared" si="9"/>
        <v>9000747.7608400006</v>
      </c>
      <c r="O17" s="5">
        <f t="shared" si="9"/>
        <v>7850131.6175323073</v>
      </c>
    </row>
    <row r="18" spans="1:15" x14ac:dyDescent="0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x14ac:dyDescent="0.25">
      <c r="O19" s="10" t="s">
        <v>13</v>
      </c>
    </row>
    <row r="20" spans="1:15" x14ac:dyDescent="0.25">
      <c r="A20" s="2" t="s">
        <v>4</v>
      </c>
      <c r="B20" s="22"/>
      <c r="O20" s="8">
        <f>O17</f>
        <v>7850131.6175323073</v>
      </c>
    </row>
    <row r="21" spans="1:15" ht="16.5" customHeight="1" x14ac:dyDescent="0.25">
      <c r="A21" s="24" t="s">
        <v>5</v>
      </c>
      <c r="O21" s="1">
        <v>8.9332999999999996E-2</v>
      </c>
    </row>
    <row r="22" spans="1:15" x14ac:dyDescent="0.25">
      <c r="A22" s="2" t="s">
        <v>6</v>
      </c>
      <c r="O22" s="11">
        <f>O20*O21</f>
        <v>701275.8077890136</v>
      </c>
    </row>
    <row r="23" spans="1:15" x14ac:dyDescent="0.25">
      <c r="A23" s="2" t="s">
        <v>7</v>
      </c>
      <c r="O23" s="4">
        <f>(('TYE 062022'!F4+'TYE 062022'!F10)*0.5+('TYE 062022'!R4+'TYE 062022'!R10)*0.5)*0.0015</f>
        <v>12065.2846725</v>
      </c>
    </row>
    <row r="24" spans="1:15" x14ac:dyDescent="0.25">
      <c r="A24" s="2" t="s">
        <v>9</v>
      </c>
      <c r="O24" s="4">
        <f>'O&amp;M'!F11+'O&amp;M'!F16</f>
        <v>5473.74</v>
      </c>
    </row>
    <row r="25" spans="1:15" x14ac:dyDescent="0.25">
      <c r="A25" s="2" t="s">
        <v>8</v>
      </c>
      <c r="O25" s="12">
        <f>O22+O23+O24</f>
        <v>718814.83246151358</v>
      </c>
    </row>
    <row r="26" spans="1:15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25">
      <c r="A27" s="46" t="s">
        <v>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x14ac:dyDescent="0.25">
      <c r="A28" s="18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2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2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6" spans="1:15" x14ac:dyDescent="0.25">
      <c r="A36" s="28"/>
    </row>
    <row r="37" spans="1:15" x14ac:dyDescent="0.25">
      <c r="N37" s="8"/>
    </row>
  </sheetData>
  <pageMargins left="0.45" right="0.45" top="0.75" bottom="1" header="0.3" footer="1.05"/>
  <pageSetup scale="57" fitToHeight="0" orientation="landscape" r:id="rId1"/>
  <headerFooter scaleWithDoc="0">
    <oddFooter>&amp;R&amp;"Times New Roman,Bold"Case No. 2020-00350
Attachment to Response to AG-KIUC Question No. 19j
&amp;P of &amp;N
Arbough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9F1F-1A63-4759-8580-06D5E174D19A}">
  <sheetPr>
    <pageSetUpPr fitToPage="1"/>
  </sheetPr>
  <dimension ref="A4:F16"/>
  <sheetViews>
    <sheetView workbookViewId="0"/>
  </sheetViews>
  <sheetFormatPr defaultRowHeight="15" x14ac:dyDescent="0.25"/>
  <cols>
    <col min="1" max="1" width="11.875" style="33" bestFit="1" customWidth="1"/>
    <col min="2" max="2" width="11.25" style="33" bestFit="1" customWidth="1"/>
    <col min="3" max="3" width="7.75" style="33" bestFit="1" customWidth="1"/>
    <col min="4" max="4" width="53.625" style="33" bestFit="1" customWidth="1"/>
    <col min="5" max="5" width="9.875" style="34" bestFit="1" customWidth="1"/>
    <col min="6" max="6" width="10.75" style="34" bestFit="1" customWidth="1"/>
    <col min="7" max="16384" width="9" style="33"/>
  </cols>
  <sheetData>
    <row r="4" spans="1:6" x14ac:dyDescent="0.25">
      <c r="A4" s="43" t="s">
        <v>22</v>
      </c>
      <c r="B4" s="44"/>
      <c r="C4" s="44"/>
      <c r="D4" s="44"/>
      <c r="E4" s="44"/>
      <c r="F4" s="45"/>
    </row>
    <row r="5" spans="1:6" x14ac:dyDescent="0.25">
      <c r="A5" s="14"/>
    </row>
    <row r="8" spans="1:6" x14ac:dyDescent="0.25">
      <c r="A8" s="35" t="s">
        <v>0</v>
      </c>
      <c r="B8" s="35" t="s">
        <v>23</v>
      </c>
      <c r="C8" s="35" t="s">
        <v>24</v>
      </c>
      <c r="D8" s="35" t="s">
        <v>25</v>
      </c>
      <c r="E8" s="36" t="s">
        <v>26</v>
      </c>
      <c r="F8" s="35" t="s">
        <v>27</v>
      </c>
    </row>
    <row r="9" spans="1:6" x14ac:dyDescent="0.25">
      <c r="A9" s="37" t="s">
        <v>19</v>
      </c>
      <c r="B9" s="37">
        <v>549100</v>
      </c>
      <c r="C9" s="38" t="s">
        <v>28</v>
      </c>
      <c r="D9" s="37" t="s">
        <v>29</v>
      </c>
      <c r="E9" s="39">
        <v>9817.94</v>
      </c>
      <c r="F9" s="39">
        <v>5473.74</v>
      </c>
    </row>
    <row r="10" spans="1:6" x14ac:dyDescent="0.25">
      <c r="A10" s="37"/>
      <c r="B10" s="37">
        <v>549100</v>
      </c>
      <c r="C10" s="37" t="s">
        <v>30</v>
      </c>
      <c r="D10" s="37" t="s">
        <v>31</v>
      </c>
      <c r="E10" s="40">
        <v>5293.38</v>
      </c>
      <c r="F10" s="40">
        <v>0</v>
      </c>
    </row>
    <row r="11" spans="1:6" x14ac:dyDescent="0.25">
      <c r="A11" s="37"/>
      <c r="B11" s="37"/>
      <c r="C11" s="37"/>
      <c r="D11" s="37"/>
      <c r="E11" s="36">
        <f>SUM(E9:E10)</f>
        <v>15111.32</v>
      </c>
      <c r="F11" s="36">
        <f>SUM(F9:F10)</f>
        <v>5473.74</v>
      </c>
    </row>
    <row r="12" spans="1:6" x14ac:dyDescent="0.25">
      <c r="A12" s="37"/>
      <c r="B12" s="37"/>
      <c r="C12" s="37"/>
      <c r="D12" s="37"/>
      <c r="E12" s="39"/>
      <c r="F12" s="39"/>
    </row>
    <row r="13" spans="1:6" x14ac:dyDescent="0.25">
      <c r="A13" s="33" t="s">
        <v>20</v>
      </c>
      <c r="B13" s="37">
        <v>553010</v>
      </c>
      <c r="C13" s="33" t="s">
        <v>28</v>
      </c>
      <c r="D13" s="33" t="s">
        <v>29</v>
      </c>
      <c r="E13" s="34">
        <v>10331.6</v>
      </c>
      <c r="F13" s="34">
        <v>0</v>
      </c>
    </row>
    <row r="14" spans="1:6" x14ac:dyDescent="0.25">
      <c r="B14" s="37">
        <v>553010</v>
      </c>
      <c r="C14" s="33" t="s">
        <v>30</v>
      </c>
      <c r="D14" s="33" t="s">
        <v>31</v>
      </c>
      <c r="E14" s="34">
        <v>10331.6</v>
      </c>
      <c r="F14" s="34">
        <v>0</v>
      </c>
    </row>
    <row r="15" spans="1:6" x14ac:dyDescent="0.25">
      <c r="B15" s="37">
        <v>553010</v>
      </c>
      <c r="C15" s="33" t="s">
        <v>32</v>
      </c>
      <c r="D15" s="33" t="s">
        <v>33</v>
      </c>
      <c r="E15" s="41">
        <v>42968.799999999996</v>
      </c>
      <c r="F15" s="41">
        <v>0</v>
      </c>
    </row>
    <row r="16" spans="1:6" x14ac:dyDescent="0.25">
      <c r="E16" s="42">
        <f>SUM(E13:E15)</f>
        <v>63632</v>
      </c>
      <c r="F16" s="42">
        <f>SUM(F13:F15)</f>
        <v>0</v>
      </c>
    </row>
  </sheetData>
  <mergeCells count="1">
    <mergeCell ref="A4:F4"/>
  </mergeCells>
  <pageMargins left="0.45" right="0.45" top="0.75" bottom="1" header="0.3" footer="1.05"/>
  <pageSetup fitToHeight="0" orientation="landscape" r:id="rId1"/>
  <headerFooter scaleWithDoc="0">
    <oddFooter>&amp;R&amp;"Times New Roman,Bold"Case No. 2020-00350
Attachment to Response to AG-KIUC Question No. 19j
&amp;P of &amp;N
Arbough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1B422-375B-4BB4-BB31-4705D16CC0A6}">
  <sheetPr>
    <pageSetUpPr fitToPage="1"/>
  </sheetPr>
  <dimension ref="A1:Z12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9" style="29" bestFit="1" customWidth="1"/>
    <col min="2" max="3" width="8.5" style="29" bestFit="1" customWidth="1"/>
    <col min="4" max="17" width="9.25" style="29" bestFit="1" customWidth="1"/>
    <col min="18" max="24" width="10.125" style="29" bestFit="1" customWidth="1"/>
    <col min="25" max="25" width="1.625" style="29" customWidth="1"/>
    <col min="26" max="26" width="10.125" style="29" bestFit="1" customWidth="1"/>
    <col min="27" max="16384" width="9" style="29"/>
  </cols>
  <sheetData>
    <row r="1" spans="1:26" x14ac:dyDescent="0.25">
      <c r="B1" s="15">
        <v>44044</v>
      </c>
      <c r="C1" s="15">
        <v>44075</v>
      </c>
      <c r="D1" s="15">
        <v>44105</v>
      </c>
      <c r="E1" s="15">
        <v>44136</v>
      </c>
      <c r="F1" s="15">
        <v>44166</v>
      </c>
      <c r="G1" s="15">
        <v>44197</v>
      </c>
      <c r="H1" s="15">
        <v>44228</v>
      </c>
      <c r="I1" s="15">
        <v>44256</v>
      </c>
      <c r="J1" s="15">
        <v>44287</v>
      </c>
      <c r="K1" s="15">
        <v>44317</v>
      </c>
      <c r="L1" s="15">
        <v>44348</v>
      </c>
      <c r="M1" s="15">
        <v>44378</v>
      </c>
      <c r="N1" s="15">
        <v>44409</v>
      </c>
      <c r="O1" s="15">
        <v>44440</v>
      </c>
      <c r="P1" s="15">
        <v>44470</v>
      </c>
      <c r="Q1" s="15">
        <v>44501</v>
      </c>
      <c r="R1" s="15">
        <v>44531</v>
      </c>
      <c r="S1" s="15">
        <v>44562</v>
      </c>
      <c r="T1" s="15">
        <v>44593</v>
      </c>
      <c r="U1" s="15">
        <v>44621</v>
      </c>
      <c r="V1" s="15">
        <v>44652</v>
      </c>
      <c r="W1" s="15">
        <v>44682</v>
      </c>
      <c r="X1" s="15">
        <v>44713</v>
      </c>
      <c r="Z1" s="6" t="s">
        <v>34</v>
      </c>
    </row>
    <row r="2" spans="1:26" x14ac:dyDescent="0.25">
      <c r="A2" s="13" t="s">
        <v>20</v>
      </c>
    </row>
    <row r="3" spans="1:26" x14ac:dyDescent="0.25">
      <c r="A3" s="32" t="s">
        <v>17</v>
      </c>
      <c r="C3" s="30">
        <v>100000</v>
      </c>
      <c r="D3" s="30">
        <v>172280.55000000002</v>
      </c>
      <c r="E3" s="30">
        <v>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0</v>
      </c>
      <c r="W3" s="30">
        <v>0</v>
      </c>
      <c r="X3" s="30">
        <v>0</v>
      </c>
    </row>
    <row r="4" spans="1:26" x14ac:dyDescent="0.25">
      <c r="A4" s="29" t="s">
        <v>15</v>
      </c>
      <c r="B4" s="30">
        <v>20721.13</v>
      </c>
      <c r="C4" s="30">
        <f>B4+C3</f>
        <v>120721.13</v>
      </c>
      <c r="D4" s="30">
        <f t="shared" ref="D4:F4" si="0">C4+D3</f>
        <v>293001.68000000005</v>
      </c>
      <c r="E4" s="30">
        <f t="shared" si="0"/>
        <v>293001.68000000005</v>
      </c>
      <c r="F4" s="30">
        <f t="shared" si="0"/>
        <v>293001.68000000005</v>
      </c>
      <c r="G4" s="30">
        <f t="shared" ref="G4" si="1">F4+G3</f>
        <v>293001.68000000005</v>
      </c>
      <c r="H4" s="30">
        <f t="shared" ref="H4" si="2">G4+H3</f>
        <v>293001.68000000005</v>
      </c>
      <c r="I4" s="30">
        <f t="shared" ref="I4" si="3">H4+I3</f>
        <v>293001.68000000005</v>
      </c>
      <c r="J4" s="30">
        <f t="shared" ref="J4" si="4">I4+J3</f>
        <v>293001.68000000005</v>
      </c>
      <c r="K4" s="30">
        <f t="shared" ref="K4" si="5">J4+K3</f>
        <v>293001.68000000005</v>
      </c>
      <c r="L4" s="30">
        <f t="shared" ref="L4" si="6">K4+L3</f>
        <v>293001.68000000005</v>
      </c>
      <c r="M4" s="30">
        <f t="shared" ref="M4" si="7">L4+M3</f>
        <v>293001.68000000005</v>
      </c>
      <c r="N4" s="30">
        <f t="shared" ref="N4" si="8">M4+N3</f>
        <v>293001.68000000005</v>
      </c>
      <c r="O4" s="30">
        <f t="shared" ref="O4" si="9">N4+O3</f>
        <v>293001.68000000005</v>
      </c>
      <c r="P4" s="30">
        <f t="shared" ref="P4" si="10">O4+P3</f>
        <v>293001.68000000005</v>
      </c>
      <c r="Q4" s="30">
        <f t="shared" ref="Q4" si="11">P4+Q3</f>
        <v>293001.68000000005</v>
      </c>
      <c r="R4" s="30">
        <f t="shared" ref="R4" si="12">Q4+R3</f>
        <v>293001.68000000005</v>
      </c>
      <c r="S4" s="30">
        <f t="shared" ref="S4" si="13">R4+S3</f>
        <v>293001.68000000005</v>
      </c>
      <c r="T4" s="30">
        <f t="shared" ref="T4" si="14">S4+T3</f>
        <v>293001.68000000005</v>
      </c>
      <c r="U4" s="30">
        <f t="shared" ref="U4" si="15">T4+U3</f>
        <v>293001.68000000005</v>
      </c>
      <c r="V4" s="30">
        <f t="shared" ref="V4" si="16">U4+V3</f>
        <v>293001.68000000005</v>
      </c>
      <c r="W4" s="30">
        <f t="shared" ref="W4" si="17">V4+W3</f>
        <v>293001.68000000005</v>
      </c>
      <c r="X4" s="30">
        <f t="shared" ref="X4" si="18">W4+X3</f>
        <v>293001.68000000005</v>
      </c>
      <c r="Z4" s="31">
        <f t="shared" ref="Z4:Z6" si="19">AVERAGE(L4:X4)</f>
        <v>293001.68000000011</v>
      </c>
    </row>
    <row r="5" spans="1:26" x14ac:dyDescent="0.25">
      <c r="A5" s="29" t="s">
        <v>16</v>
      </c>
      <c r="B5" s="31">
        <f>B4*0.2495</f>
        <v>5169.9219350000003</v>
      </c>
      <c r="C5" s="31">
        <f t="shared" ref="C5:X5" si="20">C4*0.2495</f>
        <v>30119.921935000002</v>
      </c>
      <c r="D5" s="31">
        <f t="shared" si="20"/>
        <v>73103.919160000019</v>
      </c>
      <c r="E5" s="31">
        <f t="shared" si="20"/>
        <v>73103.919160000019</v>
      </c>
      <c r="F5" s="31">
        <f t="shared" si="20"/>
        <v>73103.919160000019</v>
      </c>
      <c r="G5" s="31">
        <f t="shared" si="20"/>
        <v>73103.919160000019</v>
      </c>
      <c r="H5" s="31">
        <f t="shared" si="20"/>
        <v>73103.919160000019</v>
      </c>
      <c r="I5" s="31">
        <f t="shared" si="20"/>
        <v>73103.919160000019</v>
      </c>
      <c r="J5" s="31">
        <f t="shared" si="20"/>
        <v>73103.919160000019</v>
      </c>
      <c r="K5" s="31">
        <f t="shared" si="20"/>
        <v>73103.919160000019</v>
      </c>
      <c r="L5" s="31">
        <f t="shared" si="20"/>
        <v>73103.919160000019</v>
      </c>
      <c r="M5" s="31">
        <f t="shared" si="20"/>
        <v>73103.919160000019</v>
      </c>
      <c r="N5" s="31">
        <f t="shared" si="20"/>
        <v>73103.919160000019</v>
      </c>
      <c r="O5" s="31">
        <f t="shared" si="20"/>
        <v>73103.919160000019</v>
      </c>
      <c r="P5" s="31">
        <f t="shared" si="20"/>
        <v>73103.919160000019</v>
      </c>
      <c r="Q5" s="31">
        <f t="shared" si="20"/>
        <v>73103.919160000019</v>
      </c>
      <c r="R5" s="31">
        <f t="shared" si="20"/>
        <v>73103.919160000019</v>
      </c>
      <c r="S5" s="31">
        <f t="shared" si="20"/>
        <v>73103.919160000019</v>
      </c>
      <c r="T5" s="31">
        <f t="shared" si="20"/>
        <v>73103.919160000019</v>
      </c>
      <c r="U5" s="31">
        <f t="shared" si="20"/>
        <v>73103.919160000019</v>
      </c>
      <c r="V5" s="31">
        <f t="shared" si="20"/>
        <v>73103.919160000019</v>
      </c>
      <c r="W5" s="31">
        <f t="shared" si="20"/>
        <v>73103.919160000019</v>
      </c>
      <c r="X5" s="31">
        <f t="shared" si="20"/>
        <v>73103.919160000019</v>
      </c>
      <c r="Z5" s="31">
        <f t="shared" si="19"/>
        <v>73103.919160000034</v>
      </c>
    </row>
    <row r="6" spans="1:26" x14ac:dyDescent="0.25">
      <c r="A6" s="29" t="s">
        <v>18</v>
      </c>
      <c r="B6" s="16">
        <f>B4-B5</f>
        <v>15551.208065000001</v>
      </c>
      <c r="C6" s="16">
        <f t="shared" ref="C6:X6" si="21">C4-C5</f>
        <v>90601.208064999999</v>
      </c>
      <c r="D6" s="16">
        <f t="shared" si="21"/>
        <v>219897.76084000003</v>
      </c>
      <c r="E6" s="16">
        <f t="shared" si="21"/>
        <v>219897.76084000003</v>
      </c>
      <c r="F6" s="16">
        <f t="shared" si="21"/>
        <v>219897.76084000003</v>
      </c>
      <c r="G6" s="16">
        <f t="shared" si="21"/>
        <v>219897.76084000003</v>
      </c>
      <c r="H6" s="16">
        <f t="shared" si="21"/>
        <v>219897.76084000003</v>
      </c>
      <c r="I6" s="16">
        <f t="shared" si="21"/>
        <v>219897.76084000003</v>
      </c>
      <c r="J6" s="16">
        <f t="shared" si="21"/>
        <v>219897.76084000003</v>
      </c>
      <c r="K6" s="16">
        <f t="shared" si="21"/>
        <v>219897.76084000003</v>
      </c>
      <c r="L6" s="16">
        <f t="shared" si="21"/>
        <v>219897.76084000003</v>
      </c>
      <c r="M6" s="16">
        <f t="shared" si="21"/>
        <v>219897.76084000003</v>
      </c>
      <c r="N6" s="16">
        <f t="shared" si="21"/>
        <v>219897.76084000003</v>
      </c>
      <c r="O6" s="16">
        <f t="shared" si="21"/>
        <v>219897.76084000003</v>
      </c>
      <c r="P6" s="16">
        <f t="shared" si="21"/>
        <v>219897.76084000003</v>
      </c>
      <c r="Q6" s="16">
        <f t="shared" si="21"/>
        <v>219897.76084000003</v>
      </c>
      <c r="R6" s="16">
        <f t="shared" si="21"/>
        <v>219897.76084000003</v>
      </c>
      <c r="S6" s="16">
        <f t="shared" si="21"/>
        <v>219897.76084000003</v>
      </c>
      <c r="T6" s="16">
        <f t="shared" si="21"/>
        <v>219897.76084000003</v>
      </c>
      <c r="U6" s="16">
        <f t="shared" si="21"/>
        <v>219897.76084000003</v>
      </c>
      <c r="V6" s="16">
        <f t="shared" si="21"/>
        <v>219897.76084000003</v>
      </c>
      <c r="W6" s="16">
        <f t="shared" si="21"/>
        <v>219897.76084000003</v>
      </c>
      <c r="X6" s="16">
        <f t="shared" si="21"/>
        <v>219897.76084000003</v>
      </c>
      <c r="Z6" s="16">
        <f t="shared" si="19"/>
        <v>219897.76084000009</v>
      </c>
    </row>
    <row r="7" spans="1:26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x14ac:dyDescent="0.25">
      <c r="A8" s="13" t="s">
        <v>19</v>
      </c>
    </row>
    <row r="9" spans="1:26" x14ac:dyDescent="0.25">
      <c r="A9" s="32" t="s">
        <v>17</v>
      </c>
      <c r="B9" s="30"/>
      <c r="C9" s="30">
        <v>555000</v>
      </c>
      <c r="D9" s="30">
        <v>774678.09000000008</v>
      </c>
      <c r="E9" s="30">
        <v>780074.67999999993</v>
      </c>
      <c r="F9" s="30">
        <v>1453258.78</v>
      </c>
      <c r="G9" s="30">
        <v>505000</v>
      </c>
      <c r="H9" s="30">
        <v>605000</v>
      </c>
      <c r="I9" s="30">
        <v>373000</v>
      </c>
      <c r="J9" s="30">
        <v>355000</v>
      </c>
      <c r="K9" s="30">
        <v>683336.13</v>
      </c>
      <c r="L9" s="30">
        <v>605000</v>
      </c>
      <c r="M9" s="30">
        <v>605000</v>
      </c>
      <c r="N9" s="30">
        <v>505000</v>
      </c>
      <c r="O9" s="30">
        <v>505000</v>
      </c>
      <c r="P9" s="30">
        <v>555000</v>
      </c>
      <c r="Q9" s="30">
        <v>435000</v>
      </c>
      <c r="R9" s="30">
        <v>1767621</v>
      </c>
      <c r="S9" s="30">
        <v>25000</v>
      </c>
      <c r="T9" s="30">
        <v>50000</v>
      </c>
      <c r="U9" s="30">
        <v>25000</v>
      </c>
      <c r="V9" s="30">
        <v>100000</v>
      </c>
      <c r="W9" s="30">
        <v>0</v>
      </c>
      <c r="X9" s="30">
        <v>0</v>
      </c>
    </row>
    <row r="10" spans="1:26" x14ac:dyDescent="0.25">
      <c r="A10" s="29" t="s">
        <v>15</v>
      </c>
      <c r="B10" s="30">
        <v>438031.32</v>
      </c>
      <c r="C10" s="30">
        <f>B10+C9</f>
        <v>993031.32000000007</v>
      </c>
      <c r="D10" s="30">
        <f t="shared" ref="D10:X10" si="22">C10+D9</f>
        <v>1767709.4100000001</v>
      </c>
      <c r="E10" s="30">
        <f t="shared" si="22"/>
        <v>2547784.09</v>
      </c>
      <c r="F10" s="30">
        <f t="shared" si="22"/>
        <v>4001042.87</v>
      </c>
      <c r="G10" s="30">
        <f t="shared" si="22"/>
        <v>4506042.87</v>
      </c>
      <c r="H10" s="30">
        <f t="shared" si="22"/>
        <v>5111042.87</v>
      </c>
      <c r="I10" s="30">
        <f t="shared" si="22"/>
        <v>5484042.8700000001</v>
      </c>
      <c r="J10" s="30">
        <f t="shared" si="22"/>
        <v>5839042.8700000001</v>
      </c>
      <c r="K10" s="30">
        <f t="shared" si="22"/>
        <v>6522379</v>
      </c>
      <c r="L10" s="30">
        <f t="shared" si="22"/>
        <v>7127379</v>
      </c>
      <c r="M10" s="30">
        <f t="shared" si="22"/>
        <v>7732379</v>
      </c>
      <c r="N10" s="30">
        <f t="shared" si="22"/>
        <v>8237379</v>
      </c>
      <c r="O10" s="30">
        <f t="shared" si="22"/>
        <v>8742379</v>
      </c>
      <c r="P10" s="30">
        <f t="shared" si="22"/>
        <v>9297379</v>
      </c>
      <c r="Q10" s="30">
        <f t="shared" si="22"/>
        <v>9732379</v>
      </c>
      <c r="R10" s="30">
        <f t="shared" si="22"/>
        <v>11500000</v>
      </c>
      <c r="S10" s="30">
        <f t="shared" si="22"/>
        <v>11525000</v>
      </c>
      <c r="T10" s="30">
        <f t="shared" si="22"/>
        <v>11575000</v>
      </c>
      <c r="U10" s="30">
        <f t="shared" si="22"/>
        <v>11600000</v>
      </c>
      <c r="V10" s="30">
        <f t="shared" si="22"/>
        <v>11700000</v>
      </c>
      <c r="W10" s="30">
        <f t="shared" si="22"/>
        <v>11700000</v>
      </c>
      <c r="X10" s="30">
        <f t="shared" si="22"/>
        <v>11700000</v>
      </c>
      <c r="Z10" s="31">
        <f t="shared" ref="Z10" si="23">AVERAGE(L10:X10)</f>
        <v>10166867.23076923</v>
      </c>
    </row>
    <row r="11" spans="1:26" x14ac:dyDescent="0.25">
      <c r="A11" s="29" t="s">
        <v>16</v>
      </c>
      <c r="B11" s="31">
        <f>B10*0.2495</f>
        <v>109288.81434</v>
      </c>
      <c r="C11" s="31">
        <f t="shared" ref="C11:X11" si="24">C10*0.2495</f>
        <v>247761.31434000001</v>
      </c>
      <c r="D11" s="31">
        <f t="shared" si="24"/>
        <v>441043.49779500003</v>
      </c>
      <c r="E11" s="31">
        <f t="shared" si="24"/>
        <v>635672.13045499998</v>
      </c>
      <c r="F11" s="31">
        <f t="shared" si="24"/>
        <v>998260.19606500003</v>
      </c>
      <c r="G11" s="31">
        <f t="shared" si="24"/>
        <v>1124257.696065</v>
      </c>
      <c r="H11" s="31">
        <f t="shared" si="24"/>
        <v>1275205.196065</v>
      </c>
      <c r="I11" s="31">
        <f t="shared" si="24"/>
        <v>1368268.696065</v>
      </c>
      <c r="J11" s="31">
        <f t="shared" si="24"/>
        <v>1456841.196065</v>
      </c>
      <c r="K11" s="31">
        <f t="shared" si="24"/>
        <v>1627333.5604999999</v>
      </c>
      <c r="L11" s="31">
        <f t="shared" si="24"/>
        <v>1778281.0604999999</v>
      </c>
      <c r="M11" s="31">
        <f t="shared" si="24"/>
        <v>1929228.5604999999</v>
      </c>
      <c r="N11" s="31">
        <f t="shared" si="24"/>
        <v>2055226.0604999999</v>
      </c>
      <c r="O11" s="31">
        <f t="shared" si="24"/>
        <v>2181223.5605000001</v>
      </c>
      <c r="P11" s="31">
        <f t="shared" si="24"/>
        <v>2319696.0605000001</v>
      </c>
      <c r="Q11" s="31">
        <f t="shared" si="24"/>
        <v>2428228.5605000001</v>
      </c>
      <c r="R11" s="31">
        <f t="shared" si="24"/>
        <v>2869250</v>
      </c>
      <c r="S11" s="31">
        <f t="shared" si="24"/>
        <v>2875487.5</v>
      </c>
      <c r="T11" s="31">
        <f t="shared" si="24"/>
        <v>2887962.5</v>
      </c>
      <c r="U11" s="31">
        <f t="shared" si="24"/>
        <v>2894200</v>
      </c>
      <c r="V11" s="31">
        <f t="shared" si="24"/>
        <v>2919150</v>
      </c>
      <c r="W11" s="31">
        <f t="shared" si="24"/>
        <v>2919150</v>
      </c>
      <c r="X11" s="31">
        <f t="shared" si="24"/>
        <v>2919150</v>
      </c>
      <c r="Z11" s="31">
        <f t="shared" ref="Z11:Z12" si="25">AVERAGE(L11:X11)</f>
        <v>2536633.3740769229</v>
      </c>
    </row>
    <row r="12" spans="1:26" x14ac:dyDescent="0.25">
      <c r="A12" s="29" t="s">
        <v>21</v>
      </c>
      <c r="B12" s="16">
        <f>B10-B11</f>
        <v>328742.50566000002</v>
      </c>
      <c r="C12" s="16">
        <f t="shared" ref="C12:X12" si="26">C10-C11</f>
        <v>745270.00566000002</v>
      </c>
      <c r="D12" s="16">
        <f t="shared" si="26"/>
        <v>1326665.9122050002</v>
      </c>
      <c r="E12" s="16">
        <f t="shared" si="26"/>
        <v>1912111.959545</v>
      </c>
      <c r="F12" s="16">
        <f t="shared" si="26"/>
        <v>3002782.6739349999</v>
      </c>
      <c r="G12" s="16">
        <f t="shared" si="26"/>
        <v>3381785.1739349999</v>
      </c>
      <c r="H12" s="16">
        <f t="shared" si="26"/>
        <v>3835837.6739349999</v>
      </c>
      <c r="I12" s="16">
        <f t="shared" si="26"/>
        <v>4115774.1739349999</v>
      </c>
      <c r="J12" s="16">
        <f t="shared" si="26"/>
        <v>4382201.6739349999</v>
      </c>
      <c r="K12" s="16">
        <f t="shared" si="26"/>
        <v>4895045.4395000003</v>
      </c>
      <c r="L12" s="16">
        <f t="shared" si="26"/>
        <v>5349097.9395000003</v>
      </c>
      <c r="M12" s="16">
        <f t="shared" si="26"/>
        <v>5803150.4395000003</v>
      </c>
      <c r="N12" s="16">
        <f t="shared" si="26"/>
        <v>6182152.9395000003</v>
      </c>
      <c r="O12" s="16">
        <f t="shared" si="26"/>
        <v>6561155.4395000003</v>
      </c>
      <c r="P12" s="16">
        <f t="shared" si="26"/>
        <v>6977682.9395000003</v>
      </c>
      <c r="Q12" s="16">
        <f t="shared" si="26"/>
        <v>7304150.4395000003</v>
      </c>
      <c r="R12" s="16">
        <f t="shared" si="26"/>
        <v>8630750</v>
      </c>
      <c r="S12" s="16">
        <f t="shared" si="26"/>
        <v>8649512.5</v>
      </c>
      <c r="T12" s="16">
        <f t="shared" si="26"/>
        <v>8687037.5</v>
      </c>
      <c r="U12" s="16">
        <f t="shared" si="26"/>
        <v>8705800</v>
      </c>
      <c r="V12" s="16">
        <f t="shared" si="26"/>
        <v>8780850</v>
      </c>
      <c r="W12" s="16">
        <f t="shared" si="26"/>
        <v>8780850</v>
      </c>
      <c r="X12" s="16">
        <f t="shared" si="26"/>
        <v>8780850</v>
      </c>
      <c r="Z12" s="16">
        <f t="shared" si="25"/>
        <v>7630233.8566923076</v>
      </c>
    </row>
  </sheetData>
  <pageMargins left="0.45" right="0.45" top="0.75" bottom="1" header="0.3" footer="1.05"/>
  <pageSetup scale="46" fitToHeight="0" orientation="landscape" r:id="rId1"/>
  <headerFooter scaleWithDoc="0">
    <oddFooter>&amp;R&amp;"Times New Roman,Bold"Case No. 2020-00350
Attachment to Response to AG-KIUC Question No. 19j
&amp;P of &amp;N
Arbough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General/KY Industrial Utility Customers - AG/KIUC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4A91B19-F425-4E6E-A3FD-A17C74536C2B}"/>
</file>

<file path=customXml/itemProps2.xml><?xml version="1.0" encoding="utf-8"?>
<ds:datastoreItem xmlns:ds="http://schemas.openxmlformats.org/officeDocument/2006/customXml" ds:itemID="{AED3F86A-F8BD-47A4-8D22-CC37CF04402C}"/>
</file>

<file path=customXml/itemProps3.xml><?xml version="1.0" encoding="utf-8"?>
<ds:datastoreItem xmlns:ds="http://schemas.openxmlformats.org/officeDocument/2006/customXml" ds:itemID="{D398D05F-AB52-4D74-A201-559DF6A3D9D0}"/>
</file>

<file path=customXml/itemProps4.xml><?xml version="1.0" encoding="utf-8"?>
<ds:datastoreItem xmlns:ds="http://schemas.openxmlformats.org/officeDocument/2006/customXml" ds:itemID="{EB7DA200-977D-4219-810C-452DD5ED1550}"/>
</file>

<file path=customXml/itemProps5.xml><?xml version="1.0" encoding="utf-8"?>
<ds:datastoreItem xmlns:ds="http://schemas.openxmlformats.org/officeDocument/2006/customXml" ds:itemID="{317798BB-7E09-4063-A2A1-D6E435FD6F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O&amp;M</vt:lpstr>
      <vt:lpstr>TYE 062022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2021-01-15T15:30:21Z</dcterms:created>
  <dcterms:modified xsi:type="dcterms:W3CDTF">2021-01-18T18:59:43Z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2021-01-15T23:04:57Z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882738d4-a6d6-49bb-b953-01d3ab6765ad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