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ates Dept\Rate Case 2020 Forward Test Year\8. 2nd DR KPSC - 1st intervenors\AG-KIUC Joint\Spanos\LGE\Updated (extra tabs deleted)\"/>
    </mc:Choice>
  </mc:AlternateContent>
  <xr:revisionPtr revIDLastSave="0" documentId="13_ncr:1_{F05BEFB0-80E4-4198-836E-787C18DA134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Weighted NS-% of Total Ret." sheetId="4" r:id="rId1"/>
  </sheets>
  <definedNames>
    <definedName name="_xlnm._FilterDatabase" localSheetId="0" hidden="1">'Weighted NS-% of Total Ret.'!#REF!</definedName>
    <definedName name="AccountInfo">#REF!</definedName>
    <definedName name="DepStudioNetSalvageImport">#REF!</definedName>
    <definedName name="GroupLookups">#REF!</definedName>
    <definedName name="_xlnm.Print_Area" localSheetId="0">'Weighted NS-% of Total Ret.'!$A$1:$U$75</definedName>
    <definedName name="_xlnm.Print_Titles" localSheetId="0">'Weighted NS-% of Total Ret.'!$1:$11</definedName>
    <definedName name="SiteLookup">#REF!</definedName>
    <definedName name="WeightedNetSalvage">'Weighted NS-% of Total Ret.'!$A$12:$U$83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2" i="4" l="1"/>
  <c r="O48" i="4"/>
  <c r="O51" i="4"/>
  <c r="O47" i="4"/>
  <c r="O50" i="4"/>
  <c r="O49" i="4"/>
  <c r="O70" i="4"/>
  <c r="O66" i="4"/>
  <c r="O65" i="4"/>
  <c r="O68" i="4"/>
  <c r="O69" i="4"/>
  <c r="O67" i="4"/>
  <c r="Q67" i="4" s="1"/>
  <c r="S67" i="4"/>
  <c r="Q69" i="4" l="1"/>
  <c r="O18" i="4"/>
  <c r="Q18" i="4" s="1"/>
  <c r="Q52" i="4"/>
  <c r="S70" i="4"/>
  <c r="O15" i="4"/>
  <c r="S52" i="4"/>
  <c r="O61" i="4"/>
  <c r="Q61" i="4" s="1"/>
  <c r="O20" i="4"/>
  <c r="Q20" i="4" s="1"/>
  <c r="O57" i="4"/>
  <c r="Q57" i="4" s="1"/>
  <c r="Q50" i="4"/>
  <c r="S48" i="4"/>
  <c r="Q48" i="4"/>
  <c r="S50" i="4"/>
  <c r="Q49" i="4"/>
  <c r="S51" i="4"/>
  <c r="Q51" i="4"/>
  <c r="S47" i="4"/>
  <c r="E53" i="4"/>
  <c r="S49" i="4"/>
  <c r="K53" i="4"/>
  <c r="Q47" i="4"/>
  <c r="O53" i="4"/>
  <c r="O38" i="4"/>
  <c r="Q38" i="4" s="1"/>
  <c r="O31" i="4"/>
  <c r="Q31" i="4" s="1"/>
  <c r="Q65" i="4"/>
  <c r="S65" i="4"/>
  <c r="Q68" i="4"/>
  <c r="S59" i="4"/>
  <c r="Q66" i="4"/>
  <c r="S66" i="4"/>
  <c r="O71" i="4"/>
  <c r="K71" i="4"/>
  <c r="S68" i="4"/>
  <c r="S69" i="4"/>
  <c r="E71" i="4"/>
  <c r="Q70" i="4"/>
  <c r="S56" i="4"/>
  <c r="S38" i="4"/>
  <c r="S30" i="4"/>
  <c r="S29" i="4"/>
  <c r="O19" i="4"/>
  <c r="Q19" i="4" s="1"/>
  <c r="S58" i="4"/>
  <c r="O29" i="4"/>
  <c r="Q29" i="4" s="1"/>
  <c r="O60" i="4"/>
  <c r="Q60" i="4" s="1"/>
  <c r="S41" i="4"/>
  <c r="O59" i="4"/>
  <c r="Q59" i="4" s="1"/>
  <c r="S19" i="4"/>
  <c r="S34" i="4"/>
  <c r="S43" i="4"/>
  <c r="O58" i="4"/>
  <c r="Q58" i="4" s="1"/>
  <c r="O39" i="4"/>
  <c r="Q39" i="4" s="1"/>
  <c r="O42" i="4"/>
  <c r="Q42" i="4" s="1"/>
  <c r="O17" i="4"/>
  <c r="O16" i="4"/>
  <c r="Q16" i="4" s="1"/>
  <c r="O34" i="4"/>
  <c r="Q34" i="4" s="1"/>
  <c r="O30" i="4"/>
  <c r="Q30" i="4" s="1"/>
  <c r="K44" i="4"/>
  <c r="S60" i="4"/>
  <c r="O41" i="4"/>
  <c r="Q41" i="4" s="1"/>
  <c r="O33" i="4"/>
  <c r="Q33" i="4" s="1"/>
  <c r="S57" i="4"/>
  <c r="E44" i="4"/>
  <c r="S39" i="4"/>
  <c r="O32" i="4"/>
  <c r="Q32" i="4" s="1"/>
  <c r="O43" i="4"/>
  <c r="Q43" i="4" s="1"/>
  <c r="K62" i="4"/>
  <c r="S42" i="4"/>
  <c r="S61" i="4"/>
  <c r="S40" i="4"/>
  <c r="O40" i="4"/>
  <c r="Q40" i="4" s="1"/>
  <c r="E62" i="4"/>
  <c r="O56" i="4"/>
  <c r="S32" i="4"/>
  <c r="S33" i="4"/>
  <c r="S31" i="4"/>
  <c r="K35" i="4"/>
  <c r="E35" i="4"/>
  <c r="S18" i="4"/>
  <c r="S20" i="4"/>
  <c r="S17" i="4"/>
  <c r="S15" i="4"/>
  <c r="K21" i="4"/>
  <c r="K23" i="4" s="1"/>
  <c r="S16" i="4"/>
  <c r="E21" i="4"/>
  <c r="E23" i="4" s="1"/>
  <c r="Q15" i="4" l="1"/>
  <c r="S53" i="4"/>
  <c r="Q53" i="4"/>
  <c r="G53" i="4"/>
  <c r="G71" i="4"/>
  <c r="S71" i="4"/>
  <c r="E73" i="4"/>
  <c r="Q71" i="4"/>
  <c r="O21" i="4"/>
  <c r="O23" i="4" s="1"/>
  <c r="G44" i="4"/>
  <c r="G62" i="4"/>
  <c r="Q17" i="4"/>
  <c r="O35" i="4"/>
  <c r="S44" i="4"/>
  <c r="O44" i="4"/>
  <c r="S62" i="4"/>
  <c r="Q35" i="4"/>
  <c r="O62" i="4"/>
  <c r="Q56" i="4"/>
  <c r="Q44" i="4"/>
  <c r="G21" i="4"/>
  <c r="G23" i="4" s="1"/>
  <c r="S35" i="4"/>
  <c r="G35" i="4"/>
  <c r="S21" i="4"/>
  <c r="S23" i="4" s="1"/>
  <c r="U53" i="4" l="1"/>
  <c r="U52" i="4" s="1"/>
  <c r="U51" i="4" s="1"/>
  <c r="U71" i="4"/>
  <c r="U70" i="4" s="1"/>
  <c r="U35" i="4"/>
  <c r="U34" i="4" s="1"/>
  <c r="U44" i="4"/>
  <c r="U43" i="4" s="1"/>
  <c r="U42" i="4" s="1"/>
  <c r="Q21" i="4"/>
  <c r="U21" i="4" s="1"/>
  <c r="U20" i="4" s="1"/>
  <c r="Q62" i="4"/>
  <c r="U62" i="4" s="1"/>
  <c r="U61" i="4" s="1"/>
  <c r="Q23" i="4" l="1"/>
  <c r="U69" i="4"/>
  <c r="U60" i="4"/>
  <c r="U33" i="4"/>
  <c r="U50" i="4"/>
  <c r="U19" i="4"/>
  <c r="U41" i="4"/>
  <c r="U32" i="4" l="1"/>
  <c r="U59" i="4"/>
  <c r="U68" i="4"/>
  <c r="U49" i="4"/>
  <c r="U18" i="4"/>
  <c r="U40" i="4"/>
  <c r="U39" i="4" s="1"/>
  <c r="U31" i="4" l="1"/>
  <c r="U58" i="4"/>
  <c r="U67" i="4"/>
  <c r="U66" i="4" s="1"/>
  <c r="U48" i="4"/>
  <c r="U38" i="4"/>
  <c r="U17" i="4"/>
  <c r="U65" i="4" l="1"/>
  <c r="U30" i="4"/>
  <c r="U57" i="4"/>
  <c r="U47" i="4"/>
  <c r="U16" i="4"/>
  <c r="U29" i="4" l="1"/>
  <c r="U56" i="4"/>
  <c r="U15" i="4"/>
  <c r="K73" i="4" l="1"/>
  <c r="E75" i="4"/>
  <c r="O73" i="4"/>
  <c r="K75" i="4" l="1"/>
  <c r="S73" i="4"/>
  <c r="O75" i="4"/>
  <c r="S75" i="4" l="1"/>
  <c r="G73" i="4" l="1"/>
  <c r="Q73" i="4" l="1"/>
  <c r="G75" i="4" l="1"/>
  <c r="Q75" i="4" l="1"/>
</calcChain>
</file>

<file path=xl/sharedStrings.xml><?xml version="1.0" encoding="utf-8"?>
<sst xmlns="http://schemas.openxmlformats.org/spreadsheetml/2006/main" count="84" uniqueCount="43">
  <si>
    <t>Terminal Retirements</t>
  </si>
  <si>
    <t>Account</t>
  </si>
  <si>
    <t>Retirements</t>
  </si>
  <si>
    <t>(%)</t>
  </si>
  <si>
    <t>Net Salvage</t>
  </si>
  <si>
    <t>Interim Retirements</t>
  </si>
  <si>
    <t>(1)</t>
  </si>
  <si>
    <t>(4)=(3)/(2)</t>
  </si>
  <si>
    <t>Total</t>
  </si>
  <si>
    <t>($)</t>
  </si>
  <si>
    <t>Estimated</t>
  </si>
  <si>
    <t>GRAND TOTAL</t>
  </si>
  <si>
    <t>(7)=(5)x(6)</t>
  </si>
  <si>
    <t>(10)=(8)/(9)</t>
  </si>
  <si>
    <t>OTHER PRODUCTION PLANT</t>
  </si>
  <si>
    <t>TOTAL OTHER PRODUCTION PLANT</t>
  </si>
  <si>
    <t>(8)=(3)+(7)</t>
  </si>
  <si>
    <t>HYDRAULIC PRODUCTION PLANT</t>
  </si>
  <si>
    <t>TOTAL HYDRAULIC PRODUCTION PLANT</t>
  </si>
  <si>
    <t>(9)=(2)+(5)</t>
  </si>
  <si>
    <t>OHIO FALLS</t>
  </si>
  <si>
    <t>STRUCTURES AND IMPROVEMENTS</t>
  </si>
  <si>
    <t>ACCESSORY ELECTRIC EQUIPMENT</t>
  </si>
  <si>
    <t>MISCELLANEOUS POWER PLANT EQUIPMENT</t>
  </si>
  <si>
    <t>RESERVOIRS, DAMS AND WATERWAYS</t>
  </si>
  <si>
    <t>WATER WHEELS, TURBINES AND GENERATORS</t>
  </si>
  <si>
    <t>ROADS, RAILROADS AND BRIDGES</t>
  </si>
  <si>
    <t>TOTAL OHIO FALLS</t>
  </si>
  <si>
    <t>BROWN CTS</t>
  </si>
  <si>
    <t>FUEL HOLDERS, PRODUCERS AND ACCESSORIES</t>
  </si>
  <si>
    <t>PRIME MOVERS</t>
  </si>
  <si>
    <t>GENERATORS</t>
  </si>
  <si>
    <t>TOTAL BROWN CTS</t>
  </si>
  <si>
    <t>CANE RUN CT</t>
  </si>
  <si>
    <t>TOTAL CANE RUN CT</t>
  </si>
  <si>
    <t>PADDY'S RUN</t>
  </si>
  <si>
    <t>TOTAL PADDY'S RUN</t>
  </si>
  <si>
    <t>TRIMBLE COUNTY CTS</t>
  </si>
  <si>
    <t>TOTAL TRIMBLE COUNTY CTS</t>
  </si>
  <si>
    <t>ZORN AND RIVER ROAD CTS</t>
  </si>
  <si>
    <t>TOTAL ZORN AND RIVER ROAD CTS</t>
  </si>
  <si>
    <t>LOUISVILLE GAS AND ELECTRIC COMPANY</t>
  </si>
  <si>
    <t>TABLE 2.  CALCULATION OF WEIGHTED NET SALVAGE PERCENT FOR GENERATION PLANT AS OF DECEMBER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</si>
</sst>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[$-4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0" borderId="0"/>
    <xf numFmtId="166" fontId="22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1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3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quotePrefix="1" applyNumberFormat="1" applyFont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1" applyNumberFormat="1" applyFont="1" applyAlignment="1">
      <alignment horizontal="right"/>
    </xf>
    <xf numFmtId="164" fontId="2" fillId="0" borderId="0" xfId="1" applyNumberFormat="1" applyFont="1"/>
    <xf numFmtId="37" fontId="3" fillId="0" borderId="0" xfId="0" applyNumberFormat="1" applyFont="1" applyAlignment="1">
      <alignment horizontal="center"/>
    </xf>
    <xf numFmtId="43" fontId="3" fillId="0" borderId="0" xfId="0" applyNumberFormat="1" applyFont="1"/>
    <xf numFmtId="0" fontId="2" fillId="0" borderId="0" xfId="0" applyFont="1" applyBorder="1" applyAlignment="1">
      <alignment horizontal="centerContinuous"/>
    </xf>
    <xf numFmtId="164" fontId="3" fillId="0" borderId="0" xfId="0" applyNumberFormat="1" applyFont="1"/>
    <xf numFmtId="164" fontId="3" fillId="0" borderId="1" xfId="0" applyNumberFormat="1" applyFont="1" applyBorder="1"/>
    <xf numFmtId="2" fontId="3" fillId="0" borderId="0" xfId="0" applyNumberFormat="1" applyFont="1" applyAlignment="1">
      <alignment horizontal="right" indent="1"/>
    </xf>
    <xf numFmtId="0" fontId="20" fillId="0" borderId="0" xfId="0" quotePrefix="1" applyNumberFormat="1" applyFont="1" applyAlignment="1">
      <alignment horizontal="left"/>
    </xf>
    <xf numFmtId="0" fontId="20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 indent="1"/>
    </xf>
    <xf numFmtId="0" fontId="3" fillId="0" borderId="0" xfId="0" applyFont="1" applyBorder="1"/>
    <xf numFmtId="0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right" indent="1"/>
    </xf>
    <xf numFmtId="164" fontId="3" fillId="0" borderId="0" xfId="1" applyNumberFormat="1" applyFont="1" applyAlignment="1">
      <alignment horizontal="right"/>
    </xf>
    <xf numFmtId="164" fontId="3" fillId="0" borderId="1" xfId="1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37" fontId="3" fillId="0" borderId="1" xfId="0" applyNumberFormat="1" applyFont="1" applyBorder="1" applyAlignment="1">
      <alignment horizontal="right"/>
    </xf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1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0" fontId="3" fillId="0" borderId="0" xfId="1" applyNumberFormat="1" applyFont="1" applyBorder="1" applyAlignment="1">
      <alignment horizontal="center"/>
    </xf>
    <xf numFmtId="0" fontId="3" fillId="0" borderId="0" xfId="1" applyNumberFormat="1" applyFont="1" applyBorder="1"/>
    <xf numFmtId="164" fontId="3" fillId="0" borderId="0" xfId="1" applyNumberFormat="1" applyFont="1" applyBorder="1" applyAlignment="1">
      <alignment horizontal="right" indent="1"/>
    </xf>
    <xf numFmtId="37" fontId="3" fillId="0" borderId="0" xfId="0" applyNumberFormat="1" applyFont="1" applyBorder="1" applyAlignment="1">
      <alignment horizontal="center"/>
    </xf>
    <xf numFmtId="43" fontId="3" fillId="0" borderId="0" xfId="0" applyNumberFormat="1" applyFont="1" applyBorder="1"/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right"/>
    </xf>
    <xf numFmtId="164" fontId="3" fillId="0" borderId="0" xfId="0" applyNumberFormat="1" applyFont="1" applyBorder="1"/>
    <xf numFmtId="164" fontId="20" fillId="0" borderId="0" xfId="1" applyNumberFormat="1" applyFont="1"/>
    <xf numFmtId="0" fontId="20" fillId="0" borderId="0" xfId="0" applyFont="1"/>
    <xf numFmtId="37" fontId="20" fillId="0" borderId="0" xfId="0" applyNumberFormat="1" applyFont="1" applyAlignment="1">
      <alignment horizontal="center"/>
    </xf>
    <xf numFmtId="164" fontId="20" fillId="0" borderId="0" xfId="0" applyNumberFormat="1" applyFont="1"/>
    <xf numFmtId="164" fontId="20" fillId="0" borderId="0" xfId="1" applyNumberFormat="1" applyFont="1" applyAlignment="1">
      <alignment horizontal="right"/>
    </xf>
    <xf numFmtId="164" fontId="20" fillId="0" borderId="12" xfId="1" applyNumberFormat="1" applyFont="1" applyBorder="1"/>
    <xf numFmtId="164" fontId="20" fillId="0" borderId="12" xfId="1" applyNumberFormat="1" applyFont="1" applyBorder="1" applyAlignment="1">
      <alignment horizontal="right"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3" fillId="0" borderId="0" xfId="0" applyFont="1" applyFill="1"/>
    <xf numFmtId="37" fontId="3" fillId="0" borderId="0" xfId="0" applyNumberFormat="1" applyFont="1" applyFill="1" applyAlignment="1">
      <alignment horizontal="center"/>
    </xf>
    <xf numFmtId="37" fontId="20" fillId="0" borderId="0" xfId="0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164" fontId="2" fillId="0" borderId="1" xfId="1" applyNumberFormat="1" applyFont="1" applyBorder="1"/>
    <xf numFmtId="164" fontId="2" fillId="0" borderId="13" xfId="1" applyNumberFormat="1" applyFont="1" applyBorder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6000000}"/>
    <cellStyle name="Normal 4" xfId="44" xr:uid="{00000000-0005-0000-0000-000027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7"/>
  <sheetViews>
    <sheetView tabSelected="1" zoomScale="85" zoomScaleNormal="85" workbookViewId="0">
      <selection activeCell="G11" sqref="G11"/>
    </sheetView>
  </sheetViews>
  <sheetFormatPr defaultColWidth="9.140625" defaultRowHeight="12.75" x14ac:dyDescent="0.2"/>
  <cols>
    <col min="1" max="1" width="5.42578125" style="2" customWidth="1"/>
    <col min="2" max="2" width="2.7109375" style="2" customWidth="1"/>
    <col min="3" max="3" width="46.7109375" style="2" customWidth="1"/>
    <col min="4" max="4" width="2.85546875" style="2" customWidth="1"/>
    <col min="5" max="5" width="20.140625" style="2" bestFit="1" customWidth="1"/>
    <col min="6" max="6" width="2" style="2" customWidth="1"/>
    <col min="7" max="7" width="24.42578125" style="2" customWidth="1"/>
    <col min="8" max="8" width="2.7109375" style="2" customWidth="1"/>
    <col min="9" max="9" width="12.85546875" style="58" customWidth="1"/>
    <col min="10" max="10" width="5.140625" style="2" customWidth="1"/>
    <col min="11" max="11" width="17" style="2" bestFit="1" customWidth="1"/>
    <col min="12" max="12" width="2.140625" style="2" customWidth="1"/>
    <col min="13" max="13" width="12.140625" style="2" customWidth="1"/>
    <col min="14" max="14" width="2.7109375" style="2" customWidth="1"/>
    <col min="15" max="15" width="17.28515625" style="2" bestFit="1" customWidth="1"/>
    <col min="16" max="16" width="5" style="2" customWidth="1"/>
    <col min="17" max="17" width="18" style="2" bestFit="1" customWidth="1"/>
    <col min="18" max="18" width="5" style="2" customWidth="1"/>
    <col min="19" max="19" width="18.85546875" style="2" bestFit="1" customWidth="1"/>
    <col min="20" max="20" width="4.140625" style="2" customWidth="1"/>
    <col min="21" max="21" width="14.42578125" style="2" customWidth="1"/>
    <col min="22" max="16384" width="9.140625" style="2"/>
  </cols>
  <sheetData>
    <row r="1" spans="1:21" x14ac:dyDescent="0.2">
      <c r="A1" s="13"/>
      <c r="B1" s="13"/>
      <c r="C1" s="13"/>
      <c r="D1" s="13"/>
      <c r="E1" s="13"/>
      <c r="F1" s="13"/>
      <c r="G1" s="13"/>
      <c r="H1" s="13"/>
      <c r="I1" s="5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x14ac:dyDescent="0.2">
      <c r="A2" s="6" t="s">
        <v>41</v>
      </c>
      <c r="B2" s="6"/>
      <c r="C2" s="13"/>
      <c r="D2" s="13"/>
      <c r="E2" s="13"/>
      <c r="F2" s="13"/>
      <c r="G2" s="13"/>
      <c r="H2" s="13"/>
      <c r="I2" s="5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x14ac:dyDescent="0.2">
      <c r="A3" s="6"/>
      <c r="B3" s="6"/>
      <c r="C3" s="13"/>
      <c r="D3" s="13"/>
      <c r="E3" s="13"/>
      <c r="F3" s="13"/>
      <c r="G3" s="13"/>
      <c r="H3" s="13"/>
      <c r="I3" s="5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x14ac:dyDescent="0.2">
      <c r="A4" s="6" t="s">
        <v>42</v>
      </c>
      <c r="B4" s="6"/>
      <c r="C4" s="13"/>
      <c r="D4" s="13"/>
      <c r="E4" s="13"/>
      <c r="F4" s="13"/>
      <c r="G4" s="13"/>
      <c r="H4" s="13"/>
      <c r="I4" s="5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7" spans="1:21" x14ac:dyDescent="0.2">
      <c r="E7" s="7" t="s">
        <v>0</v>
      </c>
      <c r="F7" s="7"/>
      <c r="G7" s="7"/>
      <c r="H7" s="18"/>
      <c r="I7" s="54"/>
      <c r="K7" s="7" t="s">
        <v>5</v>
      </c>
      <c r="L7" s="7"/>
      <c r="M7" s="7"/>
      <c r="N7" s="7"/>
      <c r="O7" s="7"/>
      <c r="Q7" s="12" t="s">
        <v>8</v>
      </c>
      <c r="T7" s="25"/>
      <c r="U7" s="12" t="s">
        <v>10</v>
      </c>
    </row>
    <row r="8" spans="1:21" x14ac:dyDescent="0.2">
      <c r="A8" s="4"/>
      <c r="B8" s="4"/>
      <c r="C8" s="4"/>
      <c r="D8" s="4"/>
      <c r="E8" s="11" t="s">
        <v>2</v>
      </c>
      <c r="F8" s="5"/>
      <c r="G8" s="11" t="s">
        <v>4</v>
      </c>
      <c r="H8" s="12"/>
      <c r="I8" s="55" t="s">
        <v>4</v>
      </c>
      <c r="J8" s="4"/>
      <c r="K8" s="12" t="s">
        <v>2</v>
      </c>
      <c r="L8" s="5"/>
      <c r="M8" s="12" t="s">
        <v>4</v>
      </c>
      <c r="N8" s="12"/>
      <c r="O8" s="12" t="s">
        <v>4</v>
      </c>
      <c r="P8" s="4"/>
      <c r="Q8" s="12" t="s">
        <v>4</v>
      </c>
      <c r="R8" s="4"/>
      <c r="S8" s="12" t="s">
        <v>8</v>
      </c>
      <c r="T8" s="5"/>
      <c r="U8" s="12" t="s">
        <v>4</v>
      </c>
    </row>
    <row r="9" spans="1:21" x14ac:dyDescent="0.2">
      <c r="A9" s="7" t="s">
        <v>1</v>
      </c>
      <c r="B9" s="7"/>
      <c r="C9" s="7"/>
      <c r="D9" s="4"/>
      <c r="E9" s="9" t="s">
        <v>9</v>
      </c>
      <c r="F9" s="12"/>
      <c r="G9" s="9" t="s">
        <v>9</v>
      </c>
      <c r="H9" s="12"/>
      <c r="I9" s="56" t="s">
        <v>3</v>
      </c>
      <c r="J9" s="4"/>
      <c r="K9" s="9" t="s">
        <v>9</v>
      </c>
      <c r="L9" s="12"/>
      <c r="M9" s="9" t="s">
        <v>3</v>
      </c>
      <c r="N9" s="12"/>
      <c r="O9" s="9" t="s">
        <v>9</v>
      </c>
      <c r="P9" s="4"/>
      <c r="Q9" s="9" t="s">
        <v>9</v>
      </c>
      <c r="R9" s="4"/>
      <c r="S9" s="9" t="s">
        <v>2</v>
      </c>
      <c r="T9" s="12"/>
      <c r="U9" s="9" t="s">
        <v>3</v>
      </c>
    </row>
    <row r="10" spans="1:21" x14ac:dyDescent="0.2">
      <c r="A10" s="10" t="s">
        <v>6</v>
      </c>
      <c r="B10" s="10"/>
      <c r="C10" s="6"/>
      <c r="D10" s="1"/>
      <c r="E10" s="34">
        <v>-2</v>
      </c>
      <c r="F10" s="35"/>
      <c r="G10" s="34">
        <v>-3</v>
      </c>
      <c r="H10" s="34"/>
      <c r="I10" s="57" t="s">
        <v>7</v>
      </c>
      <c r="J10" s="35"/>
      <c r="K10" s="34">
        <v>-5</v>
      </c>
      <c r="L10" s="35"/>
      <c r="M10" s="34">
        <v>-6</v>
      </c>
      <c r="N10" s="34"/>
      <c r="O10" s="35" t="s">
        <v>12</v>
      </c>
      <c r="P10" s="35"/>
      <c r="Q10" s="35" t="s">
        <v>16</v>
      </c>
      <c r="R10" s="35"/>
      <c r="S10" s="35" t="s">
        <v>19</v>
      </c>
      <c r="T10" s="35"/>
      <c r="U10" s="35" t="s">
        <v>13</v>
      </c>
    </row>
    <row r="12" spans="1:21" x14ac:dyDescent="0.2">
      <c r="A12" s="26" t="s">
        <v>17</v>
      </c>
      <c r="E12" s="15"/>
      <c r="G12" s="15"/>
      <c r="K12" s="15"/>
      <c r="O12" s="15"/>
      <c r="Q12" s="15"/>
      <c r="S12" s="15"/>
      <c r="U12" s="19"/>
    </row>
    <row r="13" spans="1:21" x14ac:dyDescent="0.2">
      <c r="A13" s="26"/>
      <c r="E13" s="15"/>
      <c r="G13" s="15"/>
      <c r="K13" s="15"/>
      <c r="O13" s="15"/>
      <c r="Q13" s="15"/>
      <c r="S13" s="15"/>
    </row>
    <row r="14" spans="1:21" x14ac:dyDescent="0.2">
      <c r="A14" s="14"/>
      <c r="B14" s="22" t="s">
        <v>20</v>
      </c>
      <c r="C14" s="3"/>
      <c r="E14" s="21"/>
      <c r="G14" s="16"/>
      <c r="H14" s="16"/>
      <c r="I14" s="59"/>
      <c r="K14" s="21"/>
      <c r="M14" s="16"/>
      <c r="N14" s="16"/>
      <c r="O14" s="16"/>
    </row>
    <row r="15" spans="1:21" x14ac:dyDescent="0.2">
      <c r="A15" s="14">
        <v>331</v>
      </c>
      <c r="B15" s="8"/>
      <c r="C15" s="3" t="s">
        <v>21</v>
      </c>
      <c r="E15" s="24">
        <v>6235863.9900000002</v>
      </c>
      <c r="G15" s="32">
        <v>-62358.639900000002</v>
      </c>
      <c r="H15" s="16"/>
      <c r="I15" s="59">
        <v>-1</v>
      </c>
      <c r="J15" s="17"/>
      <c r="K15" s="24">
        <v>1636144.1399999985</v>
      </c>
      <c r="M15" s="16">
        <v>-20</v>
      </c>
      <c r="N15" s="16"/>
      <c r="O15" s="27">
        <f>-K15*M15/100</f>
        <v>327228.82799999969</v>
      </c>
      <c r="Q15" s="30">
        <f t="shared" ref="Q15:Q20" si="0">-E15*I15/100+O15</f>
        <v>389587.4678999997</v>
      </c>
      <c r="S15" s="19">
        <f>+E15+K15</f>
        <v>7872008.129999999</v>
      </c>
      <c r="U15" s="16">
        <f t="shared" ref="U15:U20" si="1">+U16</f>
        <v>-2</v>
      </c>
    </row>
    <row r="16" spans="1:21" x14ac:dyDescent="0.2">
      <c r="A16" s="14">
        <v>332</v>
      </c>
      <c r="B16" s="8"/>
      <c r="C16" s="3" t="s">
        <v>24</v>
      </c>
      <c r="E16" s="24">
        <v>16858151.760000002</v>
      </c>
      <c r="G16" s="32">
        <v>-168581.51760000002</v>
      </c>
      <c r="H16" s="16"/>
      <c r="I16" s="59">
        <v>-1</v>
      </c>
      <c r="J16" s="17"/>
      <c r="K16" s="24">
        <v>180031.24000000005</v>
      </c>
      <c r="M16" s="16">
        <v>-10</v>
      </c>
      <c r="N16" s="16"/>
      <c r="O16" s="27">
        <f t="shared" ref="O16:O20" si="2">-K16*M16/100</f>
        <v>18003.124000000003</v>
      </c>
      <c r="Q16" s="30">
        <f t="shared" si="0"/>
        <v>186584.64160000003</v>
      </c>
      <c r="S16" s="19">
        <f t="shared" ref="S16:S20" si="3">+E16+K16</f>
        <v>17038183</v>
      </c>
      <c r="U16" s="16">
        <f t="shared" si="1"/>
        <v>-2</v>
      </c>
    </row>
    <row r="17" spans="1:21" x14ac:dyDescent="0.2">
      <c r="A17" s="14">
        <v>333</v>
      </c>
      <c r="B17" s="8"/>
      <c r="C17" s="3" t="s">
        <v>25</v>
      </c>
      <c r="E17" s="24">
        <v>60681410.840000004</v>
      </c>
      <c r="G17" s="32">
        <v>-606814.10840000003</v>
      </c>
      <c r="H17" s="16"/>
      <c r="I17" s="59">
        <v>-1</v>
      </c>
      <c r="J17" s="17"/>
      <c r="K17" s="24">
        <v>1435990.4999999998</v>
      </c>
      <c r="M17" s="16">
        <v>-20</v>
      </c>
      <c r="N17" s="16"/>
      <c r="O17" s="27">
        <f t="shared" ref="O17" si="4">-K17*M17/100</f>
        <v>287198.09999999998</v>
      </c>
      <c r="Q17" s="30">
        <f t="shared" si="0"/>
        <v>894012.2084</v>
      </c>
      <c r="S17" s="19">
        <f t="shared" ref="S17" si="5">+E17+K17</f>
        <v>62117401.340000004</v>
      </c>
      <c r="U17" s="16">
        <f t="shared" si="1"/>
        <v>-2</v>
      </c>
    </row>
    <row r="18" spans="1:21" x14ac:dyDescent="0.2">
      <c r="A18" s="14">
        <v>334</v>
      </c>
      <c r="B18" s="8"/>
      <c r="C18" s="3" t="s">
        <v>22</v>
      </c>
      <c r="E18" s="24">
        <v>7694049.1900000004</v>
      </c>
      <c r="G18" s="32">
        <v>-76940.491900000008</v>
      </c>
      <c r="H18" s="16"/>
      <c r="I18" s="59">
        <v>-1</v>
      </c>
      <c r="J18" s="17"/>
      <c r="K18" s="24">
        <v>526419.58999999985</v>
      </c>
      <c r="M18" s="16">
        <v>-10</v>
      </c>
      <c r="N18" s="16"/>
      <c r="O18" s="27">
        <f t="shared" si="2"/>
        <v>52641.958999999988</v>
      </c>
      <c r="Q18" s="30">
        <f t="shared" si="0"/>
        <v>129582.4509</v>
      </c>
      <c r="S18" s="19">
        <f t="shared" si="3"/>
        <v>8220468.7800000003</v>
      </c>
      <c r="U18" s="16">
        <f t="shared" si="1"/>
        <v>-2</v>
      </c>
    </row>
    <row r="19" spans="1:21" x14ac:dyDescent="0.2">
      <c r="A19" s="14">
        <v>335</v>
      </c>
      <c r="B19" s="8"/>
      <c r="C19" s="3" t="s">
        <v>23</v>
      </c>
      <c r="E19" s="24">
        <v>1110681.3400000001</v>
      </c>
      <c r="G19" s="32">
        <v>-11106.813400000001</v>
      </c>
      <c r="H19" s="16"/>
      <c r="I19" s="59">
        <v>-1</v>
      </c>
      <c r="J19" s="17"/>
      <c r="K19" s="24">
        <v>79140.510000000053</v>
      </c>
      <c r="M19" s="16">
        <v>-10</v>
      </c>
      <c r="N19" s="16"/>
      <c r="O19" s="27">
        <f t="shared" si="2"/>
        <v>7914.0510000000058</v>
      </c>
      <c r="Q19" s="30">
        <f t="shared" si="0"/>
        <v>19020.864400000006</v>
      </c>
      <c r="S19" s="19">
        <f t="shared" si="3"/>
        <v>1189821.8500000001</v>
      </c>
      <c r="U19" s="16">
        <f t="shared" si="1"/>
        <v>-2</v>
      </c>
    </row>
    <row r="20" spans="1:21" x14ac:dyDescent="0.2">
      <c r="A20" s="14">
        <v>336</v>
      </c>
      <c r="B20" s="8"/>
      <c r="C20" s="3" t="s">
        <v>26</v>
      </c>
      <c r="E20" s="29">
        <v>10822.38</v>
      </c>
      <c r="G20" s="33">
        <v>-108.2238</v>
      </c>
      <c r="H20" s="16"/>
      <c r="I20" s="59">
        <v>-1</v>
      </c>
      <c r="J20" s="17"/>
      <c r="K20" s="29">
        <v>19108.23</v>
      </c>
      <c r="M20" s="16">
        <v>0</v>
      </c>
      <c r="N20" s="16"/>
      <c r="O20" s="28">
        <f t="shared" si="2"/>
        <v>0</v>
      </c>
      <c r="Q20" s="31">
        <f t="shared" si="0"/>
        <v>108.2238</v>
      </c>
      <c r="S20" s="20">
        <f t="shared" si="3"/>
        <v>29930.61</v>
      </c>
      <c r="U20" s="16">
        <f t="shared" si="1"/>
        <v>-2</v>
      </c>
    </row>
    <row r="21" spans="1:21" x14ac:dyDescent="0.2">
      <c r="A21" s="14"/>
      <c r="B21" s="23" t="s">
        <v>27</v>
      </c>
      <c r="E21" s="51">
        <f>+SUBTOTAL(9,E15:E20)</f>
        <v>92590979.5</v>
      </c>
      <c r="F21" s="47"/>
      <c r="G21" s="51">
        <f>+SUBTOTAL(9,G15:G20)</f>
        <v>-925909.79500000004</v>
      </c>
      <c r="H21" s="46"/>
      <c r="I21" s="60"/>
      <c r="J21" s="49"/>
      <c r="K21" s="51">
        <f>+SUBTOTAL(9,K15:K20)</f>
        <v>3876834.2099999981</v>
      </c>
      <c r="L21" s="47"/>
      <c r="M21" s="47"/>
      <c r="N21" s="47"/>
      <c r="O21" s="51">
        <f>+SUBTOTAL(9,O15:O20)</f>
        <v>692986.06199999969</v>
      </c>
      <c r="P21" s="47"/>
      <c r="Q21" s="52">
        <f>+SUBTOTAL(9,Q15:Q20)</f>
        <v>1618895.8569999998</v>
      </c>
      <c r="R21" s="47"/>
      <c r="S21" s="51">
        <f>+SUBTOTAL(9,S15:S20)</f>
        <v>96467813.709999993</v>
      </c>
      <c r="T21" s="47"/>
      <c r="U21" s="48">
        <f t="shared" ref="U21" si="6">-ROUND(Q21/S21*100,0)</f>
        <v>-2</v>
      </c>
    </row>
    <row r="22" spans="1:21" x14ac:dyDescent="0.2">
      <c r="A22" s="26"/>
      <c r="E22" s="15"/>
      <c r="G22" s="15"/>
      <c r="K22" s="15"/>
      <c r="O22" s="15"/>
      <c r="Q22" s="15"/>
      <c r="S22" s="15"/>
    </row>
    <row r="23" spans="1:21" x14ac:dyDescent="0.2">
      <c r="A23" s="26" t="s">
        <v>18</v>
      </c>
      <c r="E23" s="15">
        <f>SUBTOTAL(9,E14:E22)</f>
        <v>92590979.5</v>
      </c>
      <c r="G23" s="15">
        <f>SUBTOTAL(9,G14:G22)</f>
        <v>-925909.79500000004</v>
      </c>
      <c r="K23" s="15">
        <f>SUBTOTAL(9,K14:K22)</f>
        <v>3876834.2099999981</v>
      </c>
      <c r="O23" s="15">
        <f>SUBTOTAL(9,O14:O22)</f>
        <v>692986.06199999969</v>
      </c>
      <c r="Q23" s="15">
        <f>SUBTOTAL(9,Q14:Q22)</f>
        <v>1618895.8569999998</v>
      </c>
      <c r="S23" s="15">
        <f>SUBTOTAL(9,S14:S22)</f>
        <v>96467813.709999993</v>
      </c>
    </row>
    <row r="24" spans="1:21" x14ac:dyDescent="0.2">
      <c r="A24" s="26"/>
      <c r="E24" s="15"/>
      <c r="G24" s="15"/>
      <c r="K24" s="15"/>
      <c r="O24" s="15"/>
      <c r="Q24" s="15"/>
      <c r="S24" s="15"/>
    </row>
    <row r="25" spans="1:21" x14ac:dyDescent="0.2">
      <c r="A25" s="26"/>
      <c r="E25" s="15"/>
      <c r="G25" s="15"/>
      <c r="K25" s="15"/>
      <c r="O25" s="15"/>
      <c r="Q25" s="15"/>
      <c r="S25" s="15"/>
    </row>
    <row r="26" spans="1:21" x14ac:dyDescent="0.2">
      <c r="A26" s="26" t="s">
        <v>14</v>
      </c>
    </row>
    <row r="27" spans="1:21" x14ac:dyDescent="0.2">
      <c r="A27" s="14"/>
    </row>
    <row r="28" spans="1:21" s="25" customFormat="1" x14ac:dyDescent="0.2">
      <c r="A28" s="14"/>
      <c r="B28" s="22" t="s">
        <v>28</v>
      </c>
      <c r="C28" s="3"/>
      <c r="D28" s="2"/>
      <c r="E28" s="21"/>
      <c r="F28" s="2"/>
      <c r="G28" s="16"/>
      <c r="H28" s="16"/>
      <c r="I28" s="59"/>
      <c r="J28" s="2"/>
      <c r="K28" s="21"/>
      <c r="L28" s="2"/>
      <c r="M28" s="16"/>
      <c r="N28" s="16"/>
      <c r="O28" s="16"/>
      <c r="P28" s="2"/>
      <c r="Q28" s="2"/>
      <c r="R28" s="2"/>
      <c r="S28" s="2"/>
      <c r="T28" s="2"/>
      <c r="U28" s="2"/>
    </row>
    <row r="29" spans="1:21" s="25" customFormat="1" x14ac:dyDescent="0.2">
      <c r="A29" s="14">
        <v>341</v>
      </c>
      <c r="B29" s="8"/>
      <c r="C29" s="3" t="s">
        <v>21</v>
      </c>
      <c r="D29" s="2"/>
      <c r="E29" s="24">
        <v>1095411.45</v>
      </c>
      <c r="F29" s="2"/>
      <c r="G29" s="32">
        <v>-98587.030499999993</v>
      </c>
      <c r="H29" s="16"/>
      <c r="I29" s="59">
        <v>-9</v>
      </c>
      <c r="J29" s="17"/>
      <c r="K29" s="24">
        <v>25660.799999999988</v>
      </c>
      <c r="L29" s="2"/>
      <c r="M29" s="16">
        <v>-5</v>
      </c>
      <c r="N29" s="16"/>
      <c r="O29" s="27">
        <f>-K29*M29/100</f>
        <v>1283.0399999999995</v>
      </c>
      <c r="P29" s="2"/>
      <c r="Q29" s="30">
        <f t="shared" ref="Q29:Q34" si="7">-E29*I29/100+O29</f>
        <v>99870.070499999987</v>
      </c>
      <c r="R29" s="2"/>
      <c r="S29" s="19">
        <f>+E29+K29</f>
        <v>1121072.25</v>
      </c>
      <c r="T29" s="2"/>
      <c r="U29" s="16">
        <f t="shared" ref="U29:U34" si="8">+U30</f>
        <v>-9</v>
      </c>
    </row>
    <row r="30" spans="1:21" s="25" customFormat="1" x14ac:dyDescent="0.2">
      <c r="A30" s="14">
        <v>342</v>
      </c>
      <c r="B30" s="8"/>
      <c r="C30" s="3" t="s">
        <v>29</v>
      </c>
      <c r="D30" s="2"/>
      <c r="E30" s="24">
        <v>1975275.8499999999</v>
      </c>
      <c r="F30" s="2"/>
      <c r="G30" s="32">
        <v>-177774.8265</v>
      </c>
      <c r="H30" s="16"/>
      <c r="I30" s="59">
        <v>-9</v>
      </c>
      <c r="J30" s="17"/>
      <c r="K30" s="24">
        <v>100417.67</v>
      </c>
      <c r="L30" s="2"/>
      <c r="M30" s="16">
        <v>-10</v>
      </c>
      <c r="N30" s="16"/>
      <c r="O30" s="27">
        <f t="shared" ref="O30:O34" si="9">-K30*M30/100</f>
        <v>10041.767</v>
      </c>
      <c r="P30" s="2"/>
      <c r="Q30" s="30">
        <f t="shared" si="7"/>
        <v>187816.59349999999</v>
      </c>
      <c r="R30" s="2"/>
      <c r="S30" s="19">
        <f t="shared" ref="S30:S34" si="10">+E30+K30</f>
        <v>2075693.5199999998</v>
      </c>
      <c r="T30" s="2"/>
      <c r="U30" s="16">
        <f t="shared" si="8"/>
        <v>-9</v>
      </c>
    </row>
    <row r="31" spans="1:21" s="25" customFormat="1" x14ac:dyDescent="0.2">
      <c r="A31" s="14">
        <v>343</v>
      </c>
      <c r="B31" s="8"/>
      <c r="C31" s="3" t="s">
        <v>30</v>
      </c>
      <c r="D31" s="2"/>
      <c r="E31" s="24">
        <v>43182895.319999993</v>
      </c>
      <c r="F31" s="2"/>
      <c r="G31" s="32">
        <v>-3886460.5787999993</v>
      </c>
      <c r="H31" s="16"/>
      <c r="I31" s="59">
        <v>-9</v>
      </c>
      <c r="J31" s="17"/>
      <c r="K31" s="24">
        <v>11296333.079999996</v>
      </c>
      <c r="L31" s="2"/>
      <c r="M31" s="16">
        <v>-10</v>
      </c>
      <c r="N31" s="16"/>
      <c r="O31" s="27">
        <f t="shared" si="9"/>
        <v>1129633.3079999997</v>
      </c>
      <c r="P31" s="2"/>
      <c r="Q31" s="30">
        <f t="shared" si="7"/>
        <v>5016093.8867999986</v>
      </c>
      <c r="R31" s="2"/>
      <c r="S31" s="19">
        <f t="shared" si="10"/>
        <v>54479228.399999991</v>
      </c>
      <c r="T31" s="2"/>
      <c r="U31" s="16">
        <f t="shared" si="8"/>
        <v>-9</v>
      </c>
    </row>
    <row r="32" spans="1:21" s="25" customFormat="1" x14ac:dyDescent="0.2">
      <c r="A32" s="14">
        <v>344</v>
      </c>
      <c r="B32" s="8"/>
      <c r="C32" s="3" t="s">
        <v>31</v>
      </c>
      <c r="D32" s="2"/>
      <c r="E32" s="24">
        <v>8043492.0099999998</v>
      </c>
      <c r="F32" s="2"/>
      <c r="G32" s="32">
        <v>-723914.28090000001</v>
      </c>
      <c r="H32" s="16"/>
      <c r="I32" s="59">
        <v>-9</v>
      </c>
      <c r="J32" s="17"/>
      <c r="K32" s="24">
        <v>113411.72999999998</v>
      </c>
      <c r="L32" s="2"/>
      <c r="M32" s="16">
        <v>-10</v>
      </c>
      <c r="N32" s="16"/>
      <c r="O32" s="27">
        <f t="shared" si="9"/>
        <v>11341.172999999999</v>
      </c>
      <c r="P32" s="2"/>
      <c r="Q32" s="30">
        <f t="shared" si="7"/>
        <v>735255.45389999996</v>
      </c>
      <c r="R32" s="2"/>
      <c r="S32" s="19">
        <f t="shared" si="10"/>
        <v>8156903.7400000002</v>
      </c>
      <c r="T32" s="2"/>
      <c r="U32" s="16">
        <f t="shared" si="8"/>
        <v>-9</v>
      </c>
    </row>
    <row r="33" spans="1:21" s="25" customFormat="1" x14ac:dyDescent="0.2">
      <c r="A33" s="14">
        <v>345</v>
      </c>
      <c r="B33" s="8"/>
      <c r="C33" s="3" t="s">
        <v>22</v>
      </c>
      <c r="D33" s="2"/>
      <c r="E33" s="24">
        <v>4093890.71</v>
      </c>
      <c r="F33" s="2"/>
      <c r="G33" s="32">
        <v>-368450.16389999999</v>
      </c>
      <c r="H33" s="16"/>
      <c r="I33" s="59">
        <v>-9</v>
      </c>
      <c r="J33" s="17"/>
      <c r="K33" s="24">
        <v>450765.69000000012</v>
      </c>
      <c r="L33" s="2"/>
      <c r="M33" s="16">
        <v>-10</v>
      </c>
      <c r="N33" s="16"/>
      <c r="O33" s="27">
        <f t="shared" si="9"/>
        <v>45076.56900000001</v>
      </c>
      <c r="P33" s="2"/>
      <c r="Q33" s="30">
        <f t="shared" si="7"/>
        <v>413526.7329</v>
      </c>
      <c r="R33" s="2"/>
      <c r="S33" s="19">
        <f t="shared" si="10"/>
        <v>4544656.4000000004</v>
      </c>
      <c r="T33" s="2"/>
      <c r="U33" s="16">
        <f t="shared" si="8"/>
        <v>-9</v>
      </c>
    </row>
    <row r="34" spans="1:21" s="25" customFormat="1" x14ac:dyDescent="0.2">
      <c r="A34" s="14">
        <v>346</v>
      </c>
      <c r="B34" s="8"/>
      <c r="C34" s="3" t="s">
        <v>23</v>
      </c>
      <c r="D34" s="2"/>
      <c r="E34" s="29">
        <v>2347977.8099999996</v>
      </c>
      <c r="F34" s="2"/>
      <c r="G34" s="33">
        <v>-211318.00289999996</v>
      </c>
      <c r="H34" s="16"/>
      <c r="I34" s="59">
        <v>-9</v>
      </c>
      <c r="J34" s="17"/>
      <c r="K34" s="29">
        <v>92750.86</v>
      </c>
      <c r="L34" s="2"/>
      <c r="M34" s="16">
        <v>0</v>
      </c>
      <c r="N34" s="16"/>
      <c r="O34" s="28">
        <f t="shared" si="9"/>
        <v>0</v>
      </c>
      <c r="P34" s="2"/>
      <c r="Q34" s="31">
        <f t="shared" si="7"/>
        <v>211318.00289999996</v>
      </c>
      <c r="R34" s="2"/>
      <c r="S34" s="20">
        <f t="shared" si="10"/>
        <v>2440728.6699999995</v>
      </c>
      <c r="T34" s="2"/>
      <c r="U34" s="16">
        <f t="shared" si="8"/>
        <v>-9</v>
      </c>
    </row>
    <row r="35" spans="1:21" s="25" customFormat="1" x14ac:dyDescent="0.2">
      <c r="A35" s="14"/>
      <c r="B35" s="23" t="s">
        <v>32</v>
      </c>
      <c r="C35" s="2"/>
      <c r="D35" s="2"/>
      <c r="E35" s="46">
        <f>+SUBTOTAL(9,E29:E34)</f>
        <v>60738943.149999991</v>
      </c>
      <c r="F35" s="47"/>
      <c r="G35" s="46">
        <f>+SUBTOTAL(9,G29:G34)</f>
        <v>-5466504.8834999986</v>
      </c>
      <c r="H35" s="46"/>
      <c r="I35" s="60"/>
      <c r="J35" s="49"/>
      <c r="K35" s="46">
        <f>+SUBTOTAL(9,K29:K34)</f>
        <v>12079339.829999996</v>
      </c>
      <c r="L35" s="47"/>
      <c r="M35" s="47"/>
      <c r="N35" s="47"/>
      <c r="O35" s="46">
        <f>+SUBTOTAL(9,O29:O34)</f>
        <v>1197375.8569999996</v>
      </c>
      <c r="P35" s="47"/>
      <c r="Q35" s="50">
        <f>+SUBTOTAL(9,Q29:Q34)</f>
        <v>6663880.7404999984</v>
      </c>
      <c r="R35" s="47"/>
      <c r="S35" s="46">
        <f>+SUBTOTAL(9,S29:S34)</f>
        <v>72818282.979999989</v>
      </c>
      <c r="T35" s="47"/>
      <c r="U35" s="48">
        <f t="shared" ref="U35" si="11">-ROUND(Q35/S35*100,0)</f>
        <v>-9</v>
      </c>
    </row>
    <row r="36" spans="1:21" s="25" customFormat="1" x14ac:dyDescent="0.2">
      <c r="A36" s="36"/>
      <c r="B36" s="38"/>
      <c r="C36" s="39"/>
      <c r="E36" s="40"/>
      <c r="G36" s="37"/>
      <c r="H36" s="41"/>
      <c r="I36" s="61"/>
      <c r="J36" s="42"/>
      <c r="K36" s="40"/>
      <c r="M36" s="41"/>
      <c r="N36" s="41"/>
      <c r="O36" s="43"/>
      <c r="Q36" s="44"/>
      <c r="S36" s="45"/>
      <c r="U36" s="41"/>
    </row>
    <row r="37" spans="1:21" s="25" customFormat="1" x14ac:dyDescent="0.2">
      <c r="A37" s="14"/>
      <c r="B37" s="22" t="s">
        <v>33</v>
      </c>
      <c r="C37" s="3"/>
      <c r="D37" s="2"/>
      <c r="E37" s="21"/>
      <c r="F37" s="2"/>
      <c r="G37" s="16"/>
      <c r="H37" s="16"/>
      <c r="I37" s="59"/>
      <c r="J37" s="2"/>
      <c r="K37" s="21"/>
      <c r="L37" s="2"/>
      <c r="M37" s="16"/>
      <c r="N37" s="16"/>
      <c r="O37" s="16"/>
      <c r="P37" s="2"/>
      <c r="Q37" s="2"/>
      <c r="R37" s="2"/>
      <c r="S37" s="2"/>
      <c r="T37" s="2"/>
      <c r="U37" s="2"/>
    </row>
    <row r="38" spans="1:21" s="25" customFormat="1" x14ac:dyDescent="0.2">
      <c r="A38" s="14">
        <v>341</v>
      </c>
      <c r="B38" s="8"/>
      <c r="C38" s="3" t="s">
        <v>21</v>
      </c>
      <c r="D38" s="2"/>
      <c r="E38" s="24">
        <v>12019703.879999999</v>
      </c>
      <c r="F38" s="2"/>
      <c r="G38" s="32">
        <v>-240394.07759999999</v>
      </c>
      <c r="H38" s="16"/>
      <c r="I38" s="59">
        <v>-2</v>
      </c>
      <c r="J38" s="17"/>
      <c r="K38" s="24">
        <v>4912788.2799999984</v>
      </c>
      <c r="L38" s="2"/>
      <c r="M38" s="16">
        <v>-5</v>
      </c>
      <c r="N38" s="16"/>
      <c r="O38" s="27">
        <f>-K38*M38/100</f>
        <v>245639.4139999999</v>
      </c>
      <c r="P38" s="2"/>
      <c r="Q38" s="30">
        <f t="shared" ref="Q38:Q43" si="12">-E38*I38/100+O38</f>
        <v>486033.49159999989</v>
      </c>
      <c r="R38" s="2"/>
      <c r="S38" s="19">
        <f>+E38+K38</f>
        <v>16932492.159999996</v>
      </c>
      <c r="T38" s="2"/>
      <c r="U38" s="16">
        <f t="shared" ref="U38:U42" si="13">+U39</f>
        <v>-4</v>
      </c>
    </row>
    <row r="39" spans="1:21" s="25" customFormat="1" x14ac:dyDescent="0.2">
      <c r="A39" s="14">
        <v>342</v>
      </c>
      <c r="B39" s="8"/>
      <c r="C39" s="3" t="s">
        <v>29</v>
      </c>
      <c r="D39" s="2"/>
      <c r="E39" s="24">
        <v>31002130.599999998</v>
      </c>
      <c r="F39" s="2"/>
      <c r="G39" s="32">
        <v>-620042.61199999996</v>
      </c>
      <c r="H39" s="16"/>
      <c r="I39" s="59">
        <v>-2</v>
      </c>
      <c r="J39" s="17"/>
      <c r="K39" s="24">
        <v>7143777.4900000002</v>
      </c>
      <c r="L39" s="2"/>
      <c r="M39" s="16">
        <v>-10</v>
      </c>
      <c r="N39" s="16"/>
      <c r="O39" s="27">
        <f t="shared" ref="O39:O43" si="14">-K39*M39/100</f>
        <v>714377.74900000007</v>
      </c>
      <c r="P39" s="2"/>
      <c r="Q39" s="30">
        <f t="shared" si="12"/>
        <v>1334420.361</v>
      </c>
      <c r="R39" s="2"/>
      <c r="S39" s="19">
        <f t="shared" ref="S39:S43" si="15">+E39+K39</f>
        <v>38145908.089999996</v>
      </c>
      <c r="T39" s="2"/>
      <c r="U39" s="16">
        <f t="shared" si="13"/>
        <v>-4</v>
      </c>
    </row>
    <row r="40" spans="1:21" s="25" customFormat="1" x14ac:dyDescent="0.2">
      <c r="A40" s="14">
        <v>343</v>
      </c>
      <c r="B40" s="8"/>
      <c r="C40" s="3" t="s">
        <v>30</v>
      </c>
      <c r="D40" s="2"/>
      <c r="E40" s="24">
        <v>10146406.25</v>
      </c>
      <c r="F40" s="2"/>
      <c r="G40" s="32">
        <v>-202928.125</v>
      </c>
      <c r="H40" s="16"/>
      <c r="I40" s="59">
        <v>-2</v>
      </c>
      <c r="J40" s="17"/>
      <c r="K40" s="24">
        <v>15012713.689999999</v>
      </c>
      <c r="L40" s="2"/>
      <c r="M40" s="16">
        <v>-10</v>
      </c>
      <c r="N40" s="16"/>
      <c r="O40" s="27">
        <f t="shared" si="14"/>
        <v>1501271.3689999999</v>
      </c>
      <c r="P40" s="2"/>
      <c r="Q40" s="30">
        <f t="shared" si="12"/>
        <v>1704199.4939999999</v>
      </c>
      <c r="R40" s="2"/>
      <c r="S40" s="19">
        <f t="shared" si="15"/>
        <v>25159119.939999998</v>
      </c>
      <c r="T40" s="2"/>
      <c r="U40" s="16">
        <f t="shared" si="13"/>
        <v>-4</v>
      </c>
    </row>
    <row r="41" spans="1:21" s="25" customFormat="1" x14ac:dyDescent="0.2">
      <c r="A41" s="14">
        <v>344</v>
      </c>
      <c r="B41" s="8"/>
      <c r="C41" s="3" t="s">
        <v>31</v>
      </c>
      <c r="D41" s="2"/>
      <c r="E41" s="24">
        <v>31933371.100000001</v>
      </c>
      <c r="F41" s="2"/>
      <c r="G41" s="32">
        <v>-638667.42200000002</v>
      </c>
      <c r="H41" s="16"/>
      <c r="I41" s="59">
        <v>-2</v>
      </c>
      <c r="J41" s="17"/>
      <c r="K41" s="24">
        <v>2719179.12</v>
      </c>
      <c r="L41" s="2"/>
      <c r="M41" s="16">
        <v>-10</v>
      </c>
      <c r="N41" s="16"/>
      <c r="O41" s="27">
        <f t="shared" si="14"/>
        <v>271917.91200000001</v>
      </c>
      <c r="P41" s="2"/>
      <c r="Q41" s="30">
        <f t="shared" si="12"/>
        <v>910585.33400000003</v>
      </c>
      <c r="R41" s="2"/>
      <c r="S41" s="19">
        <f t="shared" si="15"/>
        <v>34652550.219999999</v>
      </c>
      <c r="T41" s="2"/>
      <c r="U41" s="16">
        <f t="shared" si="13"/>
        <v>-4</v>
      </c>
    </row>
    <row r="42" spans="1:21" s="25" customFormat="1" x14ac:dyDescent="0.2">
      <c r="A42" s="14">
        <v>345</v>
      </c>
      <c r="B42" s="8"/>
      <c r="C42" s="3" t="s">
        <v>22</v>
      </c>
      <c r="D42" s="2"/>
      <c r="E42" s="24">
        <v>5014446.3500000006</v>
      </c>
      <c r="F42" s="2"/>
      <c r="G42" s="32">
        <v>-100288.92700000001</v>
      </c>
      <c r="H42" s="16"/>
      <c r="I42" s="59">
        <v>-2</v>
      </c>
      <c r="J42" s="17"/>
      <c r="K42" s="24">
        <v>2487892.5700000003</v>
      </c>
      <c r="L42" s="2"/>
      <c r="M42" s="16">
        <v>-10</v>
      </c>
      <c r="N42" s="16"/>
      <c r="O42" s="27">
        <f t="shared" si="14"/>
        <v>248789.25700000004</v>
      </c>
      <c r="P42" s="2"/>
      <c r="Q42" s="30">
        <f t="shared" si="12"/>
        <v>349078.18400000007</v>
      </c>
      <c r="R42" s="2"/>
      <c r="S42" s="19">
        <f t="shared" si="15"/>
        <v>7502338.9200000009</v>
      </c>
      <c r="T42" s="2"/>
      <c r="U42" s="16">
        <f t="shared" si="13"/>
        <v>-4</v>
      </c>
    </row>
    <row r="43" spans="1:21" s="25" customFormat="1" x14ac:dyDescent="0.2">
      <c r="A43" s="14">
        <v>346</v>
      </c>
      <c r="B43" s="8"/>
      <c r="C43" s="3" t="s">
        <v>23</v>
      </c>
      <c r="D43" s="2"/>
      <c r="E43" s="29">
        <v>3001.3</v>
      </c>
      <c r="F43" s="2"/>
      <c r="G43" s="33">
        <v>-60.026000000000003</v>
      </c>
      <c r="H43" s="16"/>
      <c r="I43" s="59">
        <v>-2</v>
      </c>
      <c r="J43" s="17"/>
      <c r="K43" s="29">
        <v>550.24</v>
      </c>
      <c r="L43" s="2"/>
      <c r="M43" s="16">
        <v>0</v>
      </c>
      <c r="N43" s="16"/>
      <c r="O43" s="28">
        <f t="shared" si="14"/>
        <v>0</v>
      </c>
      <c r="P43" s="2"/>
      <c r="Q43" s="31">
        <f t="shared" si="12"/>
        <v>60.026000000000003</v>
      </c>
      <c r="R43" s="2"/>
      <c r="S43" s="20">
        <f t="shared" si="15"/>
        <v>3551.54</v>
      </c>
      <c r="T43" s="2"/>
      <c r="U43" s="16">
        <f>+U44</f>
        <v>-4</v>
      </c>
    </row>
    <row r="44" spans="1:21" s="25" customFormat="1" x14ac:dyDescent="0.2">
      <c r="A44" s="14"/>
      <c r="B44" s="23" t="s">
        <v>34</v>
      </c>
      <c r="C44" s="2"/>
      <c r="D44" s="2"/>
      <c r="E44" s="46">
        <f>+SUBTOTAL(9,E38:E43)</f>
        <v>90119059.479999989</v>
      </c>
      <c r="F44" s="47"/>
      <c r="G44" s="46">
        <f>+SUBTOTAL(9,G38:G43)</f>
        <v>-1802381.1895999999</v>
      </c>
      <c r="H44" s="46"/>
      <c r="I44" s="60"/>
      <c r="J44" s="49"/>
      <c r="K44" s="46">
        <f>+SUBTOTAL(9,K38:K43)</f>
        <v>32276901.390000001</v>
      </c>
      <c r="L44" s="47"/>
      <c r="M44" s="47"/>
      <c r="N44" s="47"/>
      <c r="O44" s="46">
        <f>+SUBTOTAL(9,O38:O43)</f>
        <v>2981995.7009999999</v>
      </c>
      <c r="P44" s="47"/>
      <c r="Q44" s="50">
        <f>+SUBTOTAL(9,Q38:Q43)</f>
        <v>4784376.8905999996</v>
      </c>
      <c r="R44" s="47"/>
      <c r="S44" s="46">
        <f>+SUBTOTAL(9,S38:S43)</f>
        <v>122395960.87</v>
      </c>
      <c r="T44" s="47"/>
      <c r="U44" s="48">
        <f t="shared" ref="U44" si="16">-ROUND(Q44/S44*100,0)</f>
        <v>-4</v>
      </c>
    </row>
    <row r="45" spans="1:21" s="25" customFormat="1" x14ac:dyDescent="0.2">
      <c r="A45" s="36"/>
      <c r="B45" s="38"/>
      <c r="C45" s="39"/>
      <c r="E45" s="40"/>
      <c r="G45" s="37"/>
      <c r="H45" s="41"/>
      <c r="I45" s="61"/>
      <c r="J45" s="42"/>
      <c r="K45" s="40"/>
      <c r="M45" s="41"/>
      <c r="N45" s="41"/>
      <c r="O45" s="43"/>
      <c r="Q45" s="44"/>
      <c r="S45" s="45"/>
      <c r="U45" s="41"/>
    </row>
    <row r="46" spans="1:21" s="25" customFormat="1" x14ac:dyDescent="0.2">
      <c r="A46" s="14"/>
      <c r="B46" s="22" t="s">
        <v>35</v>
      </c>
      <c r="C46" s="3"/>
      <c r="D46" s="2"/>
      <c r="E46" s="21"/>
      <c r="F46" s="2"/>
      <c r="G46" s="16"/>
      <c r="H46" s="16"/>
      <c r="I46" s="59"/>
      <c r="J46" s="2"/>
      <c r="K46" s="21"/>
      <c r="L46" s="2"/>
      <c r="M46" s="16"/>
      <c r="N46" s="16"/>
      <c r="O46" s="16"/>
      <c r="P46" s="2"/>
      <c r="Q46" s="2"/>
      <c r="R46" s="2"/>
      <c r="S46" s="2"/>
      <c r="T46" s="2"/>
      <c r="U46" s="2"/>
    </row>
    <row r="47" spans="1:21" s="25" customFormat="1" x14ac:dyDescent="0.2">
      <c r="A47" s="14">
        <v>341</v>
      </c>
      <c r="B47" s="8"/>
      <c r="C47" s="3" t="s">
        <v>21</v>
      </c>
      <c r="D47" s="2"/>
      <c r="E47" s="24">
        <v>2421691.62</v>
      </c>
      <c r="F47" s="2"/>
      <c r="G47" s="32">
        <v>-217952.24580000003</v>
      </c>
      <c r="H47" s="16"/>
      <c r="I47" s="59">
        <v>-9</v>
      </c>
      <c r="J47" s="17"/>
      <c r="K47" s="24">
        <v>56485.13</v>
      </c>
      <c r="L47" s="2"/>
      <c r="M47" s="16">
        <v>-5</v>
      </c>
      <c r="N47" s="16"/>
      <c r="O47" s="27">
        <f>-K47*M47/100</f>
        <v>2824.2564999999995</v>
      </c>
      <c r="P47" s="2"/>
      <c r="Q47" s="30">
        <f t="shared" ref="Q47:Q52" si="17">-E47*I47/100+O47</f>
        <v>220776.50230000002</v>
      </c>
      <c r="R47" s="2"/>
      <c r="S47" s="19">
        <f>+E47+K47</f>
        <v>2478176.75</v>
      </c>
      <c r="T47" s="2"/>
      <c r="U47" s="16">
        <f t="shared" ref="U47:U52" si="18">+U48</f>
        <v>-9</v>
      </c>
    </row>
    <row r="48" spans="1:21" s="25" customFormat="1" x14ac:dyDescent="0.2">
      <c r="A48" s="14">
        <v>342</v>
      </c>
      <c r="B48" s="8"/>
      <c r="C48" s="3" t="s">
        <v>29</v>
      </c>
      <c r="D48" s="2"/>
      <c r="E48" s="24">
        <v>2124702.8199999998</v>
      </c>
      <c r="F48" s="2"/>
      <c r="G48" s="32">
        <v>-191223.25379999998</v>
      </c>
      <c r="H48" s="16"/>
      <c r="I48" s="59">
        <v>-9</v>
      </c>
      <c r="J48" s="17"/>
      <c r="K48" s="24">
        <v>162866.75999999995</v>
      </c>
      <c r="L48" s="2"/>
      <c r="M48" s="16">
        <v>-10</v>
      </c>
      <c r="N48" s="16"/>
      <c r="O48" s="27">
        <f t="shared" ref="O48:O52" si="19">-K48*M48/100</f>
        <v>16286.675999999996</v>
      </c>
      <c r="P48" s="2"/>
      <c r="Q48" s="30">
        <f t="shared" si="17"/>
        <v>207509.92979999998</v>
      </c>
      <c r="R48" s="2"/>
      <c r="S48" s="19">
        <f t="shared" ref="S48:S52" si="20">+E48+K48</f>
        <v>2287569.5799999996</v>
      </c>
      <c r="T48" s="2"/>
      <c r="U48" s="16">
        <f t="shared" si="18"/>
        <v>-9</v>
      </c>
    </row>
    <row r="49" spans="1:21" s="25" customFormat="1" x14ac:dyDescent="0.2">
      <c r="A49" s="14">
        <v>343</v>
      </c>
      <c r="B49" s="8"/>
      <c r="C49" s="3" t="s">
        <v>30</v>
      </c>
      <c r="D49" s="2"/>
      <c r="E49" s="24">
        <v>17643950.470000003</v>
      </c>
      <c r="F49" s="2"/>
      <c r="G49" s="32">
        <v>-1587955.5423000001</v>
      </c>
      <c r="H49" s="16"/>
      <c r="I49" s="59">
        <v>-9</v>
      </c>
      <c r="J49" s="17"/>
      <c r="K49" s="24">
        <v>4780346.5499999989</v>
      </c>
      <c r="L49" s="2"/>
      <c r="M49" s="16">
        <v>-10</v>
      </c>
      <c r="N49" s="16"/>
      <c r="O49" s="27">
        <f t="shared" si="19"/>
        <v>478034.65499999985</v>
      </c>
      <c r="P49" s="2"/>
      <c r="Q49" s="30">
        <f t="shared" si="17"/>
        <v>2065990.1972999999</v>
      </c>
      <c r="R49" s="2"/>
      <c r="S49" s="19">
        <f t="shared" si="20"/>
        <v>22424297.020000003</v>
      </c>
      <c r="T49" s="2"/>
      <c r="U49" s="16">
        <f t="shared" si="18"/>
        <v>-9</v>
      </c>
    </row>
    <row r="50" spans="1:21" s="25" customFormat="1" x14ac:dyDescent="0.2">
      <c r="A50" s="14">
        <v>344</v>
      </c>
      <c r="B50" s="8"/>
      <c r="C50" s="3" t="s">
        <v>31</v>
      </c>
      <c r="D50" s="2"/>
      <c r="E50" s="24">
        <v>10479887.059999999</v>
      </c>
      <c r="F50" s="2"/>
      <c r="G50" s="32">
        <v>-943189.83539999987</v>
      </c>
      <c r="H50" s="16"/>
      <c r="I50" s="59">
        <v>-9</v>
      </c>
      <c r="J50" s="17"/>
      <c r="K50" s="24">
        <v>254134.25000000003</v>
      </c>
      <c r="L50" s="2"/>
      <c r="M50" s="16">
        <v>-10</v>
      </c>
      <c r="N50" s="16"/>
      <c r="O50" s="27">
        <f t="shared" si="19"/>
        <v>25413.425000000003</v>
      </c>
      <c r="P50" s="2"/>
      <c r="Q50" s="30">
        <f t="shared" si="17"/>
        <v>968603.26039999991</v>
      </c>
      <c r="R50" s="2"/>
      <c r="S50" s="19">
        <f t="shared" si="20"/>
        <v>10734021.309999999</v>
      </c>
      <c r="T50" s="2"/>
      <c r="U50" s="16">
        <f t="shared" si="18"/>
        <v>-9</v>
      </c>
    </row>
    <row r="51" spans="1:21" s="25" customFormat="1" x14ac:dyDescent="0.2">
      <c r="A51" s="14">
        <v>345</v>
      </c>
      <c r="B51" s="8"/>
      <c r="C51" s="3" t="s">
        <v>22</v>
      </c>
      <c r="D51" s="2"/>
      <c r="E51" s="24">
        <v>4017382.9600000004</v>
      </c>
      <c r="F51" s="2"/>
      <c r="G51" s="32">
        <v>-361564.46640000003</v>
      </c>
      <c r="H51" s="16"/>
      <c r="I51" s="59">
        <v>-9</v>
      </c>
      <c r="J51" s="17"/>
      <c r="K51" s="24">
        <v>316103.04999999993</v>
      </c>
      <c r="L51" s="2"/>
      <c r="M51" s="16">
        <v>-10</v>
      </c>
      <c r="N51" s="16"/>
      <c r="O51" s="27">
        <f t="shared" si="19"/>
        <v>31610.304999999989</v>
      </c>
      <c r="P51" s="2"/>
      <c r="Q51" s="30">
        <f t="shared" si="17"/>
        <v>393174.77140000003</v>
      </c>
      <c r="R51" s="2"/>
      <c r="S51" s="19">
        <f t="shared" si="20"/>
        <v>4333486.0100000007</v>
      </c>
      <c r="T51" s="2"/>
      <c r="U51" s="16">
        <f t="shared" si="18"/>
        <v>-9</v>
      </c>
    </row>
    <row r="52" spans="1:21" s="25" customFormat="1" x14ac:dyDescent="0.2">
      <c r="A52" s="14">
        <v>346</v>
      </c>
      <c r="B52" s="8"/>
      <c r="C52" s="3" t="s">
        <v>23</v>
      </c>
      <c r="D52" s="2"/>
      <c r="E52" s="29">
        <v>1244188.82</v>
      </c>
      <c r="F52" s="2"/>
      <c r="G52" s="33">
        <v>-111976.99380000001</v>
      </c>
      <c r="H52" s="16"/>
      <c r="I52" s="59">
        <v>-9</v>
      </c>
      <c r="J52" s="17"/>
      <c r="K52" s="29">
        <v>48756.3</v>
      </c>
      <c r="L52" s="2"/>
      <c r="M52" s="16">
        <v>0</v>
      </c>
      <c r="N52" s="16"/>
      <c r="O52" s="28">
        <f t="shared" si="19"/>
        <v>0</v>
      </c>
      <c r="P52" s="2"/>
      <c r="Q52" s="31">
        <f t="shared" si="17"/>
        <v>111976.99380000001</v>
      </c>
      <c r="R52" s="2"/>
      <c r="S52" s="20">
        <f t="shared" si="20"/>
        <v>1292945.1200000001</v>
      </c>
      <c r="T52" s="2"/>
      <c r="U52" s="16">
        <f t="shared" si="18"/>
        <v>-9</v>
      </c>
    </row>
    <row r="53" spans="1:21" s="25" customFormat="1" x14ac:dyDescent="0.2">
      <c r="A53" s="14"/>
      <c r="B53" s="23" t="s">
        <v>36</v>
      </c>
      <c r="C53" s="2"/>
      <c r="D53" s="2"/>
      <c r="E53" s="46">
        <f>+SUBTOTAL(9,E47:E52)</f>
        <v>37931803.75</v>
      </c>
      <c r="F53" s="47"/>
      <c r="G53" s="46">
        <f>+SUBTOTAL(9,G47:G52)</f>
        <v>-3413862.3374999999</v>
      </c>
      <c r="H53" s="46"/>
      <c r="I53" s="60"/>
      <c r="J53" s="49"/>
      <c r="K53" s="46">
        <f>+SUBTOTAL(9,K47:K52)</f>
        <v>5618692.0399999982</v>
      </c>
      <c r="L53" s="47"/>
      <c r="M53" s="47"/>
      <c r="N53" s="47"/>
      <c r="O53" s="46">
        <f>+SUBTOTAL(9,O47:O52)</f>
        <v>554169.31749999977</v>
      </c>
      <c r="P53" s="47"/>
      <c r="Q53" s="50">
        <f>+SUBTOTAL(9,Q47:Q52)</f>
        <v>3968031.6549999998</v>
      </c>
      <c r="R53" s="47"/>
      <c r="S53" s="46">
        <f>+SUBTOTAL(9,S47:S52)</f>
        <v>43550495.789999992</v>
      </c>
      <c r="T53" s="47"/>
      <c r="U53" s="48">
        <f t="shared" ref="U53" si="21">-ROUND(Q53/S53*100,0)</f>
        <v>-9</v>
      </c>
    </row>
    <row r="54" spans="1:21" s="25" customFormat="1" x14ac:dyDescent="0.2">
      <c r="A54" s="36"/>
      <c r="B54" s="38"/>
      <c r="C54" s="39"/>
      <c r="E54" s="40"/>
      <c r="G54" s="37"/>
      <c r="H54" s="41"/>
      <c r="I54" s="61"/>
      <c r="J54" s="42"/>
      <c r="K54" s="40"/>
      <c r="M54" s="41"/>
      <c r="N54" s="41"/>
      <c r="O54" s="43"/>
      <c r="Q54" s="44"/>
      <c r="S54" s="45"/>
      <c r="U54" s="41"/>
    </row>
    <row r="55" spans="1:21" s="25" customFormat="1" x14ac:dyDescent="0.2">
      <c r="A55" s="14"/>
      <c r="B55" s="22" t="s">
        <v>37</v>
      </c>
      <c r="C55" s="3"/>
      <c r="D55" s="2"/>
      <c r="E55" s="21"/>
      <c r="F55" s="2"/>
      <c r="G55" s="16"/>
      <c r="H55" s="16"/>
      <c r="I55" s="59"/>
      <c r="J55" s="2"/>
      <c r="K55" s="21"/>
      <c r="L55" s="2"/>
      <c r="M55" s="16"/>
      <c r="N55" s="16"/>
      <c r="O55" s="16"/>
      <c r="P55" s="2"/>
      <c r="Q55" s="2"/>
      <c r="R55" s="2"/>
      <c r="S55" s="2"/>
      <c r="T55" s="2"/>
      <c r="U55" s="2"/>
    </row>
    <row r="56" spans="1:21" s="25" customFormat="1" x14ac:dyDescent="0.2">
      <c r="A56" s="14">
        <v>341</v>
      </c>
      <c r="B56" s="8"/>
      <c r="C56" s="3" t="s">
        <v>21</v>
      </c>
      <c r="D56" s="2"/>
      <c r="E56" s="24">
        <v>11160284.92</v>
      </c>
      <c r="F56" s="2"/>
      <c r="G56" s="32">
        <v>-558014.24600000004</v>
      </c>
      <c r="H56" s="16"/>
      <c r="I56" s="59">
        <v>-5</v>
      </c>
      <c r="J56" s="17"/>
      <c r="K56" s="24">
        <v>292710.70000000007</v>
      </c>
      <c r="L56" s="2"/>
      <c r="M56" s="16">
        <v>-5</v>
      </c>
      <c r="N56" s="16"/>
      <c r="O56" s="27">
        <f>-K56*M56/100</f>
        <v>14635.535000000005</v>
      </c>
      <c r="P56" s="2"/>
      <c r="Q56" s="30">
        <f t="shared" ref="Q56:Q61" si="22">-E56*I56/100+O56</f>
        <v>572649.78100000008</v>
      </c>
      <c r="R56" s="2"/>
      <c r="S56" s="19">
        <f>+E56+K56</f>
        <v>11452995.619999999</v>
      </c>
      <c r="T56" s="2"/>
      <c r="U56" s="16">
        <f t="shared" ref="U56:U61" si="23">+U57</f>
        <v>-6</v>
      </c>
    </row>
    <row r="57" spans="1:21" s="25" customFormat="1" x14ac:dyDescent="0.2">
      <c r="A57" s="14">
        <v>342</v>
      </c>
      <c r="B57" s="8"/>
      <c r="C57" s="3" t="s">
        <v>29</v>
      </c>
      <c r="D57" s="2"/>
      <c r="E57" s="24">
        <v>3280290.6100000003</v>
      </c>
      <c r="F57" s="2"/>
      <c r="G57" s="32">
        <v>-164014.53049999999</v>
      </c>
      <c r="H57" s="16"/>
      <c r="I57" s="59">
        <v>-5</v>
      </c>
      <c r="J57" s="17"/>
      <c r="K57" s="24">
        <v>300889.77</v>
      </c>
      <c r="L57" s="2"/>
      <c r="M57" s="16">
        <v>-10</v>
      </c>
      <c r="N57" s="16"/>
      <c r="O57" s="27">
        <f t="shared" ref="O57:O61" si="24">-K57*M57/100</f>
        <v>30088.977000000003</v>
      </c>
      <c r="P57" s="2"/>
      <c r="Q57" s="30">
        <f t="shared" si="22"/>
        <v>194103.50750000001</v>
      </c>
      <c r="R57" s="2"/>
      <c r="S57" s="19">
        <f t="shared" ref="S57:S61" si="25">+E57+K57</f>
        <v>3581180.3800000004</v>
      </c>
      <c r="T57" s="2"/>
      <c r="U57" s="16">
        <f t="shared" si="23"/>
        <v>-6</v>
      </c>
    </row>
    <row r="58" spans="1:21" s="25" customFormat="1" x14ac:dyDescent="0.2">
      <c r="A58" s="14">
        <v>343</v>
      </c>
      <c r="B58" s="8"/>
      <c r="C58" s="3" t="s">
        <v>30</v>
      </c>
      <c r="D58" s="2"/>
      <c r="E58" s="24">
        <v>64621562.859999999</v>
      </c>
      <c r="F58" s="2"/>
      <c r="G58" s="32">
        <v>-3231078.1430000002</v>
      </c>
      <c r="H58" s="16"/>
      <c r="I58" s="59">
        <v>-5</v>
      </c>
      <c r="J58" s="17"/>
      <c r="K58" s="24">
        <v>21599454.600000001</v>
      </c>
      <c r="L58" s="2"/>
      <c r="M58" s="16">
        <v>-10</v>
      </c>
      <c r="N58" s="16"/>
      <c r="O58" s="27">
        <f t="shared" si="24"/>
        <v>2159945.46</v>
      </c>
      <c r="P58" s="2"/>
      <c r="Q58" s="30">
        <f t="shared" si="22"/>
        <v>5391023.6030000001</v>
      </c>
      <c r="R58" s="2"/>
      <c r="S58" s="19">
        <f t="shared" si="25"/>
        <v>86221017.460000008</v>
      </c>
      <c r="T58" s="2"/>
      <c r="U58" s="16">
        <f t="shared" si="23"/>
        <v>-6</v>
      </c>
    </row>
    <row r="59" spans="1:21" s="25" customFormat="1" x14ac:dyDescent="0.2">
      <c r="A59" s="14">
        <v>344</v>
      </c>
      <c r="B59" s="8"/>
      <c r="C59" s="3" t="s">
        <v>31</v>
      </c>
      <c r="D59" s="2"/>
      <c r="E59" s="24">
        <v>9908223.629999999</v>
      </c>
      <c r="F59" s="2"/>
      <c r="G59" s="32">
        <v>-495411.18149999989</v>
      </c>
      <c r="H59" s="16"/>
      <c r="I59" s="59">
        <v>-5</v>
      </c>
      <c r="J59" s="17"/>
      <c r="K59" s="24">
        <v>160911.04000000007</v>
      </c>
      <c r="L59" s="2"/>
      <c r="M59" s="16">
        <v>-10</v>
      </c>
      <c r="N59" s="16"/>
      <c r="O59" s="27">
        <f t="shared" si="24"/>
        <v>16091.104000000007</v>
      </c>
      <c r="P59" s="2"/>
      <c r="Q59" s="30">
        <f t="shared" si="22"/>
        <v>511502.28549999988</v>
      </c>
      <c r="R59" s="2"/>
      <c r="S59" s="19">
        <f t="shared" si="25"/>
        <v>10069134.67</v>
      </c>
      <c r="T59" s="2"/>
      <c r="U59" s="16">
        <f t="shared" si="23"/>
        <v>-6</v>
      </c>
    </row>
    <row r="60" spans="1:21" s="25" customFormat="1" x14ac:dyDescent="0.2">
      <c r="A60" s="14">
        <v>345</v>
      </c>
      <c r="B60" s="8"/>
      <c r="C60" s="3" t="s">
        <v>22</v>
      </c>
      <c r="D60" s="2"/>
      <c r="E60" s="24">
        <v>11699799.950000003</v>
      </c>
      <c r="F60" s="2"/>
      <c r="G60" s="32">
        <v>-584989.99750000017</v>
      </c>
      <c r="H60" s="16"/>
      <c r="I60" s="59">
        <v>-5</v>
      </c>
      <c r="J60" s="17"/>
      <c r="K60" s="24">
        <v>1372073.2199999993</v>
      </c>
      <c r="L60" s="2"/>
      <c r="M60" s="16">
        <v>-10</v>
      </c>
      <c r="N60" s="16"/>
      <c r="O60" s="27">
        <f t="shared" si="24"/>
        <v>137207.32199999993</v>
      </c>
      <c r="P60" s="2"/>
      <c r="Q60" s="30">
        <f t="shared" si="22"/>
        <v>722197.3195000001</v>
      </c>
      <c r="R60" s="2"/>
      <c r="S60" s="19">
        <f t="shared" si="25"/>
        <v>13071873.170000002</v>
      </c>
      <c r="T60" s="2"/>
      <c r="U60" s="16">
        <f t="shared" si="23"/>
        <v>-6</v>
      </c>
    </row>
    <row r="61" spans="1:21" s="25" customFormat="1" x14ac:dyDescent="0.2">
      <c r="A61" s="14">
        <v>346</v>
      </c>
      <c r="B61" s="8"/>
      <c r="C61" s="3" t="s">
        <v>23</v>
      </c>
      <c r="D61" s="2"/>
      <c r="E61" s="29">
        <v>54138.720000000001</v>
      </c>
      <c r="F61" s="2"/>
      <c r="G61" s="33">
        <v>-2706.9359999999997</v>
      </c>
      <c r="H61" s="16"/>
      <c r="I61" s="59">
        <v>-5</v>
      </c>
      <c r="J61" s="17"/>
      <c r="K61" s="29">
        <v>1438.65</v>
      </c>
      <c r="L61" s="2"/>
      <c r="M61" s="16">
        <v>0</v>
      </c>
      <c r="N61" s="16"/>
      <c r="O61" s="28">
        <f t="shared" si="24"/>
        <v>0</v>
      </c>
      <c r="P61" s="2"/>
      <c r="Q61" s="31">
        <f t="shared" si="22"/>
        <v>2706.9359999999997</v>
      </c>
      <c r="R61" s="2"/>
      <c r="S61" s="20">
        <f t="shared" si="25"/>
        <v>55577.37</v>
      </c>
      <c r="T61" s="2"/>
      <c r="U61" s="16">
        <f t="shared" si="23"/>
        <v>-6</v>
      </c>
    </row>
    <row r="62" spans="1:21" s="25" customFormat="1" x14ac:dyDescent="0.2">
      <c r="A62" s="14"/>
      <c r="B62" s="23" t="s">
        <v>38</v>
      </c>
      <c r="C62" s="2"/>
      <c r="D62" s="2"/>
      <c r="E62" s="46">
        <f>+SUBTOTAL(9,E56:E61)</f>
        <v>100724300.69</v>
      </c>
      <c r="F62" s="47"/>
      <c r="G62" s="46">
        <f>+SUBTOTAL(9,G56:G61)</f>
        <v>-5036215.0345000001</v>
      </c>
      <c r="H62" s="46"/>
      <c r="I62" s="60"/>
      <c r="J62" s="49"/>
      <c r="K62" s="46">
        <f>+SUBTOTAL(9,K56:K61)</f>
        <v>23727477.979999997</v>
      </c>
      <c r="L62" s="47"/>
      <c r="M62" s="47"/>
      <c r="N62" s="47"/>
      <c r="O62" s="46">
        <f>+SUBTOTAL(9,O56:O61)</f>
        <v>2357968.398</v>
      </c>
      <c r="P62" s="47"/>
      <c r="Q62" s="50">
        <f>+SUBTOTAL(9,Q56:Q61)</f>
        <v>7394183.4325000001</v>
      </c>
      <c r="R62" s="47"/>
      <c r="S62" s="46">
        <f>+SUBTOTAL(9,S56:S61)</f>
        <v>124451778.67000002</v>
      </c>
      <c r="T62" s="47"/>
      <c r="U62" s="48">
        <f t="shared" ref="U62" si="26">-ROUND(Q62/S62*100,0)</f>
        <v>-6</v>
      </c>
    </row>
    <row r="63" spans="1:21" s="25" customFormat="1" x14ac:dyDescent="0.2">
      <c r="A63" s="14"/>
      <c r="B63" s="23"/>
      <c r="C63" s="2"/>
      <c r="D63" s="2"/>
      <c r="E63" s="46"/>
      <c r="F63" s="47"/>
      <c r="G63" s="46"/>
      <c r="H63" s="46"/>
      <c r="I63" s="60"/>
      <c r="J63" s="49"/>
      <c r="K63" s="46"/>
      <c r="L63" s="47"/>
      <c r="M63" s="47"/>
      <c r="N63" s="47"/>
      <c r="O63" s="46"/>
      <c r="P63" s="47"/>
      <c r="Q63" s="50"/>
      <c r="R63" s="47"/>
      <c r="S63" s="46"/>
      <c r="T63" s="47"/>
      <c r="U63" s="47"/>
    </row>
    <row r="64" spans="1:21" s="25" customFormat="1" x14ac:dyDescent="0.2">
      <c r="A64" s="14"/>
      <c r="B64" s="22" t="s">
        <v>39</v>
      </c>
      <c r="C64" s="3"/>
      <c r="D64" s="2"/>
      <c r="E64" s="21"/>
      <c r="F64" s="2"/>
      <c r="G64" s="16"/>
      <c r="H64" s="16"/>
      <c r="I64" s="59"/>
      <c r="J64" s="2"/>
      <c r="K64" s="21"/>
      <c r="L64" s="2"/>
      <c r="M64" s="16"/>
      <c r="N64" s="16"/>
      <c r="O64" s="16"/>
      <c r="P64" s="2"/>
      <c r="Q64" s="2"/>
      <c r="R64" s="2"/>
      <c r="S64" s="2"/>
      <c r="T64" s="2"/>
      <c r="U64" s="2"/>
    </row>
    <row r="65" spans="1:21" s="25" customFormat="1" x14ac:dyDescent="0.2">
      <c r="A65" s="14">
        <v>341</v>
      </c>
      <c r="B65" s="8"/>
      <c r="C65" s="3" t="s">
        <v>21</v>
      </c>
      <c r="D65" s="2"/>
      <c r="E65" s="24">
        <v>7613.87</v>
      </c>
      <c r="F65" s="2"/>
      <c r="G65" s="32">
        <v>-380.69349999999997</v>
      </c>
      <c r="H65" s="16"/>
      <c r="I65" s="59">
        <v>-5</v>
      </c>
      <c r="J65" s="17"/>
      <c r="K65" s="24">
        <v>627.27</v>
      </c>
      <c r="L65" s="2"/>
      <c r="M65" s="16">
        <v>-5</v>
      </c>
      <c r="N65" s="16"/>
      <c r="O65" s="27">
        <f>-K65*M65/100</f>
        <v>31.363499999999998</v>
      </c>
      <c r="P65" s="2"/>
      <c r="Q65" s="30">
        <f t="shared" ref="Q65:Q70" si="27">-E65*I65/100+O65</f>
        <v>412.05699999999996</v>
      </c>
      <c r="R65" s="2"/>
      <c r="S65" s="19">
        <f>+E65+K65</f>
        <v>8241.14</v>
      </c>
      <c r="T65" s="2"/>
      <c r="U65" s="16">
        <f t="shared" ref="U65:U70" si="28">+U66</f>
        <v>-5</v>
      </c>
    </row>
    <row r="66" spans="1:21" s="25" customFormat="1" x14ac:dyDescent="0.2">
      <c r="A66" s="14">
        <v>342</v>
      </c>
      <c r="B66" s="8"/>
      <c r="C66" s="3" t="s">
        <v>29</v>
      </c>
      <c r="D66" s="2"/>
      <c r="E66" s="24">
        <v>22663.61</v>
      </c>
      <c r="F66" s="2"/>
      <c r="G66" s="32">
        <v>-1133.1804999999999</v>
      </c>
      <c r="H66" s="16"/>
      <c r="I66" s="59">
        <v>-5</v>
      </c>
      <c r="J66" s="17"/>
      <c r="K66" s="24">
        <v>770.2</v>
      </c>
      <c r="L66" s="2"/>
      <c r="M66" s="16">
        <v>-10</v>
      </c>
      <c r="N66" s="16"/>
      <c r="O66" s="27">
        <f t="shared" ref="O66:O70" si="29">-K66*M66/100</f>
        <v>77.02</v>
      </c>
      <c r="P66" s="2"/>
      <c r="Q66" s="30">
        <f t="shared" si="27"/>
        <v>1210.2004999999999</v>
      </c>
      <c r="R66" s="2"/>
      <c r="S66" s="19">
        <f t="shared" ref="S66:S70" si="30">+E66+K66</f>
        <v>23433.81</v>
      </c>
      <c r="T66" s="2"/>
      <c r="U66" s="16">
        <f t="shared" si="28"/>
        <v>-5</v>
      </c>
    </row>
    <row r="67" spans="1:21" s="25" customFormat="1" x14ac:dyDescent="0.2">
      <c r="A67" s="14">
        <v>343</v>
      </c>
      <c r="B67" s="8"/>
      <c r="C67" s="3" t="s">
        <v>30</v>
      </c>
      <c r="D67" s="2"/>
      <c r="E67" s="24">
        <v>0</v>
      </c>
      <c r="F67" s="2"/>
      <c r="G67" s="32">
        <v>0</v>
      </c>
      <c r="H67" s="16"/>
      <c r="I67" s="59">
        <v>-5</v>
      </c>
      <c r="J67" s="17"/>
      <c r="K67" s="24">
        <v>0</v>
      </c>
      <c r="L67" s="2"/>
      <c r="M67" s="16">
        <v>-10</v>
      </c>
      <c r="N67" s="16"/>
      <c r="O67" s="27">
        <f t="shared" si="29"/>
        <v>0</v>
      </c>
      <c r="P67" s="2"/>
      <c r="Q67" s="30">
        <f t="shared" si="27"/>
        <v>0</v>
      </c>
      <c r="R67" s="2"/>
      <c r="S67" s="19">
        <f t="shared" si="30"/>
        <v>0</v>
      </c>
      <c r="T67" s="2"/>
      <c r="U67" s="16">
        <f t="shared" si="28"/>
        <v>-5</v>
      </c>
    </row>
    <row r="68" spans="1:21" s="25" customFormat="1" x14ac:dyDescent="0.2">
      <c r="A68" s="14">
        <v>344</v>
      </c>
      <c r="B68" s="8"/>
      <c r="C68" s="3" t="s">
        <v>31</v>
      </c>
      <c r="D68" s="2"/>
      <c r="E68" s="24">
        <v>1730639.1500000001</v>
      </c>
      <c r="F68" s="2"/>
      <c r="G68" s="32">
        <v>-86531.957500000004</v>
      </c>
      <c r="H68" s="16"/>
      <c r="I68" s="59">
        <v>-5</v>
      </c>
      <c r="J68" s="17"/>
      <c r="K68" s="24">
        <v>96941.73</v>
      </c>
      <c r="L68" s="2"/>
      <c r="M68" s="16">
        <v>-10</v>
      </c>
      <c r="N68" s="16"/>
      <c r="O68" s="27">
        <f t="shared" si="29"/>
        <v>9694.1729999999989</v>
      </c>
      <c r="P68" s="2"/>
      <c r="Q68" s="30">
        <f t="shared" si="27"/>
        <v>96226.130499999999</v>
      </c>
      <c r="R68" s="2"/>
      <c r="S68" s="19">
        <f t="shared" si="30"/>
        <v>1827580.8800000001</v>
      </c>
      <c r="T68" s="2"/>
      <c r="U68" s="16">
        <f t="shared" si="28"/>
        <v>-5</v>
      </c>
    </row>
    <row r="69" spans="1:21" s="25" customFormat="1" x14ac:dyDescent="0.2">
      <c r="A69" s="14">
        <v>345</v>
      </c>
      <c r="B69" s="8"/>
      <c r="C69" s="3" t="s">
        <v>22</v>
      </c>
      <c r="D69" s="2"/>
      <c r="E69" s="24">
        <v>86627.28</v>
      </c>
      <c r="F69" s="2"/>
      <c r="G69" s="32">
        <v>-4331.3640000000005</v>
      </c>
      <c r="H69" s="16"/>
      <c r="I69" s="59">
        <v>-5</v>
      </c>
      <c r="J69" s="17"/>
      <c r="K69" s="24">
        <v>7441.3600000000006</v>
      </c>
      <c r="L69" s="2"/>
      <c r="M69" s="16">
        <v>-10</v>
      </c>
      <c r="N69" s="16"/>
      <c r="O69" s="27">
        <f t="shared" si="29"/>
        <v>744.13600000000008</v>
      </c>
      <c r="P69" s="2"/>
      <c r="Q69" s="30">
        <f t="shared" si="27"/>
        <v>5075.5000000000009</v>
      </c>
      <c r="R69" s="2"/>
      <c r="S69" s="19">
        <f t="shared" si="30"/>
        <v>94068.64</v>
      </c>
      <c r="T69" s="2"/>
      <c r="U69" s="16">
        <f t="shared" si="28"/>
        <v>-5</v>
      </c>
    </row>
    <row r="70" spans="1:21" s="25" customFormat="1" x14ac:dyDescent="0.2">
      <c r="A70" s="14">
        <v>346</v>
      </c>
      <c r="B70" s="8"/>
      <c r="C70" s="3" t="s">
        <v>23</v>
      </c>
      <c r="D70" s="2"/>
      <c r="E70" s="29">
        <v>9482.23</v>
      </c>
      <c r="F70" s="2"/>
      <c r="G70" s="33">
        <v>-474.11149999999992</v>
      </c>
      <c r="H70" s="16"/>
      <c r="I70" s="59">
        <v>-5</v>
      </c>
      <c r="J70" s="17"/>
      <c r="K70" s="29">
        <v>6.16</v>
      </c>
      <c r="L70" s="2"/>
      <c r="M70" s="16">
        <v>0</v>
      </c>
      <c r="N70" s="16"/>
      <c r="O70" s="28">
        <f t="shared" si="29"/>
        <v>0</v>
      </c>
      <c r="P70" s="2"/>
      <c r="Q70" s="31">
        <f t="shared" si="27"/>
        <v>474.11149999999992</v>
      </c>
      <c r="R70" s="2"/>
      <c r="S70" s="20">
        <f t="shared" si="30"/>
        <v>9488.39</v>
      </c>
      <c r="T70" s="2"/>
      <c r="U70" s="16">
        <f t="shared" si="28"/>
        <v>-5</v>
      </c>
    </row>
    <row r="71" spans="1:21" s="25" customFormat="1" x14ac:dyDescent="0.2">
      <c r="A71" s="14"/>
      <c r="B71" s="23" t="s">
        <v>40</v>
      </c>
      <c r="C71" s="2"/>
      <c r="D71" s="2"/>
      <c r="E71" s="51">
        <f>+SUBTOTAL(9,E65:E70)</f>
        <v>1857026.1400000001</v>
      </c>
      <c r="F71" s="47"/>
      <c r="G71" s="51">
        <f>+SUBTOTAL(9,G65:G70)</f>
        <v>-92851.307000000001</v>
      </c>
      <c r="H71" s="46"/>
      <c r="I71" s="60"/>
      <c r="J71" s="49"/>
      <c r="K71" s="51">
        <f>+SUBTOTAL(9,K65:K70)</f>
        <v>105786.72</v>
      </c>
      <c r="L71" s="47"/>
      <c r="M71" s="47"/>
      <c r="N71" s="47"/>
      <c r="O71" s="51">
        <f>+SUBTOTAL(9,O65:O70)</f>
        <v>10546.692499999999</v>
      </c>
      <c r="P71" s="47"/>
      <c r="Q71" s="52">
        <f>+SUBTOTAL(9,Q65:Q70)</f>
        <v>103397.99950000001</v>
      </c>
      <c r="R71" s="47"/>
      <c r="S71" s="51">
        <f>+SUBTOTAL(9,S65:S70)</f>
        <v>1962812.8599999999</v>
      </c>
      <c r="T71" s="47"/>
      <c r="U71" s="48">
        <f t="shared" ref="U71" si="31">-ROUND(Q71/S71*100,0)</f>
        <v>-5</v>
      </c>
    </row>
    <row r="72" spans="1:21" s="25" customFormat="1" x14ac:dyDescent="0.2">
      <c r="A72" s="14"/>
      <c r="B72" s="23"/>
      <c r="C72" s="2"/>
      <c r="D72" s="2"/>
      <c r="E72" s="46"/>
      <c r="F72" s="47"/>
      <c r="G72" s="46"/>
      <c r="H72" s="46"/>
      <c r="I72" s="60"/>
      <c r="J72" s="49"/>
      <c r="K72" s="46"/>
      <c r="L72" s="47"/>
      <c r="M72" s="47"/>
      <c r="N72" s="47"/>
      <c r="O72" s="46"/>
      <c r="P72" s="47"/>
      <c r="Q72" s="50"/>
      <c r="R72" s="47"/>
      <c r="S72" s="46"/>
      <c r="T72" s="47"/>
      <c r="U72" s="47"/>
    </row>
    <row r="73" spans="1:21" x14ac:dyDescent="0.2">
      <c r="A73" s="26" t="s">
        <v>15</v>
      </c>
      <c r="E73" s="63">
        <f>+SUBTOTAL(9,E28:E72)</f>
        <v>291371133.20999998</v>
      </c>
      <c r="G73" s="63">
        <f>+SUBTOTAL(9,G28:G72)</f>
        <v>-15811814.752099996</v>
      </c>
      <c r="K73" s="63">
        <f>+SUBTOTAL(9,K28:K72)</f>
        <v>73808197.959999993</v>
      </c>
      <c r="O73" s="63">
        <f>+SUBTOTAL(9,O28:O72)</f>
        <v>7102055.966</v>
      </c>
      <c r="Q73" s="63">
        <f>+SUBTOTAL(9,Q28:Q72)</f>
        <v>22913870.7181</v>
      </c>
      <c r="S73" s="63">
        <f>+SUBTOTAL(9,S28:S72)</f>
        <v>365179331.17000002</v>
      </c>
    </row>
    <row r="74" spans="1:21" x14ac:dyDescent="0.2">
      <c r="A74" s="14"/>
    </row>
    <row r="75" spans="1:21" ht="13.5" thickBot="1" x14ac:dyDescent="0.25">
      <c r="A75" s="26" t="s">
        <v>11</v>
      </c>
      <c r="B75" s="1"/>
      <c r="C75" s="1"/>
      <c r="D75" s="1"/>
      <c r="E75" s="64">
        <f>+SUBTOTAL(9,E12:E74)</f>
        <v>383962112.70999998</v>
      </c>
      <c r="F75" s="1"/>
      <c r="G75" s="64">
        <f>+SUBTOTAL(9,G12:G74)</f>
        <v>-16737724.547099998</v>
      </c>
      <c r="H75" s="1"/>
      <c r="I75" s="62"/>
      <c r="J75" s="1"/>
      <c r="K75" s="64">
        <f>+SUBTOTAL(9,K12:K74)</f>
        <v>77685032.170000002</v>
      </c>
      <c r="L75" s="1"/>
      <c r="M75" s="1"/>
      <c r="N75" s="1"/>
      <c r="O75" s="64">
        <f>+SUBTOTAL(9,O12:O74)</f>
        <v>7795042.0279999999</v>
      </c>
      <c r="P75" s="1"/>
      <c r="Q75" s="64">
        <f>+SUBTOTAL(9,Q12:Q74)</f>
        <v>24532766.575099997</v>
      </c>
      <c r="R75" s="1"/>
      <c r="S75" s="64">
        <f>+SUBTOTAL(9,S12:S74)</f>
        <v>461647144.88000005</v>
      </c>
      <c r="T75" s="1"/>
      <c r="U75" s="1"/>
    </row>
    <row r="76" spans="1:21" ht="13.5" thickTop="1" x14ac:dyDescent="0.2">
      <c r="A76" s="14"/>
    </row>
    <row r="77" spans="1:21" x14ac:dyDescent="0.2">
      <c r="A77" s="14"/>
    </row>
    <row r="78" spans="1:21" x14ac:dyDescent="0.2">
      <c r="A78" s="14"/>
    </row>
    <row r="79" spans="1:21" x14ac:dyDescent="0.2">
      <c r="A79" s="14"/>
    </row>
    <row r="80" spans="1:21" x14ac:dyDescent="0.2">
      <c r="A80" s="14"/>
    </row>
    <row r="81" spans="1:1" x14ac:dyDescent="0.2">
      <c r="A81" s="14"/>
    </row>
    <row r="82" spans="1:1" x14ac:dyDescent="0.2">
      <c r="A82" s="14"/>
    </row>
    <row r="83" spans="1:1" x14ac:dyDescent="0.2">
      <c r="A83" s="14"/>
    </row>
    <row r="84" spans="1:1" x14ac:dyDescent="0.2">
      <c r="A84" s="14"/>
    </row>
    <row r="85" spans="1:1" x14ac:dyDescent="0.2">
      <c r="A85" s="14"/>
    </row>
    <row r="86" spans="1:1" x14ac:dyDescent="0.2">
      <c r="A86" s="14"/>
    </row>
    <row r="87" spans="1:1" x14ac:dyDescent="0.2">
      <c r="A87" s="14"/>
    </row>
    <row r="88" spans="1:1" x14ac:dyDescent="0.2">
      <c r="A88" s="14"/>
    </row>
    <row r="89" spans="1:1" x14ac:dyDescent="0.2">
      <c r="A89" s="14"/>
    </row>
    <row r="90" spans="1:1" x14ac:dyDescent="0.2">
      <c r="A90" s="14"/>
    </row>
    <row r="91" spans="1:1" x14ac:dyDescent="0.2">
      <c r="A91" s="14"/>
    </row>
    <row r="92" spans="1:1" x14ac:dyDescent="0.2">
      <c r="A92" s="14"/>
    </row>
    <row r="93" spans="1:1" x14ac:dyDescent="0.2">
      <c r="A93" s="14"/>
    </row>
    <row r="94" spans="1:1" x14ac:dyDescent="0.2">
      <c r="A94" s="14"/>
    </row>
    <row r="95" spans="1:1" x14ac:dyDescent="0.2">
      <c r="A95" s="14"/>
    </row>
    <row r="96" spans="1:1" x14ac:dyDescent="0.2">
      <c r="A96" s="14"/>
    </row>
    <row r="97" spans="1:1" x14ac:dyDescent="0.2">
      <c r="A97" s="14"/>
    </row>
    <row r="98" spans="1:1" x14ac:dyDescent="0.2">
      <c r="A98" s="14"/>
    </row>
    <row r="99" spans="1:1" x14ac:dyDescent="0.2">
      <c r="A99" s="14"/>
    </row>
    <row r="100" spans="1:1" x14ac:dyDescent="0.2">
      <c r="A100" s="14"/>
    </row>
    <row r="101" spans="1:1" x14ac:dyDescent="0.2">
      <c r="A101" s="14"/>
    </row>
    <row r="102" spans="1:1" x14ac:dyDescent="0.2">
      <c r="A102" s="14"/>
    </row>
    <row r="103" spans="1:1" x14ac:dyDescent="0.2">
      <c r="A103" s="14"/>
    </row>
    <row r="104" spans="1:1" x14ac:dyDescent="0.2">
      <c r="A104" s="14"/>
    </row>
    <row r="105" spans="1:1" x14ac:dyDescent="0.2">
      <c r="A105" s="14"/>
    </row>
    <row r="106" spans="1:1" x14ac:dyDescent="0.2">
      <c r="A106" s="14"/>
    </row>
    <row r="107" spans="1:1" x14ac:dyDescent="0.2">
      <c r="A107" s="14"/>
    </row>
    <row r="108" spans="1:1" x14ac:dyDescent="0.2">
      <c r="A108" s="14"/>
    </row>
    <row r="109" spans="1:1" x14ac:dyDescent="0.2">
      <c r="A109" s="14"/>
    </row>
    <row r="110" spans="1:1" x14ac:dyDescent="0.2">
      <c r="A110" s="14"/>
    </row>
    <row r="111" spans="1:1" x14ac:dyDescent="0.2">
      <c r="A111" s="14"/>
    </row>
    <row r="112" spans="1:1" x14ac:dyDescent="0.2">
      <c r="A112" s="14"/>
    </row>
    <row r="113" spans="1:1" x14ac:dyDescent="0.2">
      <c r="A113" s="14"/>
    </row>
    <row r="114" spans="1:1" x14ac:dyDescent="0.2">
      <c r="A114" s="14"/>
    </row>
    <row r="115" spans="1:1" x14ac:dyDescent="0.2">
      <c r="A115" s="14"/>
    </row>
    <row r="116" spans="1:1" x14ac:dyDescent="0.2">
      <c r="A116" s="14"/>
    </row>
    <row r="117" spans="1:1" x14ac:dyDescent="0.2">
      <c r="A117" s="14"/>
    </row>
    <row r="118" spans="1:1" x14ac:dyDescent="0.2">
      <c r="A118" s="14"/>
    </row>
    <row r="119" spans="1:1" x14ac:dyDescent="0.2">
      <c r="A119" s="14"/>
    </row>
    <row r="120" spans="1:1" x14ac:dyDescent="0.2">
      <c r="A120" s="14"/>
    </row>
    <row r="121" spans="1:1" x14ac:dyDescent="0.2">
      <c r="A121" s="14"/>
    </row>
    <row r="122" spans="1:1" x14ac:dyDescent="0.2">
      <c r="A122" s="14"/>
    </row>
    <row r="123" spans="1:1" x14ac:dyDescent="0.2">
      <c r="A123" s="14"/>
    </row>
    <row r="124" spans="1:1" x14ac:dyDescent="0.2">
      <c r="A124" s="14"/>
    </row>
    <row r="125" spans="1:1" x14ac:dyDescent="0.2">
      <c r="A125" s="14"/>
    </row>
    <row r="126" spans="1:1" x14ac:dyDescent="0.2">
      <c r="A126" s="14"/>
    </row>
    <row r="127" spans="1:1" x14ac:dyDescent="0.2">
      <c r="A127" s="14"/>
    </row>
  </sheetData>
  <pageMargins left="1" right="1" top="1.5" bottom="1" header="0.5" footer="0.5"/>
  <pageSetup scale="46" fitToHeight="0" orientation="landscape" r:id="rId1"/>
  <headerFooter scaleWithDoc="0">
    <oddHeader xml:space="preserve">&amp;R&amp;"Times New Roman,Bold"&amp;12 Case No. 2020-00350
Attachment 2 to Response to AG-KIUC-1 Question No.  LGE Attachment to Q13e
Page &amp;P of &amp;N
Garrett/Spanos
</oddHeader>
  </headerFooter>
  <rowBreaks count="1" manualBreakCount="1">
    <brk id="7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Weighted NS-% of Total Ret.</vt:lpstr>
      <vt:lpstr>'Weighted NS-% of Total Ret.'!Print_Area</vt:lpstr>
      <vt:lpstr>'Weighted NS-% of Total Ret.'!Print_Titles</vt:lpstr>
      <vt:lpstr>WeightedNetSalvage</vt:lpstr>
    </vt:vector>
  </TitlesOfParts>
  <Company>Gannett Fleming,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Richard</dc:creator>
  <cp:lastModifiedBy>Dacia Harris</cp:lastModifiedBy>
  <cp:lastPrinted>2021-01-22T14:27:18Z</cp:lastPrinted>
  <dcterms:created xsi:type="dcterms:W3CDTF">2011-01-28T19:16:00Z</dcterms:created>
  <dcterms:modified xsi:type="dcterms:W3CDTF">2021-01-22T14:29:43Z</dcterms:modified>
</cp:coreProperties>
</file>