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showInkAnnotation="0"/>
  <mc:AlternateContent xmlns:mc="http://schemas.openxmlformats.org/markup-compatibility/2006">
    <mc:Choice Requires="x15">
      <x15ac:absPath xmlns:x15ac="http://schemas.microsoft.com/office/spreadsheetml/2010/11/ac" url="I:\Hurst\2020 Rate Case\Data Responses\MHS-KFTC-KSES DR1 Q29\"/>
    </mc:Choice>
  </mc:AlternateContent>
  <xr:revisionPtr revIDLastSave="0" documentId="13_ncr:1_{7B9CCD24-765B-406B-B1E1-E3BB617FE399}" xr6:coauthVersionLast="45" xr6:coauthVersionMax="45" xr10:uidLastSave="{00000000-0000-0000-0000-000000000000}"/>
  <bookViews>
    <workbookView xWindow="28680" yWindow="-120" windowWidth="29040" windowHeight="15840" tabRatio="881" xr2:uid="{00000000-000D-0000-FFFF-FFFF00000000}"/>
  </bookViews>
  <sheets>
    <sheet name="LGE Rate Summary" sheetId="18" r:id="rId1"/>
    <sheet name="KU Rate Summary" sheetId="15" r:id="rId2"/>
    <sheet name="WACC - Carrying Charges" sheetId="13" r:id="rId3"/>
    <sheet name="2019 EV Usage Data" sheetId="17" r:id="rId4"/>
    <sheet name="REDACTED - Costs_Reference" sheetId="11" r:id="rId5"/>
  </sheets>
  <definedNames>
    <definedName name="Rate_10" localSheetId="0">#REF!</definedName>
    <definedName name="Rate_10">#REF!</definedName>
    <definedName name="Rate_12" localSheetId="0">#REF!</definedName>
    <definedName name="Rate_12">#REF!</definedName>
    <definedName name="Rate_8" localSheetId="0">#REF!</definedName>
    <definedName name="Rate_8">#REF!</definedName>
    <definedName name="WkSht_10" localSheetId="0">#REF!</definedName>
    <definedName name="WkSht_10">#REF!</definedName>
    <definedName name="WkSht_12" localSheetId="0">#REF!</definedName>
    <definedName name="WkSht_12">#REF!</definedName>
    <definedName name="WkSht_8" localSheetId="0">#REF!</definedName>
    <definedName name="WkSht_8">#REF!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8" i="13" l="1"/>
  <c r="A21" i="13" s="1"/>
  <c r="C12" i="15" l="1"/>
  <c r="I32" i="13"/>
  <c r="A32" i="13"/>
  <c r="C12" i="18"/>
  <c r="B17" i="11" l="1"/>
  <c r="B19" i="11" l="1"/>
  <c r="C11" i="15"/>
  <c r="C11" i="18"/>
  <c r="K6" i="17"/>
  <c r="L6" i="17" s="1"/>
  <c r="M6" i="17"/>
  <c r="J24" i="17"/>
  <c r="I24" i="17"/>
  <c r="C24" i="17" l="1"/>
  <c r="B24" i="17"/>
  <c r="F24" i="17" l="1"/>
  <c r="D4" i="17"/>
  <c r="F4" i="17"/>
  <c r="K4" i="17"/>
  <c r="M4" i="17"/>
  <c r="L4" i="17" l="1"/>
  <c r="E4" i="17"/>
  <c r="F20" i="17"/>
  <c r="D16" i="17"/>
  <c r="E16" i="17" s="1"/>
  <c r="D12" i="17"/>
  <c r="E12" i="17" s="1"/>
  <c r="D13" i="17"/>
  <c r="E13" i="17" s="1"/>
  <c r="F13" i="17"/>
  <c r="D14" i="17"/>
  <c r="E14" i="17" s="1"/>
  <c r="F14" i="17"/>
  <c r="D15" i="17"/>
  <c r="E15" i="17" s="1"/>
  <c r="F15" i="17"/>
  <c r="D17" i="17"/>
  <c r="E17" i="17" s="1"/>
  <c r="F17" i="17"/>
  <c r="D18" i="17"/>
  <c r="E18" i="17" s="1"/>
  <c r="F18" i="17"/>
  <c r="D19" i="17"/>
  <c r="E19" i="17" s="1"/>
  <c r="F19" i="17"/>
  <c r="D20" i="17"/>
  <c r="E20" i="17" s="1"/>
  <c r="D21" i="17"/>
  <c r="E21" i="17" s="1"/>
  <c r="F21" i="17"/>
  <c r="D22" i="17"/>
  <c r="E22" i="17" s="1"/>
  <c r="F22" i="17"/>
  <c r="D23" i="17"/>
  <c r="E23" i="17" s="1"/>
  <c r="F23" i="17"/>
  <c r="F16" i="17" l="1"/>
  <c r="F12" i="17"/>
  <c r="A18" i="13" l="1"/>
  <c r="M5" i="17" l="1"/>
  <c r="K5" i="17"/>
  <c r="L5" i="17" l="1"/>
  <c r="K24" i="17"/>
  <c r="C28" i="17"/>
  <c r="C27" i="17"/>
  <c r="C32" i="17" s="1"/>
  <c r="C34" i="17" s="1"/>
  <c r="C38" i="17" s="1"/>
  <c r="M24" i="17"/>
  <c r="L24" i="17"/>
  <c r="C17" i="18" l="1"/>
  <c r="C18" i="18" l="1"/>
  <c r="C17" i="15" l="1"/>
  <c r="C18" i="15" l="1"/>
  <c r="F5" i="17"/>
  <c r="F6" i="17"/>
  <c r="F7" i="17"/>
  <c r="F8" i="17"/>
  <c r="F9" i="17"/>
  <c r="F10" i="17"/>
  <c r="F11" i="17"/>
  <c r="D5" i="17"/>
  <c r="D6" i="17"/>
  <c r="E6" i="17" s="1"/>
  <c r="D7" i="17"/>
  <c r="E7" i="17" s="1"/>
  <c r="D8" i="17"/>
  <c r="E8" i="17" s="1"/>
  <c r="D9" i="17"/>
  <c r="E9" i="17" s="1"/>
  <c r="D10" i="17"/>
  <c r="E10" i="17" s="1"/>
  <c r="D11" i="17"/>
  <c r="E11" i="17" s="1"/>
  <c r="E5" i="17" l="1"/>
  <c r="D24" i="17"/>
  <c r="E24" i="17" s="1"/>
  <c r="B27" i="17"/>
  <c r="B32" i="17" s="1"/>
  <c r="B34" i="17" s="1"/>
  <c r="B38" i="17" s="1"/>
  <c r="B28" i="17"/>
  <c r="I25" i="13" l="1"/>
  <c r="A25" i="13"/>
  <c r="J10" i="13" l="1"/>
  <c r="J11" i="13" s="1"/>
  <c r="M9" i="13"/>
  <c r="M8" i="13"/>
  <c r="M7" i="13"/>
  <c r="I33" i="13" s="1"/>
  <c r="M11" i="13" l="1"/>
  <c r="I31" i="13" s="1"/>
  <c r="I35" i="13" s="1"/>
  <c r="C9" i="18" s="1"/>
  <c r="B10" i="13"/>
  <c r="B11" i="13" s="1"/>
  <c r="E9" i="13"/>
  <c r="E8" i="13"/>
  <c r="I24" i="13" l="1"/>
  <c r="I26" i="13"/>
  <c r="E7" i="13"/>
  <c r="E11" i="13" l="1"/>
  <c r="A20" i="13"/>
  <c r="I28" i="13"/>
  <c r="C13" i="18" l="1"/>
  <c r="C15" i="18" s="1"/>
  <c r="C28" i="18" s="1"/>
  <c r="B9" i="18"/>
  <c r="A26" i="13"/>
  <c r="A33" i="13"/>
  <c r="A24" i="13"/>
  <c r="A28" i="13" s="1"/>
  <c r="B9" i="15" s="1"/>
  <c r="A31" i="13"/>
  <c r="A35" i="13" s="1"/>
  <c r="C9" i="15" s="1"/>
  <c r="C13" i="15" s="1"/>
  <c r="C15" i="15" s="1"/>
  <c r="C28" i="15" s="1"/>
  <c r="C30" i="18" l="1"/>
  <c r="C30" i="15"/>
</calcChain>
</file>

<file path=xl/sharedStrings.xml><?xml version="1.0" encoding="utf-8"?>
<sst xmlns="http://schemas.openxmlformats.org/spreadsheetml/2006/main" count="223" uniqueCount="122">
  <si>
    <t>Weighted Average Cost of Capital (WACC)</t>
  </si>
  <si>
    <t>Capitalization</t>
  </si>
  <si>
    <t>Total WACC</t>
  </si>
  <si>
    <t>Overall Rate of Return</t>
  </si>
  <si>
    <t>year useful life</t>
  </si>
  <si>
    <t>Income Taxes</t>
  </si>
  <si>
    <t>R.O.E.</t>
  </si>
  <si>
    <t>Annual</t>
  </si>
  <si>
    <t>Overall Cost of Capital</t>
  </si>
  <si>
    <t>Weighted</t>
  </si>
  <si>
    <t>Cost</t>
  </si>
  <si>
    <t>Short Term</t>
  </si>
  <si>
    <t>Long Term</t>
  </si>
  <si>
    <t>Total Debt</t>
  </si>
  <si>
    <t>Estimated Investment per Unit</t>
  </si>
  <si>
    <t>Basic Service Charge</t>
  </si>
  <si>
    <t>Fuel Adjustment Clause</t>
  </si>
  <si>
    <t>School Tax</t>
  </si>
  <si>
    <t>Franchise Fee</t>
  </si>
  <si>
    <t>Environmental Surcharge (Level 2)</t>
  </si>
  <si>
    <t>KU</t>
  </si>
  <si>
    <t>EVC</t>
  </si>
  <si>
    <t>State Sales Tax</t>
  </si>
  <si>
    <t>EVC Fee per Hour for Equipment, Energy &amp; Factors</t>
  </si>
  <si>
    <t xml:space="preserve">Fixed Charges @ </t>
  </si>
  <si>
    <t>Distribution Energy per kWh per year   (Calculated with GS Rate)</t>
  </si>
  <si>
    <t>Distribution Energy per kWh per month</t>
  </si>
  <si>
    <t>Distribution Energy per kWh per hour</t>
  </si>
  <si>
    <t>EVSE Monthly Rate for Equipment, Energy &amp; Factors</t>
  </si>
  <si>
    <t>KU General Office</t>
  </si>
  <si>
    <t>Butchertown - E Washington St.</t>
  </si>
  <si>
    <t>Highlands - Hepburn Ave</t>
  </si>
  <si>
    <t>High St &amp; MLK</t>
  </si>
  <si>
    <t>Main &amp; Floyd</t>
  </si>
  <si>
    <t>9th St Overpass</t>
  </si>
  <si>
    <t>Crescent Hill</t>
  </si>
  <si>
    <t>Midway City Hall</t>
  </si>
  <si>
    <t>LG&amp;E/KU DO Cost</t>
  </si>
  <si>
    <t>Parking Authority Cost</t>
  </si>
  <si>
    <t>Cubero Station Branding</t>
  </si>
  <si>
    <t>Permits (By LG&amp;E/KU)</t>
  </si>
  <si>
    <t>"EV Parking Only" Signage</t>
  </si>
  <si>
    <t>Other</t>
  </si>
  <si>
    <t>TOTAL</t>
  </si>
  <si>
    <t>O&amp;M (Scheduled/Trouble)</t>
  </si>
  <si>
    <t>per year</t>
  </si>
  <si>
    <t>Chargepoint Annual Cost</t>
  </si>
  <si>
    <t>Assumes 1 utility service call per year, 2 person crew for 2 hours @ $31.50/hour</t>
  </si>
  <si>
    <t>O&amp;M COSTS (per year)</t>
  </si>
  <si>
    <t>CAPITAL COSTS (per installation)</t>
  </si>
  <si>
    <t>No overhead costs - only planning to install as needed</t>
  </si>
  <si>
    <t>Includes sales tax and freight costs (EVSE, EVSE-R, EVC)</t>
  </si>
  <si>
    <t>EVC Only</t>
  </si>
  <si>
    <t>Common Equity</t>
  </si>
  <si>
    <t>Ratio</t>
  </si>
  <si>
    <t>LG&amp;E</t>
  </si>
  <si>
    <t>Carrying Charges</t>
  </si>
  <si>
    <t>TOTAL Corporate Tax Rate</t>
  </si>
  <si>
    <t>Straight-Line Depreciation</t>
  </si>
  <si>
    <t>Property Taxes</t>
  </si>
  <si>
    <t>KU Carrying Charge Income Tax Calculation = (KU Weighted Cost of Equity / (1- Corporate Tax Rate)) x Corporate Tax Rate</t>
  </si>
  <si>
    <t>LGE Carrying Charge Income Tax Calculation = (LGE Weighted Cost of Equity / (1- Corporate Tax Rate)) x Corporate Tax Rate</t>
  </si>
  <si>
    <t>KU TOTAL LEVELIZED FIXED CHARGE</t>
  </si>
  <si>
    <t>LGE TOTAL LEVELIZED FIXED CHARGE</t>
  </si>
  <si>
    <t>EVC Utilization</t>
  </si>
  <si>
    <t>Station</t>
  </si>
  <si>
    <t>Days in Service</t>
  </si>
  <si>
    <t>Total Hours of Usage</t>
  </si>
  <si>
    <t>100% Utilization Hours*</t>
  </si>
  <si>
    <t>Actual Utilization</t>
  </si>
  <si>
    <t>Hours of use per day</t>
  </si>
  <si>
    <t>Utilization</t>
  </si>
  <si>
    <t>Actual Utilization (to orig. 4 hrs per day)</t>
  </si>
  <si>
    <t>kWh/hr</t>
  </si>
  <si>
    <t>Charging Station Consumption (kWh / Day)</t>
  </si>
  <si>
    <t>Charging Station Consumption (kWh / Year)</t>
  </si>
  <si>
    <t>Dependent on location</t>
  </si>
  <si>
    <t>EVC Rate per Hour for Equipment Only</t>
  </si>
  <si>
    <t>-</t>
  </si>
  <si>
    <t>Monthly Rate for Equipment Only</t>
  </si>
  <si>
    <t>kWh / year for screen and lighting</t>
  </si>
  <si>
    <t>Total Charging Station Consumption w/ Screen and Lighting (kWh / Year)</t>
  </si>
  <si>
    <t>No meter</t>
  </si>
  <si>
    <t>EVSE-R Monthly Rate for Equipment Only</t>
  </si>
  <si>
    <t>EVSE-R Only</t>
  </si>
  <si>
    <t>Station 1</t>
  </si>
  <si>
    <t>Station 2</t>
  </si>
  <si>
    <t>EVSE-R Utilization</t>
  </si>
  <si>
    <t>EVSE - Company will furnish, own, install, and maintain the charging unit and cable.  Customer will furnish, own, and install all duct systems and associated equipment.  Customer shall be responsible for the charging equipment installation costs.</t>
  </si>
  <si>
    <t>EVSE-R - Customer installs and owns facilities on its side of the meter to serve Company-provided charging station.</t>
  </si>
  <si>
    <t>EVC Use Only</t>
  </si>
  <si>
    <t>EVSE Use Only</t>
  </si>
  <si>
    <t>Contractor Cost</t>
  </si>
  <si>
    <t>Elizabethtown City Lot</t>
  </si>
  <si>
    <t>Seneca Park</t>
  </si>
  <si>
    <t>AB Sawyer Park</t>
  </si>
  <si>
    <t>Charlie Vettiner Park</t>
  </si>
  <si>
    <t>Muhlenberg Co. Sports Park</t>
  </si>
  <si>
    <t>McConnell Springs</t>
  </si>
  <si>
    <t>Iroquios Park</t>
  </si>
  <si>
    <t>Press Avenue</t>
  </si>
  <si>
    <t>Danville</t>
  </si>
  <si>
    <t>Richmond</t>
  </si>
  <si>
    <t>Morehead</t>
  </si>
  <si>
    <t>LG&amp;E Center - Main St 212B</t>
  </si>
  <si>
    <t>2019 LG&amp;E and KU Combined EVC Data Summary</t>
  </si>
  <si>
    <t>Calculation</t>
  </si>
  <si>
    <t>Station 3</t>
  </si>
  <si>
    <t>Clipper Creek - Single</t>
  </si>
  <si>
    <t>Network Annual Cost</t>
  </si>
  <si>
    <t>Equipment Cost</t>
  </si>
  <si>
    <t>Solar PPA Adjustment Clause</t>
  </si>
  <si>
    <t>Economic Recovery Surcredit</t>
  </si>
  <si>
    <t>Does not include Energy, FAC, OSS, SP, ERS, or ECR</t>
  </si>
  <si>
    <t>Does not include FAC, OSS, SP, ERS, or ECR</t>
  </si>
  <si>
    <t>State Corporate Tax Rate</t>
  </si>
  <si>
    <t>Capital Structure for 2020 Rate Case - Schedule J-1.1/J-1.2</t>
  </si>
  <si>
    <t>Federal Corporate Tax Rate (21% - 1.05% Fed benefit of state tax)</t>
  </si>
  <si>
    <t>Schedule H-1 (Statutory)</t>
  </si>
  <si>
    <t>KU Rate Summary</t>
  </si>
  <si>
    <t>LG&amp;E Rate Summary</t>
  </si>
  <si>
    <t>CONFIDENTIAL INFORMATION REDACTED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</si>
</sst>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General_)"/>
    <numFmt numFmtId="165" formatCode="_(&quot;$&quot;* #,##0.00000_);_(&quot;$&quot;* \(#,##0.00000\);_(&quot;$&quot;* &quot;-&quot;??_);_(@_)"/>
    <numFmt numFmtId="166" formatCode="0.000%"/>
    <numFmt numFmtId="167" formatCode="0.0%"/>
    <numFmt numFmtId="168" formatCode="_(* #,##0_);_(* \(#,##0\);_(* &quot;-&quot;??_);_(@_)"/>
  </numFmts>
  <fonts count="22" x14ac:knownFonts="1">
    <font>
      <sz val="12"/>
      <name val="Helv"/>
    </font>
    <font>
      <sz val="12"/>
      <name val="Times New Roman"/>
      <family val="1"/>
    </font>
    <font>
      <sz val="12"/>
      <name val="Helv"/>
    </font>
    <font>
      <sz val="11"/>
      <name val="Calibri"/>
      <family val="2"/>
      <scheme val="minor"/>
    </font>
    <font>
      <sz val="12"/>
      <name val="Calibri"/>
      <family val="2"/>
      <scheme val="minor"/>
    </font>
    <font>
      <b/>
      <sz val="12"/>
      <name val="Calibri"/>
      <family val="2"/>
      <scheme val="minor"/>
    </font>
    <font>
      <b/>
      <u/>
      <sz val="12"/>
      <name val="Calibri"/>
      <family val="2"/>
      <scheme val="minor"/>
    </font>
    <font>
      <sz val="12"/>
      <color rgb="FF0070C0"/>
      <name val="Calibri"/>
      <family val="2"/>
      <scheme val="minor"/>
    </font>
    <font>
      <b/>
      <sz val="11"/>
      <name val="Calibri"/>
      <family val="2"/>
      <scheme val="minor"/>
    </font>
    <font>
      <sz val="11"/>
      <color rgb="FF0070C0"/>
      <name val="Calibri"/>
      <family val="2"/>
      <scheme val="minor"/>
    </font>
    <font>
      <sz val="11"/>
      <color indexed="48"/>
      <name val="Calibri"/>
      <family val="2"/>
      <scheme val="minor"/>
    </font>
    <font>
      <b/>
      <u/>
      <sz val="16"/>
      <name val="Calibri"/>
      <family val="2"/>
      <scheme val="minor"/>
    </font>
    <font>
      <b/>
      <sz val="12"/>
      <color rgb="FFFF0000"/>
      <name val="Calibri"/>
      <family val="2"/>
      <scheme val="minor"/>
    </font>
    <font>
      <b/>
      <sz val="16"/>
      <color rgb="FFFF0000"/>
      <name val="Calibri"/>
      <family val="2"/>
      <scheme val="minor"/>
    </font>
    <font>
      <b/>
      <sz val="16"/>
      <color rgb="FF00B050"/>
      <name val="Calibri"/>
      <family val="2"/>
      <scheme val="minor"/>
    </font>
    <font>
      <b/>
      <sz val="12"/>
      <color rgb="FF00B050"/>
      <name val="Calibri"/>
      <family val="2"/>
      <scheme val="minor"/>
    </font>
    <font>
      <b/>
      <sz val="16"/>
      <name val="Calibri"/>
      <family val="2"/>
      <scheme val="minor"/>
    </font>
    <font>
      <sz val="12"/>
      <color rgb="FFFF0000"/>
      <name val="Calibri"/>
      <family val="2"/>
      <scheme val="minor"/>
    </font>
    <font>
      <b/>
      <sz val="11"/>
      <color rgb="FFFA7D00"/>
      <name val="Calibri"/>
      <family val="2"/>
      <scheme val="minor"/>
    </font>
    <font>
      <sz val="8"/>
      <color rgb="FFFF0000"/>
      <name val="Calibri"/>
      <family val="2"/>
      <scheme val="minor"/>
    </font>
    <font>
      <b/>
      <sz val="48"/>
      <name val="Calibri"/>
      <family val="2"/>
      <scheme val="minor"/>
    </font>
    <font>
      <b/>
      <sz val="11"/>
      <color rgb="FF0070C0"/>
      <name val="Calibri"/>
      <family val="2"/>
      <scheme val="minor"/>
    </font>
  </fonts>
  <fills count="5">
    <fill>
      <patternFill patternType="none"/>
    </fill>
    <fill>
      <patternFill patternType="gray125"/>
    </fill>
    <fill>
      <patternFill patternType="solid">
        <fgColor rgb="FFF2F2F2"/>
      </patternFill>
    </fill>
    <fill>
      <patternFill patternType="solid">
        <fgColor rgb="FFFFC000"/>
        <bgColor indexed="64"/>
      </patternFill>
    </fill>
    <fill>
      <patternFill patternType="solid">
        <fgColor theme="1"/>
        <bgColor indexed="64"/>
      </patternFill>
    </fill>
  </fills>
  <borders count="29">
    <border>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rgb="FF7F7F7F"/>
      </left>
      <right style="thin">
        <color rgb="FF7F7F7F"/>
      </right>
      <top style="thin">
        <color rgb="FF7F7F7F"/>
      </top>
      <bottom style="thin">
        <color rgb="FF7F7F7F"/>
      </bottom>
      <diagonal/>
    </border>
    <border>
      <left style="thin">
        <color rgb="FF7F7F7F"/>
      </left>
      <right style="thin">
        <color rgb="FF7F7F7F"/>
      </right>
      <top/>
      <bottom style="thin">
        <color rgb="FF7F7F7F"/>
      </bottom>
      <diagonal/>
    </border>
    <border>
      <left style="thin">
        <color rgb="FF7F7F7F"/>
      </left>
      <right style="thin">
        <color rgb="FF7F7F7F"/>
      </right>
      <top style="thin">
        <color rgb="FF7F7F7F"/>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164" fontId="0" fillId="0" borderId="0"/>
    <xf numFmtId="44" fontId="1" fillId="0" borderId="0" applyFont="0" applyFill="0" applyBorder="0" applyAlignment="0" applyProtection="0"/>
    <xf numFmtId="9" fontId="1" fillId="0" borderId="0" applyFont="0" applyFill="0" applyBorder="0" applyAlignment="0" applyProtection="0"/>
    <xf numFmtId="43" fontId="2" fillId="0" borderId="0" applyFont="0" applyFill="0" applyBorder="0" applyAlignment="0" applyProtection="0"/>
    <xf numFmtId="0" fontId="18" fillId="2" borderId="13" applyNumberFormat="0" applyAlignment="0" applyProtection="0"/>
  </cellStyleXfs>
  <cellXfs count="124">
    <xf numFmtId="164" fontId="0" fillId="0" borderId="0" xfId="0"/>
    <xf numFmtId="164" fontId="4" fillId="0" borderId="0" xfId="0" applyFont="1"/>
    <xf numFmtId="164" fontId="4" fillId="0" borderId="0" xfId="0" applyFont="1" applyAlignment="1">
      <alignment wrapText="1"/>
    </xf>
    <xf numFmtId="164" fontId="4" fillId="0" borderId="0" xfId="0" applyFont="1" applyAlignment="1">
      <alignment horizontal="left" wrapText="1"/>
    </xf>
    <xf numFmtId="164" fontId="4" fillId="0" borderId="0" xfId="0" applyFont="1" applyBorder="1" applyAlignment="1">
      <alignment wrapText="1"/>
    </xf>
    <xf numFmtId="164" fontId="5" fillId="0" borderId="0" xfId="0" applyFont="1" applyAlignment="1">
      <alignment horizontal="right" wrapText="1"/>
    </xf>
    <xf numFmtId="164" fontId="5" fillId="0" borderId="0" xfId="0" applyFont="1" applyBorder="1" applyAlignment="1">
      <alignment horizontal="right" wrapText="1"/>
    </xf>
    <xf numFmtId="164" fontId="6" fillId="0" borderId="0" xfId="0" applyFont="1" applyAlignment="1">
      <alignment horizontal="center"/>
    </xf>
    <xf numFmtId="164" fontId="5" fillId="0" borderId="0" xfId="0" applyFont="1"/>
    <xf numFmtId="164" fontId="3" fillId="0" borderId="0" xfId="0" applyFont="1"/>
    <xf numFmtId="164" fontId="3" fillId="0" borderId="0" xfId="0" applyFont="1" applyAlignment="1"/>
    <xf numFmtId="164" fontId="3" fillId="0" borderId="1" xfId="0" applyFont="1" applyBorder="1" applyAlignment="1">
      <alignment horizontal="center"/>
    </xf>
    <xf numFmtId="0" fontId="3" fillId="0" borderId="1" xfId="0" applyNumberFormat="1" applyFont="1" applyBorder="1" applyAlignment="1">
      <alignment horizontal="center"/>
    </xf>
    <xf numFmtId="164" fontId="3" fillId="0" borderId="7" xfId="0" applyFont="1" applyBorder="1" applyAlignment="1">
      <alignment horizontal="center"/>
    </xf>
    <xf numFmtId="164" fontId="3" fillId="0" borderId="3" xfId="0" applyFont="1" applyBorder="1" applyAlignment="1"/>
    <xf numFmtId="164" fontId="3" fillId="0" borderId="3" xfId="0" applyFont="1" applyBorder="1" applyAlignment="1">
      <alignment horizontal="center"/>
    </xf>
    <xf numFmtId="10" fontId="3" fillId="0" borderId="0" xfId="0" applyNumberFormat="1" applyFont="1" applyAlignment="1">
      <alignment horizontal="center"/>
    </xf>
    <xf numFmtId="166" fontId="3" fillId="0" borderId="9" xfId="0" applyNumberFormat="1" applyFont="1" applyBorder="1" applyAlignment="1">
      <alignment horizontal="center"/>
    </xf>
    <xf numFmtId="164" fontId="3" fillId="0" borderId="0" xfId="0" quotePrefix="1" applyFont="1"/>
    <xf numFmtId="166" fontId="3" fillId="0" borderId="8" xfId="0" applyNumberFormat="1" applyFont="1" applyBorder="1" applyAlignment="1">
      <alignment horizontal="center"/>
    </xf>
    <xf numFmtId="10" fontId="3" fillId="0" borderId="0" xfId="0" quotePrefix="1" applyNumberFormat="1" applyFont="1" applyAlignment="1">
      <alignment horizontal="center"/>
    </xf>
    <xf numFmtId="10" fontId="10" fillId="0" borderId="0" xfId="2" applyNumberFormat="1" applyFont="1" applyBorder="1" applyAlignment="1">
      <alignment horizontal="center"/>
    </xf>
    <xf numFmtId="10" fontId="3" fillId="0" borderId="9" xfId="0" applyNumberFormat="1" applyFont="1" applyBorder="1" applyAlignment="1">
      <alignment horizontal="center"/>
    </xf>
    <xf numFmtId="164" fontId="8" fillId="0" borderId="6" xfId="0" applyFont="1" applyBorder="1" applyAlignment="1"/>
    <xf numFmtId="10" fontId="3" fillId="0" borderId="6" xfId="0" applyNumberFormat="1" applyFont="1" applyBorder="1" applyAlignment="1">
      <alignment horizontal="center"/>
    </xf>
    <xf numFmtId="164" fontId="3" fillId="0" borderId="6" xfId="0" applyFont="1" applyBorder="1" applyAlignment="1">
      <alignment horizontal="center"/>
    </xf>
    <xf numFmtId="166" fontId="8" fillId="0" borderId="10" xfId="0" applyNumberFormat="1" applyFont="1" applyFill="1" applyBorder="1" applyAlignment="1">
      <alignment horizontal="center"/>
    </xf>
    <xf numFmtId="164" fontId="8" fillId="0" borderId="0" xfId="0" quotePrefix="1" applyFont="1" applyFill="1"/>
    <xf numFmtId="164" fontId="3" fillId="0" borderId="0" xfId="0" quotePrefix="1" applyFont="1" applyBorder="1"/>
    <xf numFmtId="164" fontId="6" fillId="0" borderId="0" xfId="0" applyFont="1"/>
    <xf numFmtId="164" fontId="7" fillId="0" borderId="0" xfId="0" applyFont="1"/>
    <xf numFmtId="164" fontId="6" fillId="0" borderId="0" xfId="0" applyFont="1" applyBorder="1" applyAlignment="1">
      <alignment horizontal="center"/>
    </xf>
    <xf numFmtId="44" fontId="7" fillId="0" borderId="3" xfId="1" applyFont="1" applyBorder="1" applyAlignment="1">
      <alignment horizontal="right"/>
    </xf>
    <xf numFmtId="164" fontId="4" fillId="0" borderId="3" xfId="0" applyFont="1" applyBorder="1"/>
    <xf numFmtId="0" fontId="4" fillId="0" borderId="0" xfId="1" applyNumberFormat="1" applyFont="1" applyBorder="1" applyAlignment="1">
      <alignment horizontal="left"/>
    </xf>
    <xf numFmtId="0" fontId="4" fillId="0" borderId="0" xfId="1" applyNumberFormat="1" applyFont="1" applyBorder="1"/>
    <xf numFmtId="0" fontId="7" fillId="0" borderId="0" xfId="1" applyNumberFormat="1" applyFont="1" applyBorder="1"/>
    <xf numFmtId="0" fontId="4" fillId="0" borderId="0" xfId="0" applyNumberFormat="1" applyFont="1"/>
    <xf numFmtId="164" fontId="11" fillId="0" borderId="0" xfId="0" applyFont="1"/>
    <xf numFmtId="164" fontId="13" fillId="0" borderId="0" xfId="0" applyFont="1"/>
    <xf numFmtId="164" fontId="3" fillId="0" borderId="11" xfId="0" applyFont="1" applyBorder="1" applyAlignment="1"/>
    <xf numFmtId="164" fontId="3" fillId="0" borderId="2" xfId="0" applyFont="1" applyBorder="1" applyAlignment="1">
      <alignment horizontal="center"/>
    </xf>
    <xf numFmtId="164" fontId="3" fillId="0" borderId="12" xfId="0" applyFont="1" applyBorder="1" applyAlignment="1"/>
    <xf numFmtId="164" fontId="3" fillId="0" borderId="4" xfId="0" applyFont="1" applyBorder="1" applyAlignment="1">
      <alignment horizontal="center"/>
    </xf>
    <xf numFmtId="164" fontId="3" fillId="0" borderId="9" xfId="0" applyFont="1" applyBorder="1" applyAlignment="1">
      <alignment horizontal="center"/>
    </xf>
    <xf numFmtId="166" fontId="3" fillId="0" borderId="7" xfId="0" applyNumberFormat="1" applyFont="1" applyBorder="1" applyAlignment="1">
      <alignment horizontal="center"/>
    </xf>
    <xf numFmtId="164" fontId="14" fillId="0" borderId="0" xfId="0" applyFont="1"/>
    <xf numFmtId="167" fontId="4" fillId="0" borderId="0" xfId="2" applyNumberFormat="1" applyFont="1"/>
    <xf numFmtId="10" fontId="4" fillId="0" borderId="0" xfId="2" applyNumberFormat="1" applyFont="1"/>
    <xf numFmtId="166" fontId="4" fillId="0" borderId="0" xfId="2" applyNumberFormat="1" applyFont="1"/>
    <xf numFmtId="9" fontId="4" fillId="0" borderId="0" xfId="2" applyNumberFormat="1" applyFont="1"/>
    <xf numFmtId="10" fontId="5" fillId="0" borderId="0" xfId="2" applyNumberFormat="1" applyFont="1"/>
    <xf numFmtId="165" fontId="7" fillId="0" borderId="0" xfId="1" applyNumberFormat="1" applyFont="1"/>
    <xf numFmtId="164" fontId="4" fillId="0" borderId="0" xfId="0" applyFont="1" applyAlignment="1">
      <alignment horizontal="right"/>
    </xf>
    <xf numFmtId="164" fontId="16" fillId="0" borderId="0" xfId="0" applyFont="1"/>
    <xf numFmtId="164" fontId="5" fillId="0" borderId="0" xfId="0" applyFont="1" applyAlignment="1">
      <alignment horizontal="center" wrapText="1"/>
    </xf>
    <xf numFmtId="168" fontId="4" fillId="0" borderId="0" xfId="3" applyNumberFormat="1" applyFont="1"/>
    <xf numFmtId="164" fontId="5" fillId="0" borderId="0" xfId="0" applyFont="1" applyAlignment="1">
      <alignment horizontal="right"/>
    </xf>
    <xf numFmtId="164" fontId="4" fillId="0" borderId="0" xfId="0" applyFont="1" applyBorder="1"/>
    <xf numFmtId="168" fontId="4" fillId="0" borderId="0" xfId="3" applyNumberFormat="1" applyFont="1" applyBorder="1"/>
    <xf numFmtId="1" fontId="4" fillId="0" borderId="0" xfId="3" applyNumberFormat="1" applyFont="1" applyFill="1" applyBorder="1"/>
    <xf numFmtId="164" fontId="4" fillId="0" borderId="0" xfId="0" applyFont="1" applyFill="1" applyBorder="1"/>
    <xf numFmtId="164" fontId="7" fillId="0" borderId="0" xfId="0" applyFont="1" applyFill="1" applyBorder="1"/>
    <xf numFmtId="0" fontId="4" fillId="0" borderId="0" xfId="0" applyNumberFormat="1" applyFont="1" applyFill="1" applyBorder="1"/>
    <xf numFmtId="0" fontId="5" fillId="0" borderId="0" xfId="0" applyNumberFormat="1" applyFont="1" applyFill="1" applyBorder="1"/>
    <xf numFmtId="1" fontId="5" fillId="0" borderId="0" xfId="0" applyNumberFormat="1" applyFont="1" applyFill="1" applyBorder="1"/>
    <xf numFmtId="164" fontId="5" fillId="0" borderId="0" xfId="0" applyFont="1" applyAlignment="1">
      <alignment horizontal="center"/>
    </xf>
    <xf numFmtId="164" fontId="4" fillId="0" borderId="0" xfId="0" applyFont="1" applyFill="1"/>
    <xf numFmtId="44" fontId="18" fillId="2" borderId="13" xfId="4" applyNumberFormat="1"/>
    <xf numFmtId="44" fontId="18" fillId="2" borderId="14" xfId="4" applyNumberFormat="1" applyBorder="1"/>
    <xf numFmtId="164" fontId="4" fillId="0" borderId="5" xfId="0" applyFont="1" applyBorder="1" applyAlignment="1">
      <alignment wrapText="1"/>
    </xf>
    <xf numFmtId="168" fontId="18" fillId="2" borderId="13" xfId="4" applyNumberFormat="1"/>
    <xf numFmtId="43" fontId="18" fillId="2" borderId="13" xfId="4" applyNumberFormat="1"/>
    <xf numFmtId="167" fontId="18" fillId="2" borderId="13" xfId="4" applyNumberFormat="1"/>
    <xf numFmtId="164" fontId="18" fillId="2" borderId="13" xfId="4" applyNumberFormat="1"/>
    <xf numFmtId="167" fontId="4" fillId="0" borderId="0" xfId="2" applyNumberFormat="1" applyFont="1" applyBorder="1"/>
    <xf numFmtId="164" fontId="19" fillId="0" borderId="0" xfId="0" applyFont="1" applyFill="1"/>
    <xf numFmtId="168" fontId="17" fillId="0" borderId="0" xfId="3" applyNumberFormat="1" applyFont="1" applyFill="1"/>
    <xf numFmtId="164" fontId="7" fillId="0" borderId="0" xfId="0" applyFont="1" applyFill="1"/>
    <xf numFmtId="164" fontId="5" fillId="0" borderId="0" xfId="0" applyFont="1" applyAlignment="1">
      <alignment horizontal="center"/>
    </xf>
    <xf numFmtId="164" fontId="5" fillId="0" borderId="17" xfId="0" applyFont="1" applyBorder="1" applyAlignment="1">
      <alignment horizontal="center" wrapText="1"/>
    </xf>
    <xf numFmtId="164" fontId="4" fillId="0" borderId="18" xfId="0" applyFont="1" applyBorder="1"/>
    <xf numFmtId="44" fontId="4" fillId="0" borderId="18" xfId="1" applyFont="1" applyFill="1" applyBorder="1"/>
    <xf numFmtId="44" fontId="4" fillId="0" borderId="18" xfId="1" applyFont="1" applyBorder="1"/>
    <xf numFmtId="44" fontId="4" fillId="0" borderId="19" xfId="1" applyFont="1" applyBorder="1"/>
    <xf numFmtId="164" fontId="4" fillId="0" borderId="18" xfId="0" applyFont="1" applyBorder="1" applyAlignment="1">
      <alignment horizontal="center"/>
    </xf>
    <xf numFmtId="44" fontId="7" fillId="0" borderId="18" xfId="1" applyFont="1" applyBorder="1"/>
    <xf numFmtId="164" fontId="13" fillId="0" borderId="20" xfId="0" applyFont="1" applyBorder="1"/>
    <xf numFmtId="164" fontId="4" fillId="0" borderId="21" xfId="0" applyFont="1" applyBorder="1"/>
    <xf numFmtId="164" fontId="14" fillId="0" borderId="21" xfId="0" applyFont="1" applyBorder="1"/>
    <xf numFmtId="164" fontId="4" fillId="0" borderId="22" xfId="0" applyFont="1" applyBorder="1"/>
    <xf numFmtId="166" fontId="4" fillId="0" borderId="23" xfId="2" applyNumberFormat="1" applyFont="1" applyBorder="1"/>
    <xf numFmtId="166" fontId="4" fillId="0" borderId="0" xfId="2" applyNumberFormat="1" applyFont="1" applyBorder="1"/>
    <xf numFmtId="164" fontId="4" fillId="0" borderId="24" xfId="0" applyFont="1" applyBorder="1"/>
    <xf numFmtId="9" fontId="4" fillId="0" borderId="23" xfId="2" applyNumberFormat="1" applyFont="1" applyBorder="1"/>
    <xf numFmtId="9" fontId="4" fillId="0" borderId="0" xfId="2" applyNumberFormat="1" applyFont="1" applyBorder="1"/>
    <xf numFmtId="10" fontId="5" fillId="0" borderId="26" xfId="2" applyNumberFormat="1" applyFont="1" applyBorder="1"/>
    <xf numFmtId="164" fontId="5" fillId="0" borderId="27" xfId="0" applyFont="1" applyBorder="1"/>
    <xf numFmtId="164" fontId="4" fillId="0" borderId="27" xfId="0" applyFont="1" applyBorder="1"/>
    <xf numFmtId="10" fontId="5" fillId="0" borderId="27" xfId="2" applyNumberFormat="1" applyFont="1" applyBorder="1"/>
    <xf numFmtId="164" fontId="4" fillId="0" borderId="28" xfId="0" applyFont="1" applyBorder="1"/>
    <xf numFmtId="166" fontId="7" fillId="0" borderId="5" xfId="2" applyNumberFormat="1" applyFont="1" applyFill="1" applyBorder="1"/>
    <xf numFmtId="166" fontId="7" fillId="0" borderId="25" xfId="2" applyNumberFormat="1" applyFont="1" applyFill="1" applyBorder="1"/>
    <xf numFmtId="10" fontId="9" fillId="0" borderId="0" xfId="2" quotePrefix="1" applyNumberFormat="1" applyFont="1" applyFill="1" applyAlignment="1">
      <alignment horizontal="center"/>
    </xf>
    <xf numFmtId="10" fontId="9" fillId="0" borderId="0" xfId="0" applyNumberFormat="1" applyFont="1" applyFill="1" applyAlignment="1">
      <alignment horizontal="center"/>
    </xf>
    <xf numFmtId="166" fontId="9" fillId="0" borderId="0" xfId="2" applyNumberFormat="1" applyFont="1" applyFill="1" applyAlignment="1">
      <alignment horizontal="center"/>
    </xf>
    <xf numFmtId="164" fontId="3" fillId="0" borderId="0" xfId="0" quotePrefix="1" applyFont="1" applyFill="1" applyAlignment="1">
      <alignment horizontal="center"/>
    </xf>
    <xf numFmtId="10" fontId="3" fillId="0" borderId="0" xfId="0" applyNumberFormat="1" applyFont="1" applyFill="1" applyAlignment="1">
      <alignment horizontal="center"/>
    </xf>
    <xf numFmtId="10" fontId="9" fillId="0" borderId="3" xfId="0" applyNumberFormat="1" applyFont="1" applyFill="1" applyBorder="1" applyAlignment="1">
      <alignment horizontal="center"/>
    </xf>
    <xf numFmtId="10" fontId="3" fillId="0" borderId="3" xfId="0" quotePrefix="1" applyNumberFormat="1" applyFont="1" applyFill="1" applyBorder="1" applyAlignment="1">
      <alignment horizontal="center"/>
    </xf>
    <xf numFmtId="10" fontId="9" fillId="0" borderId="3" xfId="2" applyNumberFormat="1" applyFont="1" applyFill="1" applyBorder="1" applyAlignment="1">
      <alignment horizontal="center"/>
    </xf>
    <xf numFmtId="166" fontId="7" fillId="0" borderId="3" xfId="2" applyNumberFormat="1" applyFont="1" applyFill="1" applyBorder="1"/>
    <xf numFmtId="166" fontId="7" fillId="0" borderId="0" xfId="2" applyNumberFormat="1" applyFont="1" applyFill="1"/>
    <xf numFmtId="164" fontId="12" fillId="0" borderId="0" xfId="0" applyFont="1"/>
    <xf numFmtId="164" fontId="15" fillId="0" borderId="0" xfId="0" applyFont="1"/>
    <xf numFmtId="44" fontId="5" fillId="3" borderId="18" xfId="1" applyFont="1" applyFill="1" applyBorder="1"/>
    <xf numFmtId="44" fontId="5" fillId="3" borderId="16" xfId="1" applyFont="1" applyFill="1" applyBorder="1"/>
    <xf numFmtId="164" fontId="5" fillId="0" borderId="0" xfId="0" applyFont="1" applyAlignment="1">
      <alignment horizontal="center"/>
    </xf>
    <xf numFmtId="164" fontId="20" fillId="0" borderId="0" xfId="0" applyFont="1" applyFill="1"/>
    <xf numFmtId="44" fontId="18" fillId="4" borderId="13" xfId="4" applyNumberFormat="1" applyFill="1"/>
    <xf numFmtId="44" fontId="7" fillId="4" borderId="0" xfId="1" applyFont="1" applyFill="1"/>
    <xf numFmtId="44" fontId="21" fillId="4" borderId="13" xfId="4" applyNumberFormat="1" applyFont="1" applyFill="1"/>
    <xf numFmtId="44" fontId="7" fillId="4" borderId="0" xfId="1" applyFont="1" applyFill="1" applyBorder="1"/>
    <xf numFmtId="44" fontId="21" fillId="4" borderId="15" xfId="4" applyNumberFormat="1" applyFont="1" applyFill="1" applyBorder="1"/>
  </cellXfs>
  <cellStyles count="5">
    <cellStyle name="Calculation" xfId="4" builtinId="22"/>
    <cellStyle name="Comma" xfId="3" builtinId="3"/>
    <cellStyle name="Currency" xfId="1" builtinId="4"/>
    <cellStyle name="Normal" xfId="0" builtinId="0"/>
    <cellStyle name="Percent" xfId="2"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48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79998168889431442"/>
    <pageSetUpPr fitToPage="1"/>
  </sheetPr>
  <dimension ref="A1:D33"/>
  <sheetViews>
    <sheetView tabSelected="1" view="pageLayout" zoomScaleNormal="80" workbookViewId="0"/>
  </sheetViews>
  <sheetFormatPr defaultColWidth="8.921875" defaultRowHeight="15.5" x14ac:dyDescent="0.35"/>
  <cols>
    <col min="1" max="1" width="51" style="1" bestFit="1" customWidth="1"/>
    <col min="2" max="2" width="9.3828125" style="1" bestFit="1" customWidth="1"/>
    <col min="3" max="3" width="12.07421875" style="1" bestFit="1" customWidth="1"/>
    <col min="4" max="16384" width="8.921875" style="1"/>
  </cols>
  <sheetData>
    <row r="1" spans="1:3" ht="21" x14ac:dyDescent="0.5">
      <c r="A1" s="46" t="s">
        <v>120</v>
      </c>
      <c r="C1" s="117"/>
    </row>
    <row r="2" spans="1:3" x14ac:dyDescent="0.35">
      <c r="C2" s="117"/>
    </row>
    <row r="3" spans="1:3" x14ac:dyDescent="0.35">
      <c r="C3" s="66"/>
    </row>
    <row r="4" spans="1:3" ht="16" thickBot="1" x14ac:dyDescent="0.4">
      <c r="C4" s="117" t="s">
        <v>21</v>
      </c>
    </row>
    <row r="5" spans="1:3" ht="31" x14ac:dyDescent="0.35">
      <c r="C5" s="80" t="s">
        <v>108</v>
      </c>
    </row>
    <row r="6" spans="1:3" x14ac:dyDescent="0.35">
      <c r="C6" s="81"/>
    </row>
    <row r="7" spans="1:3" x14ac:dyDescent="0.35">
      <c r="A7" s="1" t="s">
        <v>14</v>
      </c>
      <c r="C7" s="82">
        <v>800.85</v>
      </c>
    </row>
    <row r="8" spans="1:3" x14ac:dyDescent="0.35">
      <c r="C8" s="81"/>
    </row>
    <row r="9" spans="1:3" x14ac:dyDescent="0.35">
      <c r="A9" s="1" t="s">
        <v>24</v>
      </c>
      <c r="B9" s="48">
        <f>'WACC - Carrying Charges'!$I$28</f>
        <v>0.20703334245654026</v>
      </c>
      <c r="C9" s="83">
        <f>C7*'WACC - Carrying Charges'!$I$35</f>
        <v>245.88765230632026</v>
      </c>
    </row>
    <row r="10" spans="1:3" x14ac:dyDescent="0.35">
      <c r="C10" s="81"/>
    </row>
    <row r="11" spans="1:3" x14ac:dyDescent="0.35">
      <c r="A11" s="1" t="s">
        <v>44</v>
      </c>
      <c r="C11" s="83">
        <f>'REDACTED - Costs_Reference'!B17</f>
        <v>126</v>
      </c>
    </row>
    <row r="12" spans="1:3" x14ac:dyDescent="0.35">
      <c r="A12" s="58" t="s">
        <v>46</v>
      </c>
      <c r="C12" s="84">
        <f>'REDACTED - Costs_Reference'!B18</f>
        <v>0</v>
      </c>
    </row>
    <row r="13" spans="1:3" x14ac:dyDescent="0.35">
      <c r="C13" s="83">
        <f t="shared" ref="C13" si="0">SUM(C9:C12)</f>
        <v>371.88765230632026</v>
      </c>
    </row>
    <row r="14" spans="1:3" x14ac:dyDescent="0.35">
      <c r="C14" s="81"/>
    </row>
    <row r="15" spans="1:3" x14ac:dyDescent="0.35">
      <c r="A15" s="1" t="s">
        <v>79</v>
      </c>
      <c r="C15" s="83">
        <f>C13/12</f>
        <v>30.990637692193356</v>
      </c>
    </row>
    <row r="16" spans="1:3" x14ac:dyDescent="0.35">
      <c r="A16" s="1" t="s">
        <v>77</v>
      </c>
      <c r="C16" s="85" t="s">
        <v>78</v>
      </c>
    </row>
    <row r="17" spans="1:4" x14ac:dyDescent="0.35">
      <c r="A17" s="1" t="s">
        <v>25</v>
      </c>
      <c r="B17" s="52">
        <v>0.12354999999999999</v>
      </c>
      <c r="C17" s="83">
        <f>$B$17*'2019 EV Usage Data'!C38</f>
        <v>618.28843010461367</v>
      </c>
    </row>
    <row r="18" spans="1:4" x14ac:dyDescent="0.35">
      <c r="A18" s="1" t="s">
        <v>26</v>
      </c>
      <c r="C18" s="83">
        <f t="shared" ref="C18" si="1">C17/12</f>
        <v>51.524035842051141</v>
      </c>
      <c r="D18" s="1" t="s">
        <v>91</v>
      </c>
    </row>
    <row r="19" spans="1:4" x14ac:dyDescent="0.35">
      <c r="A19" s="1" t="s">
        <v>27</v>
      </c>
      <c r="C19" s="85" t="s">
        <v>78</v>
      </c>
      <c r="D19" s="1" t="s">
        <v>90</v>
      </c>
    </row>
    <row r="20" spans="1:4" x14ac:dyDescent="0.35">
      <c r="A20" s="1" t="s">
        <v>15</v>
      </c>
      <c r="C20" s="86">
        <v>0</v>
      </c>
      <c r="D20" s="1" t="s">
        <v>82</v>
      </c>
    </row>
    <row r="21" spans="1:4" x14ac:dyDescent="0.35">
      <c r="A21" s="1" t="s">
        <v>16</v>
      </c>
      <c r="C21" s="86">
        <v>0</v>
      </c>
      <c r="D21" s="1" t="s">
        <v>90</v>
      </c>
    </row>
    <row r="22" spans="1:4" x14ac:dyDescent="0.35">
      <c r="A22" s="1" t="s">
        <v>111</v>
      </c>
      <c r="C22" s="86">
        <v>0</v>
      </c>
      <c r="D22" s="1" t="s">
        <v>90</v>
      </c>
    </row>
    <row r="23" spans="1:4" x14ac:dyDescent="0.35">
      <c r="A23" s="1" t="s">
        <v>112</v>
      </c>
      <c r="C23" s="86">
        <v>0</v>
      </c>
      <c r="D23" s="1" t="s">
        <v>90</v>
      </c>
    </row>
    <row r="24" spans="1:4" x14ac:dyDescent="0.35">
      <c r="A24" s="1" t="s">
        <v>19</v>
      </c>
      <c r="C24" s="86">
        <v>0</v>
      </c>
      <c r="D24" s="1" t="s">
        <v>90</v>
      </c>
    </row>
    <row r="25" spans="1:4" x14ac:dyDescent="0.35">
      <c r="A25" s="1" t="s">
        <v>18</v>
      </c>
      <c r="C25" s="86">
        <v>0</v>
      </c>
      <c r="D25" s="1" t="s">
        <v>76</v>
      </c>
    </row>
    <row r="26" spans="1:4" x14ac:dyDescent="0.35">
      <c r="A26" s="1" t="s">
        <v>17</v>
      </c>
      <c r="C26" s="86">
        <v>0</v>
      </c>
      <c r="D26" s="1" t="s">
        <v>76</v>
      </c>
    </row>
    <row r="27" spans="1:4" x14ac:dyDescent="0.35">
      <c r="A27" s="1" t="s">
        <v>22</v>
      </c>
      <c r="C27" s="86">
        <v>0</v>
      </c>
      <c r="D27" s="1" t="s">
        <v>76</v>
      </c>
    </row>
    <row r="28" spans="1:4" x14ac:dyDescent="0.35">
      <c r="A28" s="1" t="s">
        <v>28</v>
      </c>
      <c r="C28" s="115">
        <f>C15+C18+C20+C21+C24+C25+C26+C27+C22+C23</f>
        <v>82.514673534244494</v>
      </c>
      <c r="D28" s="1" t="s">
        <v>114</v>
      </c>
    </row>
    <row r="29" spans="1:4" x14ac:dyDescent="0.35">
      <c r="A29" s="1" t="s">
        <v>23</v>
      </c>
      <c r="C29" s="81"/>
    </row>
    <row r="30" spans="1:4" ht="16" thickBot="1" x14ac:dyDescent="0.4">
      <c r="A30" s="1" t="s">
        <v>83</v>
      </c>
      <c r="C30" s="116">
        <f>C15</f>
        <v>30.990637692193356</v>
      </c>
      <c r="D30" s="1" t="s">
        <v>113</v>
      </c>
    </row>
    <row r="32" spans="1:4" x14ac:dyDescent="0.35">
      <c r="A32" s="28" t="s">
        <v>88</v>
      </c>
    </row>
    <row r="33" spans="1:1" x14ac:dyDescent="0.35">
      <c r="A33" s="1" t="s">
        <v>89</v>
      </c>
    </row>
  </sheetData>
  <pageMargins left="0.7" right="0.7" top="0.75" bottom="0.75" header="0.3" footer="0.3"/>
  <pageSetup scale="46" orientation="portrait" r:id="rId1"/>
  <headerFooter>
    <oddHeader>&amp;R&amp;"-,Bold"Case No. 2020-00350
Attachment to Response to MHS-KFTC-KSES-1 Question No. 29(d)
Seelye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79998168889431442"/>
    <pageSetUpPr fitToPage="1"/>
  </sheetPr>
  <dimension ref="A1:D33"/>
  <sheetViews>
    <sheetView view="pageLayout" zoomScaleNormal="80" workbookViewId="0"/>
  </sheetViews>
  <sheetFormatPr defaultColWidth="8.921875" defaultRowHeight="15.5" x14ac:dyDescent="0.35"/>
  <cols>
    <col min="1" max="1" width="51" style="1" bestFit="1" customWidth="1"/>
    <col min="2" max="2" width="9.3828125" style="1" bestFit="1" customWidth="1"/>
    <col min="3" max="3" width="12.84375" style="1" customWidth="1"/>
    <col min="4" max="16384" width="8.921875" style="1"/>
  </cols>
  <sheetData>
    <row r="1" spans="1:3" ht="21" x14ac:dyDescent="0.5">
      <c r="A1" s="39" t="s">
        <v>119</v>
      </c>
      <c r="C1" s="117"/>
    </row>
    <row r="2" spans="1:3" x14ac:dyDescent="0.35">
      <c r="C2" s="117"/>
    </row>
    <row r="3" spans="1:3" x14ac:dyDescent="0.35">
      <c r="C3" s="79"/>
    </row>
    <row r="4" spans="1:3" ht="16" thickBot="1" x14ac:dyDescent="0.4">
      <c r="C4" s="79" t="s">
        <v>21</v>
      </c>
    </row>
    <row r="5" spans="1:3" ht="31" x14ac:dyDescent="0.35">
      <c r="C5" s="80" t="s">
        <v>108</v>
      </c>
    </row>
    <row r="6" spans="1:3" x14ac:dyDescent="0.35">
      <c r="C6" s="81"/>
    </row>
    <row r="7" spans="1:3" x14ac:dyDescent="0.35">
      <c r="A7" s="1" t="s">
        <v>14</v>
      </c>
      <c r="C7" s="82">
        <v>800.85</v>
      </c>
    </row>
    <row r="8" spans="1:3" x14ac:dyDescent="0.35">
      <c r="C8" s="81"/>
    </row>
    <row r="9" spans="1:3" x14ac:dyDescent="0.35">
      <c r="A9" s="1" t="s">
        <v>24</v>
      </c>
      <c r="B9" s="48">
        <f>'WACC - Carrying Charges'!$A$28</f>
        <v>0.20505639446583585</v>
      </c>
      <c r="C9" s="83">
        <f>C7*'WACC - Carrying Charges'!$A$35</f>
        <v>244.30441350796468</v>
      </c>
    </row>
    <row r="10" spans="1:3" x14ac:dyDescent="0.35">
      <c r="C10" s="81"/>
    </row>
    <row r="11" spans="1:3" x14ac:dyDescent="0.35">
      <c r="A11" s="1" t="s">
        <v>44</v>
      </c>
      <c r="C11" s="83">
        <f>'REDACTED - Costs_Reference'!B17</f>
        <v>126</v>
      </c>
    </row>
    <row r="12" spans="1:3" x14ac:dyDescent="0.35">
      <c r="A12" s="58" t="s">
        <v>46</v>
      </c>
      <c r="C12" s="84">
        <f>'REDACTED - Costs_Reference'!B18</f>
        <v>0</v>
      </c>
    </row>
    <row r="13" spans="1:3" x14ac:dyDescent="0.35">
      <c r="C13" s="83">
        <f t="shared" ref="C13" si="0">SUM(C9:C12)</f>
        <v>370.30441350796468</v>
      </c>
    </row>
    <row r="14" spans="1:3" x14ac:dyDescent="0.35">
      <c r="C14" s="81"/>
    </row>
    <row r="15" spans="1:3" x14ac:dyDescent="0.35">
      <c r="A15" s="1" t="s">
        <v>79</v>
      </c>
      <c r="C15" s="83">
        <f>C13/12</f>
        <v>30.858701125663725</v>
      </c>
    </row>
    <row r="16" spans="1:3" x14ac:dyDescent="0.35">
      <c r="A16" s="1" t="s">
        <v>77</v>
      </c>
      <c r="C16" s="85" t="s">
        <v>78</v>
      </c>
    </row>
    <row r="17" spans="1:4" x14ac:dyDescent="0.35">
      <c r="A17" s="1" t="s">
        <v>25</v>
      </c>
      <c r="B17" s="52">
        <v>0.12469</v>
      </c>
      <c r="C17" s="83">
        <f>$B$17*'2019 EV Usage Data'!C38</f>
        <v>623.9933982172746</v>
      </c>
    </row>
    <row r="18" spans="1:4" x14ac:dyDescent="0.35">
      <c r="A18" s="1" t="s">
        <v>26</v>
      </c>
      <c r="C18" s="83">
        <f t="shared" ref="C18" si="1">C17/12</f>
        <v>51.99944985143955</v>
      </c>
      <c r="D18" s="1" t="s">
        <v>91</v>
      </c>
    </row>
    <row r="19" spans="1:4" x14ac:dyDescent="0.35">
      <c r="A19" s="1" t="s">
        <v>27</v>
      </c>
      <c r="C19" s="85" t="s">
        <v>78</v>
      </c>
      <c r="D19" s="1" t="s">
        <v>90</v>
      </c>
    </row>
    <row r="20" spans="1:4" x14ac:dyDescent="0.35">
      <c r="A20" s="1" t="s">
        <v>15</v>
      </c>
      <c r="C20" s="86">
        <v>0</v>
      </c>
      <c r="D20" s="1" t="s">
        <v>82</v>
      </c>
    </row>
    <row r="21" spans="1:4" x14ac:dyDescent="0.35">
      <c r="A21" s="1" t="s">
        <v>16</v>
      </c>
      <c r="C21" s="86">
        <v>0</v>
      </c>
      <c r="D21" s="1" t="s">
        <v>90</v>
      </c>
    </row>
    <row r="22" spans="1:4" x14ac:dyDescent="0.35">
      <c r="A22" s="1" t="s">
        <v>111</v>
      </c>
      <c r="C22" s="86">
        <v>0</v>
      </c>
      <c r="D22" s="1" t="s">
        <v>90</v>
      </c>
    </row>
    <row r="23" spans="1:4" x14ac:dyDescent="0.35">
      <c r="A23" s="1" t="s">
        <v>112</v>
      </c>
      <c r="C23" s="86">
        <v>0</v>
      </c>
      <c r="D23" s="1" t="s">
        <v>90</v>
      </c>
    </row>
    <row r="24" spans="1:4" x14ac:dyDescent="0.35">
      <c r="A24" s="1" t="s">
        <v>19</v>
      </c>
      <c r="C24" s="86">
        <v>0</v>
      </c>
      <c r="D24" s="1" t="s">
        <v>90</v>
      </c>
    </row>
    <row r="25" spans="1:4" x14ac:dyDescent="0.35">
      <c r="A25" s="1" t="s">
        <v>18</v>
      </c>
      <c r="C25" s="86">
        <v>0</v>
      </c>
      <c r="D25" s="1" t="s">
        <v>76</v>
      </c>
    </row>
    <row r="26" spans="1:4" x14ac:dyDescent="0.35">
      <c r="A26" s="1" t="s">
        <v>17</v>
      </c>
      <c r="C26" s="86">
        <v>0</v>
      </c>
      <c r="D26" s="1" t="s">
        <v>76</v>
      </c>
    </row>
    <row r="27" spans="1:4" x14ac:dyDescent="0.35">
      <c r="A27" s="1" t="s">
        <v>22</v>
      </c>
      <c r="C27" s="86">
        <v>0</v>
      </c>
      <c r="D27" s="1" t="s">
        <v>76</v>
      </c>
    </row>
    <row r="28" spans="1:4" x14ac:dyDescent="0.35">
      <c r="A28" s="1" t="s">
        <v>28</v>
      </c>
      <c r="C28" s="115">
        <f>C15+C18+C20+C21+C24+C25+C26+C27+C22+C23</f>
        <v>82.858150977103278</v>
      </c>
      <c r="D28" s="1" t="s">
        <v>114</v>
      </c>
    </row>
    <row r="29" spans="1:4" x14ac:dyDescent="0.35">
      <c r="A29" s="1" t="s">
        <v>23</v>
      </c>
      <c r="C29" s="81"/>
    </row>
    <row r="30" spans="1:4" ht="16" thickBot="1" x14ac:dyDescent="0.4">
      <c r="A30" s="1" t="s">
        <v>83</v>
      </c>
      <c r="C30" s="116">
        <f>C15</f>
        <v>30.858701125663725</v>
      </c>
      <c r="D30" s="1" t="s">
        <v>113</v>
      </c>
    </row>
    <row r="32" spans="1:4" x14ac:dyDescent="0.35">
      <c r="A32" s="28" t="s">
        <v>88</v>
      </c>
    </row>
    <row r="33" spans="1:1" x14ac:dyDescent="0.35">
      <c r="A33" s="1" t="s">
        <v>89</v>
      </c>
    </row>
  </sheetData>
  <pageMargins left="0.7" right="0.7" top="0.75" bottom="0.75" header="0.3" footer="0.3"/>
  <pageSetup scale="44" orientation="portrait" r:id="rId1"/>
  <headerFooter>
    <oddHeader>&amp;R&amp;"-,Bold"Case No. 2020-00350
Attachment to Response to MHS-KFTC-KSES-1 Question No. 29(d)
Seelye</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48"/>
  <sheetViews>
    <sheetView view="pageLayout" zoomScaleNormal="80" workbookViewId="0"/>
  </sheetViews>
  <sheetFormatPr defaultColWidth="8.921875" defaultRowHeight="15.5" x14ac:dyDescent="0.35"/>
  <cols>
    <col min="1" max="1" width="12.921875" style="1" customWidth="1"/>
    <col min="2" max="2" width="11.61328125" style="1" bestFit="1" customWidth="1"/>
    <col min="3" max="8" width="8.921875" style="1"/>
    <col min="9" max="9" width="13.61328125" style="1" customWidth="1"/>
    <col min="10" max="10" width="11.61328125" style="1" bestFit="1" customWidth="1"/>
    <col min="11" max="16384" width="8.921875" style="1"/>
  </cols>
  <sheetData>
    <row r="1" spans="1:14" ht="21" x14ac:dyDescent="0.5">
      <c r="A1" s="38" t="s">
        <v>0</v>
      </c>
    </row>
    <row r="2" spans="1:14" x14ac:dyDescent="0.35">
      <c r="A2" s="29"/>
    </row>
    <row r="3" spans="1:14" ht="21" x14ac:dyDescent="0.5">
      <c r="A3" s="39" t="s">
        <v>20</v>
      </c>
      <c r="I3" s="46" t="s">
        <v>55</v>
      </c>
    </row>
    <row r="4" spans="1:14" x14ac:dyDescent="0.35">
      <c r="A4" s="1" t="s">
        <v>116</v>
      </c>
      <c r="I4" s="1" t="s">
        <v>116</v>
      </c>
    </row>
    <row r="5" spans="1:14" x14ac:dyDescent="0.35">
      <c r="A5" s="40"/>
      <c r="B5" s="11" t="s">
        <v>1</v>
      </c>
      <c r="C5" s="12" t="s">
        <v>7</v>
      </c>
      <c r="D5" s="41" t="s">
        <v>7</v>
      </c>
      <c r="E5" s="13" t="s">
        <v>9</v>
      </c>
      <c r="F5" s="9"/>
      <c r="I5" s="40"/>
      <c r="J5" s="11" t="s">
        <v>1</v>
      </c>
      <c r="K5" s="12" t="s">
        <v>7</v>
      </c>
      <c r="L5" s="41" t="s">
        <v>7</v>
      </c>
      <c r="M5" s="13" t="s">
        <v>9</v>
      </c>
      <c r="N5" s="9"/>
    </row>
    <row r="6" spans="1:14" x14ac:dyDescent="0.35">
      <c r="A6" s="42"/>
      <c r="B6" s="15" t="s">
        <v>54</v>
      </c>
      <c r="C6" s="15" t="s">
        <v>6</v>
      </c>
      <c r="D6" s="43" t="s">
        <v>10</v>
      </c>
      <c r="E6" s="44" t="s">
        <v>10</v>
      </c>
      <c r="F6" s="9"/>
      <c r="I6" s="42"/>
      <c r="J6" s="15" t="s">
        <v>54</v>
      </c>
      <c r="K6" s="15" t="s">
        <v>6</v>
      </c>
      <c r="L6" s="43" t="s">
        <v>10</v>
      </c>
      <c r="M6" s="44" t="s">
        <v>10</v>
      </c>
      <c r="N6" s="9"/>
    </row>
    <row r="7" spans="1:14" x14ac:dyDescent="0.35">
      <c r="A7" s="10" t="s">
        <v>53</v>
      </c>
      <c r="B7" s="104">
        <v>0.53231727204541945</v>
      </c>
      <c r="C7" s="105">
        <v>0.1</v>
      </c>
      <c r="D7" s="106"/>
      <c r="E7" s="45">
        <f>B7*C7</f>
        <v>5.3231727204541945E-2</v>
      </c>
      <c r="F7" s="9"/>
      <c r="I7" s="10" t="s">
        <v>53</v>
      </c>
      <c r="J7" s="104">
        <v>0.53186756668048796</v>
      </c>
      <c r="K7" s="105">
        <v>0.1</v>
      </c>
      <c r="L7" s="103"/>
      <c r="M7" s="45">
        <f>J7*K7</f>
        <v>5.3186756668048799E-2</v>
      </c>
      <c r="N7" s="9"/>
    </row>
    <row r="8" spans="1:14" x14ac:dyDescent="0.35">
      <c r="A8" s="10" t="s">
        <v>11</v>
      </c>
      <c r="B8" s="104">
        <v>1.7181755744303865E-2</v>
      </c>
      <c r="C8" s="107"/>
      <c r="D8" s="103">
        <v>4.5912749740748019E-3</v>
      </c>
      <c r="E8" s="17">
        <f>B8*D8</f>
        <v>7.8886165159488303E-5</v>
      </c>
      <c r="F8" s="9"/>
      <c r="I8" s="10" t="s">
        <v>11</v>
      </c>
      <c r="J8" s="104">
        <v>1.2724441454179317E-2</v>
      </c>
      <c r="K8" s="107"/>
      <c r="L8" s="103">
        <v>4.6014989982342287E-3</v>
      </c>
      <c r="M8" s="17">
        <f>J8*L8</f>
        <v>5.8551504604496218E-5</v>
      </c>
      <c r="N8" s="9"/>
    </row>
    <row r="9" spans="1:14" x14ac:dyDescent="0.35">
      <c r="A9" s="14" t="s">
        <v>12</v>
      </c>
      <c r="B9" s="108">
        <v>0.45050097221027657</v>
      </c>
      <c r="C9" s="109"/>
      <c r="D9" s="110">
        <v>4.1618462004870925E-2</v>
      </c>
      <c r="E9" s="19">
        <f>B9*D9</f>
        <v>1.8749157595090809E-2</v>
      </c>
      <c r="F9" s="9"/>
      <c r="I9" s="14" t="s">
        <v>12</v>
      </c>
      <c r="J9" s="108">
        <v>0.45540799186533276</v>
      </c>
      <c r="K9" s="109"/>
      <c r="L9" s="110">
        <v>4.0417299088459008E-2</v>
      </c>
      <c r="M9" s="19">
        <f>J9*L9</f>
        <v>1.8406361014495661E-2</v>
      </c>
      <c r="N9" s="9"/>
    </row>
    <row r="10" spans="1:14" x14ac:dyDescent="0.35">
      <c r="A10" s="10" t="s">
        <v>13</v>
      </c>
      <c r="B10" s="16">
        <f>SUM(B8:B9)</f>
        <v>0.46768272795458044</v>
      </c>
      <c r="C10" s="20"/>
      <c r="D10" s="21"/>
      <c r="E10" s="22"/>
      <c r="F10" s="9"/>
      <c r="I10" s="10" t="s">
        <v>13</v>
      </c>
      <c r="J10" s="16">
        <f>SUM(J8:J9)</f>
        <v>0.4681324333195121</v>
      </c>
      <c r="K10" s="20"/>
      <c r="L10" s="21"/>
      <c r="M10" s="22"/>
      <c r="N10" s="9"/>
    </row>
    <row r="11" spans="1:14" ht="16" thickBot="1" x14ac:dyDescent="0.4">
      <c r="A11" s="23" t="s">
        <v>2</v>
      </c>
      <c r="B11" s="24">
        <f>ROUNDUP(B7+B10,1)</f>
        <v>1</v>
      </c>
      <c r="C11" s="25"/>
      <c r="D11" s="25"/>
      <c r="E11" s="26">
        <f>SUM(E7:E9)</f>
        <v>7.2059770964792241E-2</v>
      </c>
      <c r="F11" s="27" t="s">
        <v>8</v>
      </c>
      <c r="I11" s="23" t="s">
        <v>2</v>
      </c>
      <c r="J11" s="24">
        <f>ROUNDUP(J7+J10,1)</f>
        <v>1</v>
      </c>
      <c r="K11" s="25"/>
      <c r="L11" s="25"/>
      <c r="M11" s="26">
        <f>SUM(M7:M9)</f>
        <v>7.165166918714895E-2</v>
      </c>
      <c r="N11" s="27" t="s">
        <v>8</v>
      </c>
    </row>
    <row r="12" spans="1:14" ht="16" thickTop="1" x14ac:dyDescent="0.35"/>
    <row r="14" spans="1:14" ht="21" x14ac:dyDescent="0.5">
      <c r="A14" s="38" t="s">
        <v>56</v>
      </c>
    </row>
    <row r="15" spans="1:14" x14ac:dyDescent="0.35">
      <c r="A15" s="113" t="s">
        <v>20</v>
      </c>
      <c r="B15" s="8" t="s">
        <v>118</v>
      </c>
      <c r="G15" s="114" t="s">
        <v>55</v>
      </c>
      <c r="H15" s="8" t="s">
        <v>118</v>
      </c>
    </row>
    <row r="16" spans="1:14" x14ac:dyDescent="0.35">
      <c r="A16" s="112">
        <v>0.19950000000000001</v>
      </c>
      <c r="B16" s="1" t="s">
        <v>117</v>
      </c>
      <c r="G16" s="112">
        <v>0.19950000000000001</v>
      </c>
      <c r="H16" s="1" t="s">
        <v>117</v>
      </c>
    </row>
    <row r="17" spans="1:14" x14ac:dyDescent="0.35">
      <c r="A17" s="111">
        <v>0.05</v>
      </c>
      <c r="B17" s="1" t="s">
        <v>115</v>
      </c>
      <c r="G17" s="111">
        <v>0.05</v>
      </c>
      <c r="H17" s="1" t="s">
        <v>115</v>
      </c>
    </row>
    <row r="18" spans="1:14" x14ac:dyDescent="0.35">
      <c r="A18" s="48">
        <f>SUM(A16:A17)</f>
        <v>0.2495</v>
      </c>
      <c r="B18" s="1" t="s">
        <v>57</v>
      </c>
      <c r="G18" s="48">
        <f>SUM(G16:G17)</f>
        <v>0.2495</v>
      </c>
      <c r="H18" s="1" t="s">
        <v>57</v>
      </c>
    </row>
    <row r="20" spans="1:14" x14ac:dyDescent="0.35">
      <c r="A20" s="49">
        <f>(E7/(1-A18))*A18</f>
        <v>1.769662350104359E-2</v>
      </c>
      <c r="B20" s="1" t="s">
        <v>60</v>
      </c>
    </row>
    <row r="21" spans="1:14" x14ac:dyDescent="0.35">
      <c r="A21" s="49">
        <f>(M7/(1-G18))*G18</f>
        <v>1.7681673269391306E-2</v>
      </c>
      <c r="B21" s="1" t="s">
        <v>61</v>
      </c>
    </row>
    <row r="23" spans="1:14" ht="21" x14ac:dyDescent="0.5">
      <c r="A23" s="39" t="s">
        <v>20</v>
      </c>
      <c r="I23" s="46" t="s">
        <v>55</v>
      </c>
    </row>
    <row r="24" spans="1:14" x14ac:dyDescent="0.35">
      <c r="A24" s="49">
        <f>E11</f>
        <v>7.2059770964792241E-2</v>
      </c>
      <c r="B24" s="1" t="s">
        <v>3</v>
      </c>
      <c r="I24" s="49">
        <f>M11</f>
        <v>7.165166918714895E-2</v>
      </c>
      <c r="J24" s="1" t="s">
        <v>3</v>
      </c>
    </row>
    <row r="25" spans="1:14" x14ac:dyDescent="0.35">
      <c r="A25" s="50">
        <f>1/D25</f>
        <v>0.1</v>
      </c>
      <c r="B25" s="1" t="s">
        <v>58</v>
      </c>
      <c r="D25" s="78">
        <v>10</v>
      </c>
      <c r="E25" s="1" t="s">
        <v>4</v>
      </c>
      <c r="I25" s="50">
        <f>1/L25</f>
        <v>0.1</v>
      </c>
      <c r="J25" s="1" t="s">
        <v>58</v>
      </c>
      <c r="L25" s="78">
        <v>10</v>
      </c>
      <c r="M25" s="1" t="s">
        <v>4</v>
      </c>
    </row>
    <row r="26" spans="1:14" x14ac:dyDescent="0.35">
      <c r="A26" s="49">
        <f>A20</f>
        <v>1.769662350104359E-2</v>
      </c>
      <c r="B26" s="1" t="s">
        <v>5</v>
      </c>
      <c r="I26" s="49">
        <f>A21</f>
        <v>1.7681673269391306E-2</v>
      </c>
      <c r="J26" s="1" t="s">
        <v>5</v>
      </c>
    </row>
    <row r="27" spans="1:14" ht="16" thickBot="1" x14ac:dyDescent="0.4">
      <c r="A27" s="101">
        <v>1.5299999999999999E-2</v>
      </c>
      <c r="B27" s="1" t="s">
        <v>59</v>
      </c>
      <c r="I27" s="101">
        <v>1.77E-2</v>
      </c>
      <c r="J27" s="1" t="s">
        <v>59</v>
      </c>
    </row>
    <row r="28" spans="1:14" ht="16" thickTop="1" x14ac:dyDescent="0.35">
      <c r="A28" s="51">
        <f>SUM(A24:A27)</f>
        <v>0.20505639446583585</v>
      </c>
      <c r="B28" s="8" t="s">
        <v>62</v>
      </c>
      <c r="I28" s="51">
        <f>SUM(I24:I27)</f>
        <v>0.20703334245654026</v>
      </c>
      <c r="J28" s="8" t="s">
        <v>63</v>
      </c>
    </row>
    <row r="29" spans="1:14" ht="16" thickBot="1" x14ac:dyDescent="0.4"/>
    <row r="30" spans="1:14" ht="21" x14ac:dyDescent="0.5">
      <c r="A30" s="87" t="s">
        <v>20</v>
      </c>
      <c r="B30" s="88"/>
      <c r="C30" s="88"/>
      <c r="D30" s="88"/>
      <c r="E30" s="88"/>
      <c r="F30" s="88"/>
      <c r="G30" s="88"/>
      <c r="H30" s="88"/>
      <c r="I30" s="89" t="s">
        <v>55</v>
      </c>
      <c r="J30" s="88"/>
      <c r="K30" s="88"/>
      <c r="L30" s="88"/>
      <c r="M30" s="88"/>
      <c r="N30" s="90"/>
    </row>
    <row r="31" spans="1:14" x14ac:dyDescent="0.35">
      <c r="A31" s="91">
        <f>E11</f>
        <v>7.2059770964792241E-2</v>
      </c>
      <c r="B31" s="58" t="s">
        <v>3</v>
      </c>
      <c r="C31" s="58"/>
      <c r="D31" s="58"/>
      <c r="E31" s="58"/>
      <c r="F31" s="58"/>
      <c r="G31" s="58"/>
      <c r="H31" s="58"/>
      <c r="I31" s="92">
        <f>M11</f>
        <v>7.165166918714895E-2</v>
      </c>
      <c r="J31" s="58" t="s">
        <v>3</v>
      </c>
      <c r="K31" s="58"/>
      <c r="L31" s="58"/>
      <c r="M31" s="58"/>
      <c r="N31" s="93"/>
    </row>
    <row r="32" spans="1:14" x14ac:dyDescent="0.35">
      <c r="A32" s="94">
        <f>1/D32</f>
        <v>0.2</v>
      </c>
      <c r="B32" s="58" t="s">
        <v>58</v>
      </c>
      <c r="C32" s="58"/>
      <c r="D32" s="62">
        <v>5</v>
      </c>
      <c r="E32" s="58" t="s">
        <v>4</v>
      </c>
      <c r="F32" s="58"/>
      <c r="G32" s="58"/>
      <c r="H32" s="58"/>
      <c r="I32" s="95">
        <f>1/L32</f>
        <v>0.2</v>
      </c>
      <c r="J32" s="58" t="s">
        <v>58</v>
      </c>
      <c r="K32" s="58"/>
      <c r="L32" s="62">
        <v>5</v>
      </c>
      <c r="M32" s="58" t="s">
        <v>4</v>
      </c>
      <c r="N32" s="93"/>
    </row>
    <row r="33" spans="1:14" x14ac:dyDescent="0.35">
      <c r="A33" s="91">
        <f>A20</f>
        <v>1.769662350104359E-2</v>
      </c>
      <c r="B33" s="58" t="s">
        <v>5</v>
      </c>
      <c r="C33" s="58"/>
      <c r="D33" s="58"/>
      <c r="E33" s="58"/>
      <c r="F33" s="58"/>
      <c r="G33" s="58"/>
      <c r="H33" s="58"/>
      <c r="I33" s="92">
        <f>A21</f>
        <v>1.7681673269391306E-2</v>
      </c>
      <c r="J33" s="58" t="s">
        <v>5</v>
      </c>
      <c r="K33" s="58"/>
      <c r="L33" s="58"/>
      <c r="M33" s="58"/>
      <c r="N33" s="93"/>
    </row>
    <row r="34" spans="1:14" ht="16" thickBot="1" x14ac:dyDescent="0.4">
      <c r="A34" s="102">
        <v>1.5299999999999999E-2</v>
      </c>
      <c r="B34" s="58" t="s">
        <v>59</v>
      </c>
      <c r="C34" s="58"/>
      <c r="D34" s="58"/>
      <c r="E34" s="58"/>
      <c r="F34" s="58"/>
      <c r="G34" s="58"/>
      <c r="H34" s="58"/>
      <c r="I34" s="101">
        <v>1.77E-2</v>
      </c>
      <c r="J34" s="58" t="s">
        <v>59</v>
      </c>
      <c r="K34" s="58"/>
      <c r="L34" s="58"/>
      <c r="M34" s="58"/>
      <c r="N34" s="93"/>
    </row>
    <row r="35" spans="1:14" ht="16.5" thickTop="1" thickBot="1" x14ac:dyDescent="0.4">
      <c r="A35" s="96">
        <f>SUM(A31:A34)</f>
        <v>0.30505639446583588</v>
      </c>
      <c r="B35" s="97" t="s">
        <v>62</v>
      </c>
      <c r="C35" s="98"/>
      <c r="D35" s="98"/>
      <c r="E35" s="98"/>
      <c r="F35" s="98"/>
      <c r="G35" s="98"/>
      <c r="H35" s="98"/>
      <c r="I35" s="99">
        <f>SUM(I31:I34)</f>
        <v>0.30703334245654024</v>
      </c>
      <c r="J35" s="97" t="s">
        <v>63</v>
      </c>
      <c r="K35" s="98"/>
      <c r="L35" s="98"/>
      <c r="M35" s="98"/>
      <c r="N35" s="100"/>
    </row>
    <row r="36" spans="1:14" x14ac:dyDescent="0.35">
      <c r="A36" s="61"/>
      <c r="B36" s="63"/>
      <c r="C36" s="60"/>
      <c r="D36" s="61"/>
    </row>
    <row r="37" spans="1:14" x14ac:dyDescent="0.35">
      <c r="A37" s="61"/>
      <c r="B37" s="63"/>
      <c r="C37" s="60"/>
      <c r="D37" s="61"/>
    </row>
    <row r="38" spans="1:14" x14ac:dyDescent="0.35">
      <c r="A38" s="61"/>
      <c r="B38" s="63"/>
      <c r="C38" s="60"/>
      <c r="D38" s="61"/>
    </row>
    <row r="39" spans="1:14" x14ac:dyDescent="0.35">
      <c r="A39" s="61"/>
      <c r="B39" s="63"/>
      <c r="C39" s="60"/>
      <c r="D39" s="61"/>
    </row>
    <row r="40" spans="1:14" x14ac:dyDescent="0.35">
      <c r="A40" s="61"/>
      <c r="B40" s="63"/>
      <c r="C40" s="60"/>
      <c r="D40" s="61"/>
    </row>
    <row r="41" spans="1:14" x14ac:dyDescent="0.35">
      <c r="A41" s="61"/>
      <c r="B41" s="63"/>
      <c r="C41" s="60"/>
      <c r="D41" s="61"/>
    </row>
    <row r="42" spans="1:14" x14ac:dyDescent="0.35">
      <c r="A42" s="61"/>
      <c r="B42" s="63"/>
      <c r="C42" s="60"/>
      <c r="D42" s="61"/>
    </row>
    <row r="43" spans="1:14" x14ac:dyDescent="0.35">
      <c r="A43" s="61"/>
      <c r="B43" s="63"/>
      <c r="C43" s="60"/>
      <c r="D43" s="61"/>
    </row>
    <row r="44" spans="1:14" x14ac:dyDescent="0.35">
      <c r="A44" s="61"/>
      <c r="B44" s="63"/>
      <c r="C44" s="60"/>
      <c r="D44" s="61"/>
    </row>
    <row r="45" spans="1:14" x14ac:dyDescent="0.35">
      <c r="A45" s="61"/>
      <c r="B45" s="63"/>
      <c r="C45" s="60"/>
      <c r="D45" s="61"/>
    </row>
    <row r="46" spans="1:14" x14ac:dyDescent="0.35">
      <c r="A46" s="61"/>
      <c r="B46" s="63"/>
      <c r="C46" s="60"/>
      <c r="D46" s="61"/>
    </row>
    <row r="47" spans="1:14" x14ac:dyDescent="0.35">
      <c r="A47" s="61"/>
      <c r="B47" s="63"/>
      <c r="C47" s="60"/>
      <c r="D47" s="61"/>
    </row>
    <row r="48" spans="1:14" x14ac:dyDescent="0.35">
      <c r="A48" s="61"/>
      <c r="B48" s="64"/>
      <c r="C48" s="65"/>
      <c r="D48" s="61"/>
    </row>
  </sheetData>
  <pageMargins left="0.7" right="0.7" top="0.75" bottom="0.75" header="0.3" footer="0.3"/>
  <pageSetup scale="48" orientation="portrait" r:id="rId1"/>
  <headerFooter>
    <oddHeader>&amp;R&amp;"-,Bold"Case No. 2020-00350
Attachment to Response to MHS-KFTC-KSES-1 Question No. 29(d)
Seelye</oddHeader>
  </headerFooter>
  <ignoredErrors>
    <ignoredError sqref="B10"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38"/>
  <sheetViews>
    <sheetView view="pageLayout" zoomScaleNormal="80" workbookViewId="0"/>
  </sheetViews>
  <sheetFormatPr defaultColWidth="8.921875" defaultRowHeight="15.5" x14ac:dyDescent="0.35"/>
  <cols>
    <col min="1" max="1" width="21.4609375" style="1" customWidth="1"/>
    <col min="2" max="2" width="10.3828125" style="1" customWidth="1"/>
    <col min="3" max="3" width="11.15234375" style="1" customWidth="1"/>
    <col min="4" max="4" width="8.921875" style="1"/>
    <col min="5" max="5" width="15.3828125" style="1" customWidth="1"/>
    <col min="6" max="7" width="8.921875" style="1"/>
    <col min="8" max="8" width="14.3828125" style="1" bestFit="1" customWidth="1"/>
    <col min="9" max="11" width="8.921875" style="1"/>
    <col min="12" max="12" width="15.84375" style="1" customWidth="1"/>
    <col min="13" max="16384" width="8.921875" style="1"/>
  </cols>
  <sheetData>
    <row r="1" spans="1:13" ht="21" x14ac:dyDescent="0.5">
      <c r="A1" s="54" t="s">
        <v>105</v>
      </c>
      <c r="M1" s="74" t="s">
        <v>106</v>
      </c>
    </row>
    <row r="2" spans="1:13" x14ac:dyDescent="0.35">
      <c r="A2" s="8" t="s">
        <v>64</v>
      </c>
      <c r="H2" s="8" t="s">
        <v>87</v>
      </c>
    </row>
    <row r="3" spans="1:13" ht="46.5" x14ac:dyDescent="0.35">
      <c r="A3" s="57" t="s">
        <v>65</v>
      </c>
      <c r="B3" s="55" t="s">
        <v>66</v>
      </c>
      <c r="C3" s="55" t="s">
        <v>67</v>
      </c>
      <c r="D3" s="55" t="s">
        <v>68</v>
      </c>
      <c r="E3" s="55" t="s">
        <v>72</v>
      </c>
      <c r="F3" s="55" t="s">
        <v>69</v>
      </c>
      <c r="H3" s="57" t="s">
        <v>65</v>
      </c>
      <c r="I3" s="55" t="s">
        <v>66</v>
      </c>
      <c r="J3" s="55" t="s">
        <v>67</v>
      </c>
      <c r="K3" s="55" t="s">
        <v>68</v>
      </c>
      <c r="L3" s="55" t="s">
        <v>72</v>
      </c>
      <c r="M3" s="55" t="s">
        <v>69</v>
      </c>
    </row>
    <row r="4" spans="1:13" x14ac:dyDescent="0.35">
      <c r="A4" s="5" t="s">
        <v>29</v>
      </c>
      <c r="B4" s="56">
        <v>365</v>
      </c>
      <c r="C4" s="56">
        <v>426.75</v>
      </c>
      <c r="D4" s="71">
        <f>4*B4</f>
        <v>1460</v>
      </c>
      <c r="E4" s="73">
        <f>C4/D4</f>
        <v>0.29229452054794519</v>
      </c>
      <c r="F4" s="73">
        <f>C4/(B4*24)</f>
        <v>4.8715753424657532E-2</v>
      </c>
      <c r="H4" s="53" t="s">
        <v>85</v>
      </c>
      <c r="I4" s="56">
        <v>365</v>
      </c>
      <c r="J4" s="77">
        <v>2786</v>
      </c>
      <c r="K4" s="71">
        <f>4*I4</f>
        <v>1460</v>
      </c>
      <c r="L4" s="73">
        <f>J4/K4</f>
        <v>1.9082191780821918</v>
      </c>
      <c r="M4" s="73">
        <f>J4/(I4*24)</f>
        <v>0.31803652968036528</v>
      </c>
    </row>
    <row r="5" spans="1:13" ht="31" x14ac:dyDescent="0.35">
      <c r="A5" s="5" t="s">
        <v>30</v>
      </c>
      <c r="B5" s="56">
        <v>365</v>
      </c>
      <c r="C5" s="56">
        <v>1023.12</v>
      </c>
      <c r="D5" s="71">
        <f t="shared" ref="D5:D11" si="0">4*B5</f>
        <v>1460</v>
      </c>
      <c r="E5" s="73">
        <f t="shared" ref="E5:E11" si="1">C5/D5</f>
        <v>0.70076712328767121</v>
      </c>
      <c r="F5" s="73">
        <f t="shared" ref="F5:F24" si="2">C5/(B5*24)</f>
        <v>0.1167945205479452</v>
      </c>
      <c r="H5" s="53" t="s">
        <v>86</v>
      </c>
      <c r="I5" s="56">
        <v>365</v>
      </c>
      <c r="J5" s="77">
        <v>540</v>
      </c>
      <c r="K5" s="71">
        <f t="shared" ref="K5" si="3">4*I5</f>
        <v>1460</v>
      </c>
      <c r="L5" s="73">
        <f t="shared" ref="L5" si="4">J5/K5</f>
        <v>0.36986301369863012</v>
      </c>
      <c r="M5" s="73">
        <f t="shared" ref="M5:M24" si="5">J5/(I5*24)</f>
        <v>6.1643835616438353E-2</v>
      </c>
    </row>
    <row r="6" spans="1:13" x14ac:dyDescent="0.35">
      <c r="A6" s="5" t="s">
        <v>31</v>
      </c>
      <c r="B6" s="56">
        <v>365</v>
      </c>
      <c r="C6" s="56">
        <v>433.98</v>
      </c>
      <c r="D6" s="71">
        <f t="shared" si="0"/>
        <v>1460</v>
      </c>
      <c r="E6" s="73">
        <f t="shared" si="1"/>
        <v>0.29724657534246579</v>
      </c>
      <c r="F6" s="73">
        <f t="shared" si="2"/>
        <v>4.9541095890410961E-2</v>
      </c>
      <c r="H6" s="53" t="s">
        <v>107</v>
      </c>
      <c r="I6" s="56">
        <v>202</v>
      </c>
      <c r="J6" s="77">
        <v>1521</v>
      </c>
      <c r="K6" s="71">
        <f t="shared" ref="K6" si="6">4*I6</f>
        <v>808</v>
      </c>
      <c r="L6" s="73">
        <f t="shared" ref="L6" si="7">J6/K6</f>
        <v>1.8824257425742574</v>
      </c>
      <c r="M6" s="73">
        <f t="shared" ref="M6" si="8">J6/(I6*24)</f>
        <v>0.31373762376237624</v>
      </c>
    </row>
    <row r="7" spans="1:13" x14ac:dyDescent="0.35">
      <c r="A7" s="5" t="s">
        <v>32</v>
      </c>
      <c r="B7" s="56">
        <v>365</v>
      </c>
      <c r="C7" s="56">
        <v>378.78</v>
      </c>
      <c r="D7" s="71">
        <f t="shared" si="0"/>
        <v>1460</v>
      </c>
      <c r="E7" s="73">
        <f t="shared" si="1"/>
        <v>0.25943835616438354</v>
      </c>
      <c r="F7" s="73">
        <f t="shared" si="2"/>
        <v>4.3239726027397257E-2</v>
      </c>
      <c r="H7" s="53"/>
      <c r="I7" s="56"/>
      <c r="J7" s="56"/>
      <c r="K7" s="59"/>
      <c r="L7" s="47"/>
      <c r="M7" s="47"/>
    </row>
    <row r="8" spans="1:13" x14ac:dyDescent="0.35">
      <c r="A8" s="5" t="s">
        <v>33</v>
      </c>
      <c r="B8" s="56">
        <v>365</v>
      </c>
      <c r="C8" s="56">
        <v>512.13</v>
      </c>
      <c r="D8" s="71">
        <f t="shared" si="0"/>
        <v>1460</v>
      </c>
      <c r="E8" s="73">
        <f t="shared" si="1"/>
        <v>0.35077397260273974</v>
      </c>
      <c r="F8" s="73">
        <f t="shared" si="2"/>
        <v>5.8462328767123289E-2</v>
      </c>
      <c r="H8" s="53"/>
      <c r="I8" s="56"/>
      <c r="J8" s="56"/>
      <c r="K8" s="59"/>
      <c r="L8" s="47"/>
      <c r="M8" s="47"/>
    </row>
    <row r="9" spans="1:13" x14ac:dyDescent="0.35">
      <c r="A9" s="5" t="s">
        <v>34</v>
      </c>
      <c r="B9" s="56">
        <v>365</v>
      </c>
      <c r="C9" s="56">
        <v>720.99</v>
      </c>
      <c r="D9" s="71">
        <f t="shared" si="0"/>
        <v>1460</v>
      </c>
      <c r="E9" s="73">
        <f t="shared" si="1"/>
        <v>0.49382876712328766</v>
      </c>
      <c r="F9" s="73">
        <f t="shared" si="2"/>
        <v>8.2304794520547953E-2</v>
      </c>
      <c r="H9" s="53"/>
      <c r="I9" s="56"/>
      <c r="J9" s="56"/>
      <c r="K9" s="59"/>
      <c r="L9" s="47"/>
      <c r="M9" s="47"/>
    </row>
    <row r="10" spans="1:13" x14ac:dyDescent="0.35">
      <c r="A10" s="5" t="s">
        <v>35</v>
      </c>
      <c r="B10" s="56">
        <v>365</v>
      </c>
      <c r="C10" s="56">
        <v>124.84</v>
      </c>
      <c r="D10" s="71">
        <f t="shared" si="0"/>
        <v>1460</v>
      </c>
      <c r="E10" s="73">
        <f t="shared" si="1"/>
        <v>8.5506849315068495E-2</v>
      </c>
      <c r="F10" s="73">
        <f t="shared" si="2"/>
        <v>1.4251141552511415E-2</v>
      </c>
      <c r="H10" s="53"/>
      <c r="I10" s="56"/>
      <c r="J10" s="56"/>
      <c r="K10" s="59"/>
      <c r="L10" s="47"/>
      <c r="M10" s="47"/>
    </row>
    <row r="11" spans="1:13" x14ac:dyDescent="0.35">
      <c r="A11" s="6" t="s">
        <v>36</v>
      </c>
      <c r="B11" s="59">
        <v>365</v>
      </c>
      <c r="C11" s="59">
        <v>80.31</v>
      </c>
      <c r="D11" s="71">
        <f t="shared" si="0"/>
        <v>1460</v>
      </c>
      <c r="E11" s="73">
        <f t="shared" si="1"/>
        <v>5.5006849315068496E-2</v>
      </c>
      <c r="F11" s="73">
        <f t="shared" si="2"/>
        <v>9.1678082191780832E-3</v>
      </c>
      <c r="H11" s="53"/>
      <c r="I11" s="59"/>
      <c r="J11" s="59"/>
      <c r="K11" s="59"/>
      <c r="L11" s="75"/>
      <c r="M11" s="75"/>
    </row>
    <row r="12" spans="1:13" x14ac:dyDescent="0.35">
      <c r="A12" s="6" t="s">
        <v>93</v>
      </c>
      <c r="B12" s="59">
        <v>365</v>
      </c>
      <c r="C12" s="59">
        <v>243.41</v>
      </c>
      <c r="D12" s="71">
        <f t="shared" ref="D12:D23" si="9">4*B12</f>
        <v>1460</v>
      </c>
      <c r="E12" s="73">
        <f t="shared" ref="E12:E23" si="10">C12/D12</f>
        <v>0.16671917808219178</v>
      </c>
      <c r="F12" s="73">
        <f t="shared" ref="F12:F23" si="11">C12/(B12*24)</f>
        <v>2.7786529680365296E-2</v>
      </c>
      <c r="H12" s="53"/>
      <c r="I12" s="59"/>
      <c r="J12" s="59"/>
      <c r="K12" s="59"/>
      <c r="L12" s="75"/>
      <c r="M12" s="75"/>
    </row>
    <row r="13" spans="1:13" x14ac:dyDescent="0.35">
      <c r="A13" s="6" t="s">
        <v>94</v>
      </c>
      <c r="B13" s="59">
        <v>365</v>
      </c>
      <c r="C13" s="59">
        <v>196.39</v>
      </c>
      <c r="D13" s="71">
        <f t="shared" si="9"/>
        <v>1460</v>
      </c>
      <c r="E13" s="73">
        <f t="shared" si="10"/>
        <v>0.13451369863013699</v>
      </c>
      <c r="F13" s="73">
        <f t="shared" si="11"/>
        <v>2.2418949771689498E-2</v>
      </c>
      <c r="H13" s="53"/>
      <c r="I13" s="59"/>
      <c r="J13" s="59"/>
      <c r="K13" s="59"/>
      <c r="L13" s="75"/>
      <c r="M13" s="75"/>
    </row>
    <row r="14" spans="1:13" x14ac:dyDescent="0.35">
      <c r="A14" s="6" t="s">
        <v>95</v>
      </c>
      <c r="B14" s="59">
        <v>365</v>
      </c>
      <c r="C14" s="59">
        <v>270.92</v>
      </c>
      <c r="D14" s="71">
        <f t="shared" si="9"/>
        <v>1460</v>
      </c>
      <c r="E14" s="73">
        <f t="shared" si="10"/>
        <v>0.18556164383561644</v>
      </c>
      <c r="F14" s="73">
        <f t="shared" si="11"/>
        <v>3.0926940639269408E-2</v>
      </c>
      <c r="H14" s="53"/>
      <c r="I14" s="59"/>
      <c r="J14" s="59"/>
      <c r="K14" s="59"/>
      <c r="L14" s="75"/>
      <c r="M14" s="75"/>
    </row>
    <row r="15" spans="1:13" x14ac:dyDescent="0.35">
      <c r="A15" s="6" t="s">
        <v>96</v>
      </c>
      <c r="B15" s="59">
        <v>365</v>
      </c>
      <c r="C15" s="59">
        <v>11.77</v>
      </c>
      <c r="D15" s="71">
        <f t="shared" si="9"/>
        <v>1460</v>
      </c>
      <c r="E15" s="73">
        <f t="shared" si="10"/>
        <v>8.0616438356164374E-3</v>
      </c>
      <c r="F15" s="73">
        <f t="shared" si="11"/>
        <v>1.3436073059360731E-3</v>
      </c>
      <c r="H15" s="53"/>
      <c r="I15" s="59"/>
      <c r="J15" s="59"/>
      <c r="K15" s="59"/>
      <c r="L15" s="75"/>
      <c r="M15" s="75"/>
    </row>
    <row r="16" spans="1:13" ht="31" x14ac:dyDescent="0.35">
      <c r="A16" s="6" t="s">
        <v>97</v>
      </c>
      <c r="B16" s="59">
        <v>365</v>
      </c>
      <c r="C16" s="59">
        <v>11.41</v>
      </c>
      <c r="D16" s="71">
        <f t="shared" si="9"/>
        <v>1460</v>
      </c>
      <c r="E16" s="73">
        <f t="shared" si="10"/>
        <v>7.8150684931506849E-3</v>
      </c>
      <c r="F16" s="73">
        <f t="shared" si="11"/>
        <v>1.3025114155251142E-3</v>
      </c>
      <c r="H16" s="53"/>
      <c r="I16" s="59"/>
      <c r="J16" s="59"/>
      <c r="K16" s="59"/>
      <c r="L16" s="75"/>
      <c r="M16" s="75"/>
    </row>
    <row r="17" spans="1:13" x14ac:dyDescent="0.35">
      <c r="A17" s="6" t="s">
        <v>98</v>
      </c>
      <c r="B17" s="59">
        <v>308</v>
      </c>
      <c r="C17" s="59">
        <v>79.39</v>
      </c>
      <c r="D17" s="71">
        <f t="shared" si="9"/>
        <v>1232</v>
      </c>
      <c r="E17" s="73">
        <f t="shared" si="10"/>
        <v>6.4439935064935061E-2</v>
      </c>
      <c r="F17" s="73">
        <f t="shared" si="11"/>
        <v>1.0739989177489178E-2</v>
      </c>
      <c r="H17" s="53"/>
      <c r="I17" s="59"/>
      <c r="J17" s="59"/>
      <c r="K17" s="59"/>
      <c r="L17" s="75"/>
      <c r="M17" s="75"/>
    </row>
    <row r="18" spans="1:13" x14ac:dyDescent="0.35">
      <c r="A18" s="6" t="s">
        <v>99</v>
      </c>
      <c r="B18" s="59">
        <v>296</v>
      </c>
      <c r="C18" s="59">
        <v>72.930000000000007</v>
      </c>
      <c r="D18" s="71">
        <f t="shared" si="9"/>
        <v>1184</v>
      </c>
      <c r="E18" s="73">
        <f t="shared" si="10"/>
        <v>6.159628378378379E-2</v>
      </c>
      <c r="F18" s="73">
        <f t="shared" si="11"/>
        <v>1.0266047297297298E-2</v>
      </c>
      <c r="H18" s="53"/>
      <c r="I18" s="59"/>
      <c r="J18" s="59"/>
      <c r="K18" s="59"/>
      <c r="L18" s="75"/>
      <c r="M18" s="75"/>
    </row>
    <row r="19" spans="1:13" x14ac:dyDescent="0.35">
      <c r="A19" s="6" t="s">
        <v>100</v>
      </c>
      <c r="B19" s="59">
        <v>286</v>
      </c>
      <c r="C19" s="59">
        <v>247.06</v>
      </c>
      <c r="D19" s="71">
        <f t="shared" si="9"/>
        <v>1144</v>
      </c>
      <c r="E19" s="73">
        <f t="shared" si="10"/>
        <v>0.21596153846153845</v>
      </c>
      <c r="F19" s="73">
        <f t="shared" si="11"/>
        <v>3.5993589743589745E-2</v>
      </c>
      <c r="H19" s="53"/>
      <c r="I19" s="59"/>
      <c r="J19" s="59"/>
      <c r="K19" s="59"/>
      <c r="L19" s="75"/>
      <c r="M19" s="75"/>
    </row>
    <row r="20" spans="1:13" x14ac:dyDescent="0.35">
      <c r="A20" s="6" t="s">
        <v>101</v>
      </c>
      <c r="B20" s="59">
        <v>286</v>
      </c>
      <c r="C20" s="59">
        <v>58.56</v>
      </c>
      <c r="D20" s="71">
        <f t="shared" si="9"/>
        <v>1144</v>
      </c>
      <c r="E20" s="73">
        <f t="shared" si="10"/>
        <v>5.118881118881119E-2</v>
      </c>
      <c r="F20" s="73">
        <f t="shared" si="11"/>
        <v>8.531468531468531E-3</v>
      </c>
      <c r="H20" s="53"/>
      <c r="I20" s="59"/>
      <c r="J20" s="59"/>
      <c r="K20" s="59"/>
      <c r="L20" s="75"/>
      <c r="M20" s="75"/>
    </row>
    <row r="21" spans="1:13" x14ac:dyDescent="0.35">
      <c r="A21" s="6" t="s">
        <v>102</v>
      </c>
      <c r="B21" s="59">
        <v>270</v>
      </c>
      <c r="C21" s="59">
        <v>54.34</v>
      </c>
      <c r="D21" s="71">
        <f t="shared" si="9"/>
        <v>1080</v>
      </c>
      <c r="E21" s="73">
        <f t="shared" si="10"/>
        <v>5.0314814814814819E-2</v>
      </c>
      <c r="F21" s="73">
        <f t="shared" si="11"/>
        <v>8.3858024691358026E-3</v>
      </c>
      <c r="H21" s="53"/>
      <c r="I21" s="59"/>
      <c r="J21" s="59"/>
      <c r="K21" s="59"/>
      <c r="L21" s="75"/>
      <c r="M21" s="75"/>
    </row>
    <row r="22" spans="1:13" x14ac:dyDescent="0.35">
      <c r="A22" s="6" t="s">
        <v>103</v>
      </c>
      <c r="B22" s="59">
        <v>275</v>
      </c>
      <c r="C22" s="59">
        <v>70.150000000000006</v>
      </c>
      <c r="D22" s="71">
        <f t="shared" si="9"/>
        <v>1100</v>
      </c>
      <c r="E22" s="73">
        <f t="shared" si="10"/>
        <v>6.3772727272727273E-2</v>
      </c>
      <c r="F22" s="73">
        <f t="shared" si="11"/>
        <v>1.062878787878788E-2</v>
      </c>
      <c r="H22" s="53"/>
      <c r="I22" s="59"/>
      <c r="J22" s="59"/>
      <c r="K22" s="59"/>
      <c r="L22" s="75"/>
      <c r="M22" s="75"/>
    </row>
    <row r="23" spans="1:13" ht="31" x14ac:dyDescent="0.35">
      <c r="A23" s="6" t="s">
        <v>104</v>
      </c>
      <c r="B23" s="59">
        <v>268</v>
      </c>
      <c r="C23" s="59">
        <v>522.37</v>
      </c>
      <c r="D23" s="71">
        <f t="shared" si="9"/>
        <v>1072</v>
      </c>
      <c r="E23" s="73">
        <f t="shared" si="10"/>
        <v>0.48728544776119403</v>
      </c>
      <c r="F23" s="73">
        <f t="shared" si="11"/>
        <v>8.1214241293532344E-2</v>
      </c>
      <c r="H23" s="53"/>
      <c r="I23" s="59"/>
      <c r="J23" s="59"/>
      <c r="K23" s="59"/>
      <c r="L23" s="75"/>
      <c r="M23" s="75"/>
    </row>
    <row r="24" spans="1:13" x14ac:dyDescent="0.35">
      <c r="B24" s="71">
        <f>SUM(B4:B23)</f>
        <v>6734</v>
      </c>
      <c r="C24" s="71">
        <f>SUM(C4:C23)</f>
        <v>5539.6000000000013</v>
      </c>
      <c r="D24" s="71">
        <f>SUM(D4:D23)</f>
        <v>26936</v>
      </c>
      <c r="E24" s="73">
        <f>C24/D24</f>
        <v>0.20565785565785571</v>
      </c>
      <c r="F24" s="73">
        <f t="shared" si="2"/>
        <v>3.4276309276309286E-2</v>
      </c>
      <c r="I24" s="71">
        <f>SUM(I4:I23)</f>
        <v>932</v>
      </c>
      <c r="J24" s="71">
        <f>SUM(J4:J23)</f>
        <v>4847</v>
      </c>
      <c r="K24" s="71">
        <f>SUM(K4:K23)</f>
        <v>3728</v>
      </c>
      <c r="L24" s="73">
        <f>J24/K24</f>
        <v>1.3001609442060085</v>
      </c>
      <c r="M24" s="73">
        <f t="shared" si="5"/>
        <v>0.21669349070100144</v>
      </c>
    </row>
    <row r="26" spans="1:13" x14ac:dyDescent="0.35">
      <c r="B26" s="7" t="s">
        <v>52</v>
      </c>
      <c r="C26" s="7" t="s">
        <v>84</v>
      </c>
    </row>
    <row r="27" spans="1:13" x14ac:dyDescent="0.35">
      <c r="B27" s="72">
        <f>C24/B24</f>
        <v>0.82263142263142286</v>
      </c>
      <c r="C27" s="72">
        <f>J24/I24</f>
        <v>5.2006437768240339</v>
      </c>
      <c r="D27" s="1" t="s">
        <v>70</v>
      </c>
    </row>
    <row r="28" spans="1:13" x14ac:dyDescent="0.35">
      <c r="B28" s="73">
        <f>C24/(B24*24)</f>
        <v>3.4276309276309286E-2</v>
      </c>
      <c r="C28" s="73">
        <f>J24/(I24*24)</f>
        <v>0.21669349070100144</v>
      </c>
      <c r="D28" s="1" t="s">
        <v>71</v>
      </c>
    </row>
    <row r="30" spans="1:13" x14ac:dyDescent="0.35">
      <c r="A30" s="76"/>
      <c r="B30" s="30">
        <v>4.6100000000000003</v>
      </c>
      <c r="C30" s="78">
        <v>2.63</v>
      </c>
      <c r="D30" s="1" t="s">
        <v>73</v>
      </c>
    </row>
    <row r="32" spans="1:13" x14ac:dyDescent="0.35">
      <c r="B32" s="72">
        <f>B30*B27</f>
        <v>3.7923308583308595</v>
      </c>
      <c r="C32" s="72">
        <f>C30*C27</f>
        <v>13.677693133047208</v>
      </c>
      <c r="D32" s="1" t="s">
        <v>74</v>
      </c>
    </row>
    <row r="34" spans="2:4" x14ac:dyDescent="0.35">
      <c r="B34" s="71">
        <f>B32*365</f>
        <v>1384.2007632907637</v>
      </c>
      <c r="C34" s="71">
        <f>C32*365</f>
        <v>4992.3579935622311</v>
      </c>
      <c r="D34" s="1" t="s">
        <v>75</v>
      </c>
    </row>
    <row r="36" spans="2:4" x14ac:dyDescent="0.35">
      <c r="B36" s="30">
        <v>12</v>
      </c>
      <c r="C36" s="30">
        <v>12</v>
      </c>
      <c r="D36" s="1" t="s">
        <v>80</v>
      </c>
    </row>
    <row r="38" spans="2:4" x14ac:dyDescent="0.35">
      <c r="B38" s="71">
        <f>B34+B36</f>
        <v>1396.2007632907637</v>
      </c>
      <c r="C38" s="71">
        <f>C34+C36</f>
        <v>5004.3579935622311</v>
      </c>
      <c r="D38" s="1" t="s">
        <v>81</v>
      </c>
    </row>
  </sheetData>
  <pageMargins left="0.7" right="0.7" top="0.75" bottom="0.75" header="0.3" footer="0.3"/>
  <pageSetup scale="47" orientation="portrait" r:id="rId1"/>
  <headerFooter>
    <oddHeader>&amp;R&amp;"-,Bold"Case No. 2020-00350
Attachment to Response to MHS-KFTC-KSES-1 Question No. 29(d)
Seelye</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H21"/>
  <sheetViews>
    <sheetView view="pageLayout" zoomScaleNormal="80" workbookViewId="0"/>
  </sheetViews>
  <sheetFormatPr defaultColWidth="8.921875" defaultRowHeight="15.5" x14ac:dyDescent="0.35"/>
  <cols>
    <col min="1" max="1" width="25.15234375" style="1" bestFit="1" customWidth="1"/>
    <col min="2" max="7" width="20.84375" style="1" customWidth="1"/>
    <col min="8" max="8" width="14.3828125" style="1" customWidth="1"/>
    <col min="9" max="18" width="10.4609375" style="1" bestFit="1" customWidth="1"/>
    <col min="19" max="19" width="10.61328125" style="1" bestFit="1" customWidth="1"/>
    <col min="20" max="16384" width="8.921875" style="1"/>
  </cols>
  <sheetData>
    <row r="1" spans="1:8" ht="61.5" x14ac:dyDescent="1.35">
      <c r="A1" s="118" t="s">
        <v>121</v>
      </c>
      <c r="B1" s="67"/>
    </row>
    <row r="3" spans="1:8" x14ac:dyDescent="0.35">
      <c r="A3" s="29" t="s">
        <v>49</v>
      </c>
    </row>
    <row r="4" spans="1:8" x14ac:dyDescent="0.35">
      <c r="B4" s="31" t="s">
        <v>108</v>
      </c>
    </row>
    <row r="5" spans="1:8" ht="61.5" x14ac:dyDescent="1.35">
      <c r="A5" s="3" t="s">
        <v>110</v>
      </c>
      <c r="B5" s="119"/>
      <c r="C5" s="35" t="s">
        <v>51</v>
      </c>
      <c r="F5" s="118"/>
      <c r="G5" s="67"/>
      <c r="H5" s="67"/>
    </row>
    <row r="6" spans="1:8" x14ac:dyDescent="0.35">
      <c r="A6" s="2" t="s">
        <v>37</v>
      </c>
      <c r="B6" s="119"/>
      <c r="C6" s="35" t="s">
        <v>52</v>
      </c>
    </row>
    <row r="7" spans="1:8" x14ac:dyDescent="0.35">
      <c r="A7" s="2" t="s">
        <v>92</v>
      </c>
      <c r="B7" s="119"/>
      <c r="C7" s="35" t="s">
        <v>52</v>
      </c>
    </row>
    <row r="8" spans="1:8" x14ac:dyDescent="0.35">
      <c r="A8" s="2" t="s">
        <v>38</v>
      </c>
      <c r="B8" s="119"/>
      <c r="C8" s="35" t="s">
        <v>52</v>
      </c>
    </row>
    <row r="9" spans="1:8" x14ac:dyDescent="0.35">
      <c r="A9" s="2" t="s">
        <v>39</v>
      </c>
      <c r="B9" s="120"/>
      <c r="C9" s="36"/>
    </row>
    <row r="10" spans="1:8" x14ac:dyDescent="0.35">
      <c r="A10" s="2" t="s">
        <v>40</v>
      </c>
      <c r="B10" s="121"/>
      <c r="C10" s="35"/>
    </row>
    <row r="11" spans="1:8" x14ac:dyDescent="0.35">
      <c r="A11" s="4" t="s">
        <v>41</v>
      </c>
      <c r="B11" s="122"/>
      <c r="C11" s="35"/>
    </row>
    <row r="12" spans="1:8" ht="16" thickBot="1" x14ac:dyDescent="0.4">
      <c r="A12" s="70" t="s">
        <v>42</v>
      </c>
      <c r="B12" s="123"/>
      <c r="C12" s="35"/>
    </row>
    <row r="13" spans="1:8" ht="16" thickTop="1" x14ac:dyDescent="0.35">
      <c r="A13" s="8" t="s">
        <v>43</v>
      </c>
      <c r="B13" s="69">
        <v>800.85</v>
      </c>
      <c r="C13" s="34" t="s">
        <v>50</v>
      </c>
    </row>
    <row r="14" spans="1:8" x14ac:dyDescent="0.35">
      <c r="B14" s="37"/>
    </row>
    <row r="15" spans="1:8" x14ac:dyDescent="0.35">
      <c r="A15" s="29" t="s">
        <v>48</v>
      </c>
      <c r="B15" s="37"/>
    </row>
    <row r="16" spans="1:8" x14ac:dyDescent="0.35">
      <c r="B16" s="37"/>
    </row>
    <row r="17" spans="1:3" x14ac:dyDescent="0.35">
      <c r="A17" s="1" t="s">
        <v>44</v>
      </c>
      <c r="B17" s="68">
        <f>2*2*31.5</f>
        <v>126</v>
      </c>
      <c r="C17" s="37" t="s">
        <v>47</v>
      </c>
    </row>
    <row r="18" spans="1:3" x14ac:dyDescent="0.35">
      <c r="A18" s="33" t="s">
        <v>109</v>
      </c>
      <c r="B18" s="32">
        <v>0</v>
      </c>
      <c r="C18" s="37" t="s">
        <v>45</v>
      </c>
    </row>
    <row r="19" spans="1:3" x14ac:dyDescent="0.35">
      <c r="A19" s="8" t="s">
        <v>43</v>
      </c>
      <c r="B19" s="68">
        <f>SUM(B17:B18)</f>
        <v>126</v>
      </c>
    </row>
    <row r="20" spans="1:3" x14ac:dyDescent="0.35">
      <c r="A20" s="18"/>
      <c r="B20" s="37"/>
    </row>
    <row r="21" spans="1:3" x14ac:dyDescent="0.35">
      <c r="A21" s="28"/>
      <c r="B21" s="37"/>
    </row>
  </sheetData>
  <pageMargins left="0.7" right="0.7" top="0.75" bottom="0.75" header="0.3" footer="0.3"/>
  <pageSetup scale="58" orientation="portrait" r:id="rId1"/>
  <headerFooter>
    <oddHeader>&amp;R&amp;"-,Bold"Case No. 2020-00350
Attachment to Response to MHS-KFTC-KSES-1 Question No. 29(d)
Seelye
CONFIDENTIAL INFORMATION REDACTED</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D0103853DF7894DB347713A7250CD66" ma:contentTypeVersion="53" ma:contentTypeDescription="Create a new document." ma:contentTypeScope="" ma:versionID="cacfa8175316c073b911f4e929358acd">
  <xsd:schema xmlns:xsd="http://www.w3.org/2001/XMLSchema" xmlns:xs="http://www.w3.org/2001/XMLSchema" xmlns:p="http://schemas.microsoft.com/office/2006/metadata/properties" xmlns:ns1="http://schemas.microsoft.com/sharepoint/v3" xmlns:ns2="54fcda00-7b58-44a7-b108-8bd10a8a08ba" targetNamespace="http://schemas.microsoft.com/office/2006/metadata/properties" ma:root="true" ma:fieldsID="3e7f21d9c579c12408c77b5d4d8fcc13" ns1:_="" ns2:_="">
    <xsd:import namespace="http://schemas.microsoft.com/sharepoint/v3"/>
    <xsd:import namespace="54fcda00-7b58-44a7-b108-8bd10a8a08ba"/>
    <xsd:element name="properties">
      <xsd:complexType>
        <xsd:sequence>
          <xsd:element name="documentManagement">
            <xsd:complexType>
              <xsd:all>
                <xsd:element ref="ns2:Company" minOccurs="0"/>
                <xsd:element ref="ns2:Year"/>
                <xsd:element ref="ns2:Document_x0020_Type"/>
                <xsd:element ref="ns2:Filing_x0020_Requirement" minOccurs="0"/>
                <xsd:element ref="ns2:Witness_x0020_Testimony" minOccurs="0"/>
                <xsd:element ref="ns2:Intervemprs" minOccurs="0"/>
                <xsd:element ref="ns2:Round" minOccurs="0"/>
                <xsd:element ref="ns2:Data_x0020_Request_x0020_Question_x0020_No_x002e_" minOccurs="0"/>
                <xsd:element ref="ns2:Tariff_x0020_Dev_x0020_Doc_x0020_Type" minOccurs="0"/>
                <xsd:element ref="ns2:Filed_x0020_Documents" minOccurs="0"/>
                <xsd:element ref="ns2:Department" minOccurs="0"/>
                <xsd:element ref="ns1:Form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ormData" ma:index="19" nillable="true" ma:displayName="Form Data" ma:hidden="true" ma:internalName="FormData"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4fcda00-7b58-44a7-b108-8bd10a8a08ba" elementFormDefault="qualified">
    <xsd:import namespace="http://schemas.microsoft.com/office/2006/documentManagement/types"/>
    <xsd:import namespace="http://schemas.microsoft.com/office/infopath/2007/PartnerControls"/>
    <xsd:element name="Company" ma:index="2" nillable="true" ma:displayName="Company" ma:internalName="Company" ma:readOnly="false" ma:requiredMultiChoice="true">
      <xsd:complexType>
        <xsd:complexContent>
          <xsd:extension base="dms:MultiChoice">
            <xsd:sequence>
              <xsd:element name="Value" maxOccurs="unbounded" minOccurs="0" nillable="true">
                <xsd:simpleType>
                  <xsd:restriction base="dms:Choice">
                    <xsd:enumeration value="KU"/>
                    <xsd:enumeration value="LGE"/>
                    <xsd:enumeration value="ODP"/>
                  </xsd:restriction>
                </xsd:simpleType>
              </xsd:element>
            </xsd:sequence>
          </xsd:extension>
        </xsd:complexContent>
      </xsd:complexType>
    </xsd:element>
    <xsd:element name="Year" ma:index="3" ma:displayName="Year" ma:default="2020" ma:format="Dropdown" ma:indexed="true" ma:internalName="Year" ma:readOnly="false">
      <xsd:simpleType>
        <xsd:restriction base="dms:Choice">
          <xsd:enumeration value="2020"/>
          <xsd:enumeration value="2019"/>
          <xsd:enumeration value="2018"/>
          <xsd:enumeration value="2017"/>
          <xsd:enumeration value="2016"/>
          <xsd:enumeration value="2015"/>
          <xsd:enumeration value="2014"/>
        </xsd:restriction>
      </xsd:simpleType>
    </xsd:element>
    <xsd:element name="Document_x0020_Type" ma:index="4" ma:displayName="Document Type" ma:format="Dropdown" ma:indexed="true" ma:internalName="Document_x0020_Type" ma:readOnly="false">
      <xsd:simpleType>
        <xsd:restriction base="dms:Choice">
          <xsd:enumeration value="General Information"/>
          <xsd:enumeration value="Application"/>
          <xsd:enumeration value="Development"/>
          <xsd:enumeration value="Orders"/>
          <xsd:enumeration value="Direct Testimony"/>
          <xsd:enumeration value="Rebuttal Testimony"/>
          <xsd:enumeration value="Stipulation Testimony"/>
          <xsd:enumeration value="Supplemental Rebuttal Testimony"/>
          <xsd:enumeration value="Superseded Testimony"/>
          <xsd:enumeration value="Intervenor Direct Testimony"/>
          <xsd:enumeration value="Intervenor Supplemental Testimony"/>
          <xsd:enumeration value="Intervenor Data Requests Issued"/>
          <xsd:enumeration value="Intervenor Data Requests Responses"/>
          <xsd:enumeration value="Data Requests"/>
          <xsd:enumeration value="Notices"/>
          <xsd:enumeration value="eFile/Filed Docs"/>
          <xsd:enumeration value="Filing Requirements"/>
          <xsd:enumeration value="Tariff Development"/>
          <xsd:enumeration value="Witness Prep"/>
          <xsd:enumeration value="Public Hearings"/>
          <xsd:enumeration value="Superseded"/>
        </xsd:restriction>
      </xsd:simpleType>
    </xsd:element>
    <xsd:element name="Filing_x0020_Requirement" ma:index="5" nillable="true" ma:displayName="Filing Requirement" ma:format="Dropdown" ma:internalName="Filing_x0020_Requirement" ma:readOnly="false">
      <xsd:simpleType>
        <xsd:restriction base="dms:Choice">
          <xsd:enumeration value="Filing Requirements - Draft Responses"/>
          <xsd:enumeration value="Tab 01-Sec 14(2) Attachment Only"/>
          <xsd:enumeration value="Tab 03-Sec 16(1)(b)(2) Attachment Only"/>
          <xsd:enumeration value="Tab 04-Sec 16(1)(b)(3) Attachment Only"/>
          <xsd:enumeration value="Tab 05-Sec 16(1)(b)(4) Attachment Only"/>
          <xsd:enumeration value="Tab 06-Sec 16(1)(b)(5) Attachment Only"/>
          <xsd:enumeration value="Tab 07-Sec 16(2) Attachment Only"/>
          <xsd:enumeration value="Tab 13-Sec 16(6)(f) Attachment Only"/>
          <xsd:enumeration value="Tab 15-Sec 16(7)(b) Attachment Only"/>
          <xsd:enumeration value="Tab 16-Sec 16(7)(c) Attachment Only"/>
          <xsd:enumeration value="Tab 17-Sec 16(7)(d) Attachment Only"/>
          <xsd:enumeration value="Tab 18-Sec 16(7)(e) Attachment Only"/>
          <xsd:enumeration value="Tab 19-Sec 16(7)(f) Attachment Only"/>
          <xsd:enumeration value="Tab 20-Sec 16(7)(g) Attachment Only"/>
          <xsd:enumeration value="Tab 22-Sec 16(7)(h)(1) Attachment Only"/>
          <xsd:enumeration value="Tab 23-Sec 16(7)(h)(2) Attachment Only"/>
          <xsd:enumeration value="Tab 24-Sec 16(7)(h)(3) Attachment Only"/>
          <xsd:enumeration value="Tab 25-Sec 16(7)(h)(4) Attachment Only"/>
          <xsd:enumeration value="Tab 28-Sec 16(7)(h)(7) Attachment Only"/>
          <xsd:enumeration value="Tab 29-Sec 16(7)(h)(8) Attachment Only"/>
          <xsd:enumeration value="Tab 30-Sec 16(7)(h)(9) Attachment Only"/>
          <xsd:enumeration value="Tab 31-Sec 16(7)(h)(10) Attachment Only"/>
          <xsd:enumeration value="Tab 32-Sec 16(7)(h)(11) Attachment Only"/>
          <xsd:enumeration value="Tab 33-Sec 16(7)(h)(12) Attachment Only"/>
          <xsd:enumeration value="Tab 39-Sec 16(7)(i) Attachment Only"/>
          <xsd:enumeration value="Tab 40-Sec 16(7)(j) Attachment Only"/>
          <xsd:enumeration value="Tab 41-Sec 16(7)(k) Attachment Only"/>
          <xsd:enumeration value="Tab 43-Sec 16(7)(m) Attachment Only"/>
          <xsd:enumeration value="Tab 44-Sec 16(7)(n) Attachment Only"/>
          <xsd:enumeration value="Tab 45-Sec 16(7)(o) Attachment Only"/>
          <xsd:enumeration value="Tab 46-Sec 16(7)(p) Attachment Only"/>
          <xsd:enumeration value="Tab 50-Sec 16(7)(t) Attachment Only"/>
          <xsd:enumeration value="Tab 51-Sec 16(7)(u) Attachment Only"/>
          <xsd:enumeration value="Tab 54-Sec 16(8)(a) Attachment Only"/>
          <xsd:enumeration value="Tab 55-Sec 16(8)(b Attachment Only"/>
          <xsd:enumeration value="Tab 56-Sec 16(8)(c) Attachment Only"/>
          <xsd:enumeration value="Tab 57-Sec 16(8)(d) Attachment Only"/>
          <xsd:enumeration value="Tab 58-Sec 16(8)(e) Attachment Only"/>
          <xsd:enumeration value="Tab 59-Sec 16(8)(f) Attachment Only"/>
          <xsd:enumeration value="Tab 60-Sec 16(8)(g) Attachment Only"/>
          <xsd:enumeration value="Tab 61-Sec 16(8)(h) Attachment Only"/>
          <xsd:enumeration value="Tab 62-Sec 16(8)(i) Attachment Only"/>
          <xsd:enumeration value="Tab 63-Sec 16(8)(j) Attachment Only"/>
          <xsd:enumeration value="Tab 64-Sec 16(8)(k) Attachment Only"/>
          <xsd:enumeration value="Tab 66-Sec 16(8)(m) Attachment Only"/>
          <xsd:enumeration value="Tab 67-Sec 16(8)(n) Attachment Only"/>
          <xsd:enumeration value="Filing Requirements - Guidance Sheets"/>
          <xsd:enumeration value="Filing Requirements - Witness/Preparer Assignments"/>
          <xsd:enumeration value="Filing Requirements - eFiled"/>
          <xsd:enumeration value="Exempt Schedules 10_13_20_23_33_44-49"/>
          <xsd:enumeration value="Schedule 01-5_8-29_40-Revenue Requirements"/>
          <xsd:enumeration value="Schedule 01-5-Financial Data"/>
          <xsd:enumeration value="Schedule 06-Annual Reports"/>
          <xsd:enumeration value="Schedule 07-Comparative Financial Statements"/>
          <xsd:enumeration value="Schedule 17-Lead/Lag Cash Working Capital Calc - ET"/>
          <xsd:enumeration value="Schedule 27-Lead/Lag Cash Working Capital Calc - Adj."/>
          <xsd:enumeration value="Schedule 29-Workpapers for Adjustments"/>
          <xsd:enumeration value="Schedule 30-Revenue and Expense Analysis"/>
          <xsd:enumeration value="Schedule 31-Advertising"/>
          <xsd:enumeration value="Schedule 32-Storm Damage"/>
          <xsd:enumeration value="Schedule 34-Misc Expenses"/>
          <xsd:enumeration value="Schedule 35-Affiliate Services"/>
          <xsd:enumeration value="Schedule 36-Income Taxes"/>
          <xsd:enumeration value="Schedule 37-Organization"/>
          <xsd:enumeration value="Schedule 38-Changes in Acctg Procedures"/>
          <xsd:enumeration value="Schedule 39-Out of Period"/>
          <xsd:enumeration value="Schedule 40-Cost of Service"/>
          <xsd:enumeration value="Schedule 41-Present and Proposed Tariffs"/>
          <xsd:enumeration value="Schedule 42-Present and Proposed Revenues"/>
          <xsd:enumeration value="Schedule 43-Sample Bills"/>
          <xsd:enumeration value="Schedule 50-Other"/>
        </xsd:restriction>
      </xsd:simpleType>
    </xsd:element>
    <xsd:element name="Witness_x0020_Testimony" ma:index="6" nillable="true" ma:displayName="Witness" ma:format="Dropdown" ma:internalName="Witness_x0020_Testimony" ma:readOnly="false">
      <xsd:simpleType>
        <xsd:restriction base="dms:Choice">
          <xsd:enumeration value="Arbough, Daniel K."/>
          <xsd:enumeration value="Bellar, Lonnie E."/>
          <xsd:enumeration value="Blake, Kent W."/>
          <xsd:enumeration value="Conroy, Robert M."/>
          <xsd:enumeration value="Garrett, Christopher M."/>
          <xsd:enumeration value="Hornung, Michael E."/>
          <xsd:enumeration value="Leichty, Douglas A."/>
          <xsd:enumeration value="Lovekamp, Rick E."/>
          <xsd:enumeration value="Malloy, John P."/>
          <xsd:enumeration value="McFarland, Elizabeth J."/>
          <xsd:enumeration value="McKenzie, Adrien M. (FINCAP, Inc.)"/>
          <xsd:enumeration value="Meiman, Greg J."/>
          <xsd:enumeration value="Metts, Heather D."/>
          <xsd:enumeration value="Murphy, J. Clay"/>
          <xsd:enumeration value="Rahn, Derek"/>
          <xsd:enumeration value="Saunders, Eileen L."/>
          <xsd:enumeration value="Seelye, Steve (The Prime Group)"/>
          <xsd:enumeration value="Sinclair, David S."/>
          <xsd:enumeration value="Spanos, John J. (Gannett Fleming)"/>
          <xsd:enumeration value="Straight, Scott"/>
          <xsd:enumeration value="Thompson, Paul W."/>
          <xsd:enumeration value="Wilson, Stuart"/>
          <xsd:enumeration value="Wolfe, John K."/>
          <xsd:enumeration value="z - eFiled/Filed"/>
        </xsd:restriction>
      </xsd:simpleType>
    </xsd:element>
    <xsd:element name="Intervemprs" ma:index="7" nillable="true" ma:displayName="Data Request Party" ma:format="Dropdown" ma:internalName="Intervemprs" ma:readOnly="false">
      <xsd:simpleType>
        <xsd:restriction base="dms:Choice">
          <xsd:enumeration value="0-Data Response Tracking Sheet"/>
          <xsd:enumeration value="KY Public Service Commission - PSC"/>
          <xsd:enumeration value="VA State Corporation Commission - VASCC"/>
          <xsd:enumeration value="Appalachian Voices"/>
          <xsd:enumeration value="Association of Community Ministries - ACM"/>
          <xsd:enumeration value="Attorney General/KY Industrial Utility Customers - AG/KIUC"/>
          <xsd:enumeration value="Attorney General - AG"/>
          <xsd:enumeration value="AT&amp;T"/>
          <xsd:enumeration value="Charter Communications - Charter"/>
          <xsd:enumeration value="Community Action Council - CAC"/>
          <xsd:enumeration value="East Kentucky Power Cooperative - EKPC"/>
          <xsd:enumeration value="JBS Swift &amp; Co - JBS"/>
          <xsd:enumeration value="KY Cable Telecomm. Assn - KCTA"/>
          <xsd:enumeration value="KY Industrial Utility Customers - KIUC"/>
          <xsd:enumeration value="Kentucky League of Cities - KLC"/>
          <xsd:enumeration value="Kroger"/>
          <xsd:enumeration value="Kroger/Wal-Mart"/>
          <xsd:enumeration value="KY School Boards Assn - KSBA"/>
          <xsd:enumeration value="KY Solar Industries Assn - KSIA"/>
          <xsd:enumeration value="Lexington-Fayette Urban County Govt - LFUCG"/>
          <xsd:enumeration value="Louisville Metro Government - METRO"/>
          <xsd:enumeration value="Metro. Housing Coalition - MHC"/>
          <xsd:enumeration value="Metro Housing Coalition/Kentuckians for the Commonwealth/Kentucky Solar Energy Society - MHC/KFTC/KSES"/>
          <xsd:enumeration value="Mountain Association/Kentuckians for the Commonwealth/Kentucky Solar Energy Society - MA/KFTC/KSES"/>
          <xsd:enumeration value="Sierra Club - SC"/>
          <xsd:enumeration value="U.S. Dept. of Defense/Federal Executive Agencies - DOD/FEA"/>
          <xsd:enumeration value="U.S. Dept. of Defense -  US DOD"/>
          <xsd:enumeration value="Wal-Mart"/>
        </xsd:restriction>
      </xsd:simpleType>
    </xsd:element>
    <xsd:element name="Round" ma:index="8" nillable="true" ma:displayName="Data Request Round" ma:format="Dropdown" ma:internalName="Round" ma:readOnly="false">
      <xsd:simpleType>
        <xsd:restriction base="dms:Choice">
          <xsd:enumeration value="On-Site Requests"/>
          <xsd:enumeration value="DR01"/>
          <xsd:enumeration value="DR01 Attachments"/>
          <xsd:enumeration value="DR01 eFiled/Filed"/>
          <xsd:enumeration value="DR02"/>
          <xsd:enumeration value="DR02 Attachments"/>
          <xsd:enumeration value="DR02 eFiled/Filed"/>
          <xsd:enumeration value="DR03"/>
          <xsd:enumeration value="DR03 Attachments"/>
          <xsd:enumeration value="DR03 eFiled/Filed"/>
          <xsd:enumeration value="DR04"/>
          <xsd:enumeration value="DR04 Attachments"/>
          <xsd:enumeration value="DR04 eFiled/Filed"/>
          <xsd:enumeration value="DR05"/>
          <xsd:enumeration value="DR05 Attachments"/>
          <xsd:enumeration value="DR05 eFiled/Filed"/>
          <xsd:enumeration value="DR06"/>
          <xsd:enumeration value="DR06 Attachments"/>
          <xsd:enumeration value="DR06 eFiled/Filed"/>
          <xsd:enumeration value="DR07"/>
          <xsd:enumeration value="DR07 Attachments"/>
          <xsd:enumeration value="DR07 eFiled/Filed"/>
          <xsd:enumeration value="DR08"/>
          <xsd:enumeration value="DR08 Attachments"/>
          <xsd:enumeration value="DR08 eFiled/Filed"/>
          <xsd:enumeration value="DR09"/>
          <xsd:enumeration value="DR09 Attachments"/>
          <xsd:enumeration value="DR09 eFiled/Filed"/>
          <xsd:enumeration value="DR10"/>
          <xsd:enumeration value="DR10 Attachments"/>
          <xsd:enumeration value="DR10 eFiled/Filed"/>
          <xsd:enumeration value="DR11"/>
          <xsd:enumeration value="DR11 Attachments"/>
          <xsd:enumeration value="DR11 eFiled/Filed"/>
          <xsd:enumeration value="DR12"/>
          <xsd:enumeration value="DR12 Attachments"/>
          <xsd:enumeration value="DR12 eFiled/Filed"/>
          <xsd:enumeration value="DR13"/>
          <xsd:enumeration value="DR13 Attachments"/>
          <xsd:enumeration value="DR13 eFiled/Filed"/>
          <xsd:enumeration value="DR14"/>
          <xsd:enumeration value="DR14 Attachments"/>
          <xsd:enumeration value="DR14 eFiled/Filed"/>
          <xsd:enumeration value="Post Hearing DR01"/>
          <xsd:enumeration value="Post Hearing DR01 Attachments"/>
          <xsd:enumeration value="Post Hearing DR01 eFiled/Filed"/>
          <xsd:enumeration value="Post Hearing DR02"/>
          <xsd:enumeration value="Post Hearing DR02 Attachments"/>
          <xsd:enumeration value="Post Hearing DR02 eFiled/Filed"/>
          <xsd:enumeration value="PSC DR02/Intervenors DR01"/>
          <xsd:enumeration value="PSC DR03/Intervenors DR02"/>
          <xsd:enumeration value="PSC DR04"/>
          <xsd:enumeration value="PSC DR05/Intervenors DR03"/>
          <xsd:enumeration value="PSC DR06"/>
        </xsd:restriction>
      </xsd:simpleType>
    </xsd:element>
    <xsd:element name="Data_x0020_Request_x0020_Question_x0020_No_x002e_" ma:index="9" nillable="true" ma:displayName="Data Request Question No." ma:format="Dropdown" ma:internalName="Data_x0020_Request_x0020_Question_x0020_No_x002e_" ma:readOnly="false">
      <xsd:simpleType>
        <xsd:restriction base="dms:Choice">
          <xsd:enumeration value="001"/>
          <xsd:enumeration value="002"/>
          <xsd:enumeration value="003"/>
          <xsd:enumeration value="004"/>
          <xsd:enumeration value="005"/>
          <xsd:enumeration value="006"/>
          <xsd:enumeration value="007"/>
          <xsd:enumeration value="008"/>
          <xsd:enumeration value="009"/>
          <xsd:enumeration value="010"/>
          <xsd:enumeration value="011"/>
          <xsd:enumeration value="012"/>
          <xsd:enumeration value="013"/>
          <xsd:enumeration value="014"/>
          <xsd:enumeration value="015"/>
          <xsd:enumeration value="016"/>
          <xsd:enumeration value="017"/>
          <xsd:enumeration value="018"/>
          <xsd:enumeration value="019"/>
          <xsd:enumeration value="020"/>
          <xsd:enumeration value="021"/>
          <xsd:enumeration value="022"/>
          <xsd:enumeration value="023"/>
          <xsd:enumeration value="024"/>
          <xsd:enumeration value="025"/>
          <xsd:enumeration value="026"/>
          <xsd:enumeration value="027"/>
          <xsd:enumeration value="028"/>
          <xsd:enumeration value="029"/>
          <xsd:enumeration value="030"/>
          <xsd:enumeration value="031"/>
          <xsd:enumeration value="032"/>
          <xsd:enumeration value="033"/>
          <xsd:enumeration value="034"/>
          <xsd:enumeration value="035"/>
          <xsd:enumeration value="036"/>
          <xsd:enumeration value="037"/>
          <xsd:enumeration value="038"/>
          <xsd:enumeration value="039"/>
          <xsd:enumeration value="040"/>
          <xsd:enumeration value="041"/>
          <xsd:enumeration value="042"/>
          <xsd:enumeration value="043"/>
          <xsd:enumeration value="044"/>
          <xsd:enumeration value="045"/>
          <xsd:enumeration value="046"/>
          <xsd:enumeration value="047"/>
          <xsd:enumeration value="048"/>
          <xsd:enumeration value="049"/>
          <xsd:enumeration value="050"/>
          <xsd:enumeration value="051"/>
          <xsd:enumeration value="052"/>
          <xsd:enumeration value="053"/>
          <xsd:enumeration value="054"/>
          <xsd:enumeration value="055"/>
          <xsd:enumeration value="056"/>
          <xsd:enumeration value="057"/>
          <xsd:enumeration value="058"/>
          <xsd:enumeration value="059"/>
          <xsd:enumeration value="060"/>
          <xsd:enumeration value="061"/>
          <xsd:enumeration value="062"/>
          <xsd:enumeration value="063"/>
          <xsd:enumeration value="064"/>
          <xsd:enumeration value="065"/>
          <xsd:enumeration value="066"/>
          <xsd:enumeration value="067"/>
          <xsd:enumeration value="068"/>
          <xsd:enumeration value="069"/>
          <xsd:enumeration value="070"/>
          <xsd:enumeration value="071"/>
          <xsd:enumeration value="072"/>
          <xsd:enumeration value="073"/>
          <xsd:enumeration value="074"/>
          <xsd:enumeration value="075"/>
          <xsd:enumeration value="076"/>
          <xsd:enumeration value="077"/>
          <xsd:enumeration value="078"/>
          <xsd:enumeration value="079"/>
          <xsd:enumeration value="080"/>
          <xsd:enumeration value="081"/>
          <xsd:enumeration value="082"/>
          <xsd:enumeration value="083"/>
          <xsd:enumeration value="084"/>
          <xsd:enumeration value="085"/>
          <xsd:enumeration value="086"/>
          <xsd:enumeration value="087"/>
          <xsd:enumeration value="088"/>
          <xsd:enumeration value="089"/>
          <xsd:enumeration value="090"/>
          <xsd:enumeration value="091"/>
          <xsd:enumeration value="092"/>
          <xsd:enumeration value="093"/>
          <xsd:enumeration value="094"/>
          <xsd:enumeration value="095"/>
          <xsd:enumeration value="096"/>
          <xsd:enumeration value="097"/>
          <xsd:enumeration value="098"/>
          <xsd:enumeration value="099"/>
          <xsd:enumeration value="100"/>
          <xsd:enumeration value="101"/>
          <xsd:enumeration value="102"/>
          <xsd:enumeration value="103"/>
          <xsd:enumeration value="104"/>
          <xsd:enumeration value="105"/>
          <xsd:enumeration value="106"/>
          <xsd:enumeration value="107"/>
          <xsd:enumeration value="108"/>
          <xsd:enumeration value="109"/>
          <xsd:enumeration value="110"/>
          <xsd:enumeration value="111"/>
          <xsd:enumeration value="112"/>
          <xsd:enumeration value="113"/>
          <xsd:enumeration value="114"/>
          <xsd:enumeration value="115"/>
          <xsd:enumeration value="116"/>
          <xsd:enumeration value="117"/>
          <xsd:enumeration value="118"/>
          <xsd:enumeration value="119"/>
          <xsd:enumeration value="120"/>
          <xsd:enumeration value="121"/>
          <xsd:enumeration value="122"/>
          <xsd:enumeration value="123"/>
          <xsd:enumeration value="124"/>
          <xsd:enumeration value="125"/>
          <xsd:enumeration value="126"/>
          <xsd:enumeration value="127"/>
          <xsd:enumeration value="128"/>
          <xsd:enumeration value="129"/>
          <xsd:enumeration value="130"/>
          <xsd:enumeration value="131"/>
          <xsd:enumeration value="132"/>
          <xsd:enumeration value="133"/>
          <xsd:enumeration value="134"/>
          <xsd:enumeration value="135"/>
          <xsd:enumeration value="136"/>
          <xsd:enumeration value="137"/>
          <xsd:enumeration value="138"/>
          <xsd:enumeration value="139"/>
          <xsd:enumeration value="140"/>
          <xsd:enumeration value="141"/>
          <xsd:enumeration value="142"/>
          <xsd:enumeration value="143"/>
          <xsd:enumeration value="144"/>
          <xsd:enumeration value="145"/>
          <xsd:enumeration value="146"/>
          <xsd:enumeration value="147"/>
          <xsd:enumeration value="148"/>
          <xsd:enumeration value="149"/>
          <xsd:enumeration value="150"/>
          <xsd:enumeration value="151"/>
          <xsd:enumeration value="152"/>
          <xsd:enumeration value="153"/>
          <xsd:enumeration value="154"/>
          <xsd:enumeration value="155"/>
          <xsd:enumeration value="156"/>
          <xsd:enumeration value="157"/>
          <xsd:enumeration value="158"/>
          <xsd:enumeration value="159"/>
          <xsd:enumeration value="160"/>
          <xsd:enumeration value="161"/>
          <xsd:enumeration value="162"/>
          <xsd:enumeration value="163"/>
          <xsd:enumeration value="164"/>
          <xsd:enumeration value="165"/>
          <xsd:enumeration value="166"/>
          <xsd:enumeration value="167"/>
          <xsd:enumeration value="168"/>
          <xsd:enumeration value="169"/>
          <xsd:enumeration value="170"/>
          <xsd:enumeration value="171"/>
          <xsd:enumeration value="172"/>
          <xsd:enumeration value="173"/>
          <xsd:enumeration value="174"/>
          <xsd:enumeration value="175"/>
          <xsd:enumeration value="176"/>
          <xsd:enumeration value="177"/>
          <xsd:enumeration value="178"/>
          <xsd:enumeration value="179"/>
          <xsd:enumeration value="180"/>
          <xsd:enumeration value="181"/>
          <xsd:enumeration value="182"/>
          <xsd:enumeration value="183"/>
          <xsd:enumeration value="184"/>
          <xsd:enumeration value="185"/>
          <xsd:enumeration value="186"/>
          <xsd:enumeration value="187"/>
          <xsd:enumeration value="188"/>
          <xsd:enumeration value="189"/>
          <xsd:enumeration value="190"/>
          <xsd:enumeration value="191"/>
          <xsd:enumeration value="192"/>
          <xsd:enumeration value="193"/>
          <xsd:enumeration value="194"/>
          <xsd:enumeration value="195"/>
          <xsd:enumeration value="196"/>
          <xsd:enumeration value="197"/>
          <xsd:enumeration value="198"/>
          <xsd:enumeration value="199"/>
          <xsd:enumeration value="200"/>
          <xsd:enumeration value="201"/>
          <xsd:enumeration value="202"/>
          <xsd:enumeration value="203"/>
          <xsd:enumeration value="204"/>
          <xsd:enumeration value="205"/>
          <xsd:enumeration value="206"/>
          <xsd:enumeration value="207"/>
          <xsd:enumeration value="208"/>
          <xsd:enumeration value="209"/>
          <xsd:enumeration value="210"/>
          <xsd:enumeration value="211"/>
          <xsd:enumeration value="212"/>
          <xsd:enumeration value="213"/>
          <xsd:enumeration value="214"/>
          <xsd:enumeration value="215"/>
          <xsd:enumeration value="216"/>
          <xsd:enumeration value="217"/>
          <xsd:enumeration value="218"/>
          <xsd:enumeration value="219"/>
          <xsd:enumeration value="220"/>
          <xsd:enumeration value="221"/>
          <xsd:enumeration value="222"/>
          <xsd:enumeration value="223"/>
          <xsd:enumeration value="224"/>
          <xsd:enumeration value="225"/>
          <xsd:enumeration value="226"/>
          <xsd:enumeration value="227"/>
          <xsd:enumeration value="228"/>
          <xsd:enumeration value="229"/>
          <xsd:enumeration value="230"/>
          <xsd:enumeration value="231"/>
          <xsd:enumeration value="232"/>
          <xsd:enumeration value="233"/>
          <xsd:enumeration value="234"/>
          <xsd:enumeration value="235"/>
          <xsd:enumeration value="236"/>
          <xsd:enumeration value="237"/>
          <xsd:enumeration value="238"/>
          <xsd:enumeration value="239"/>
          <xsd:enumeration value="240"/>
          <xsd:enumeration value="241"/>
          <xsd:enumeration value="242"/>
          <xsd:enumeration value="243"/>
          <xsd:enumeration value="244"/>
          <xsd:enumeration value="245"/>
          <xsd:enumeration value="246"/>
          <xsd:enumeration value="247"/>
          <xsd:enumeration value="248"/>
          <xsd:enumeration value="249"/>
          <xsd:enumeration value="250"/>
          <xsd:enumeration value="251"/>
          <xsd:enumeration value="252"/>
          <xsd:enumeration value="253"/>
          <xsd:enumeration value="254"/>
          <xsd:enumeration value="255"/>
          <xsd:enumeration value="256"/>
          <xsd:enumeration value="257"/>
          <xsd:enumeration value="258"/>
          <xsd:enumeration value="259"/>
          <xsd:enumeration value="260"/>
          <xsd:enumeration value="261"/>
          <xsd:enumeration value="262"/>
          <xsd:enumeration value="263"/>
          <xsd:enumeration value="264"/>
          <xsd:enumeration value="265"/>
          <xsd:enumeration value="266"/>
          <xsd:enumeration value="267"/>
          <xsd:enumeration value="268"/>
          <xsd:enumeration value="269"/>
          <xsd:enumeration value="270"/>
          <xsd:enumeration value="271"/>
          <xsd:enumeration value="272"/>
          <xsd:enumeration value="273"/>
          <xsd:enumeration value="274"/>
          <xsd:enumeration value="275"/>
          <xsd:enumeration value="276"/>
          <xsd:enumeration value="277"/>
          <xsd:enumeration value="278"/>
          <xsd:enumeration value="279"/>
          <xsd:enumeration value="280"/>
          <xsd:enumeration value="281"/>
          <xsd:enumeration value="282"/>
          <xsd:enumeration value="283"/>
          <xsd:enumeration value="284"/>
          <xsd:enumeration value="285"/>
          <xsd:enumeration value="286"/>
          <xsd:enumeration value="287"/>
          <xsd:enumeration value="288"/>
          <xsd:enumeration value="289"/>
          <xsd:enumeration value="290"/>
          <xsd:enumeration value="291"/>
          <xsd:enumeration value="292"/>
          <xsd:enumeration value="293"/>
          <xsd:enumeration value="294"/>
          <xsd:enumeration value="295"/>
          <xsd:enumeration value="296"/>
          <xsd:enumeration value="297"/>
          <xsd:enumeration value="298"/>
          <xsd:enumeration value="299"/>
          <xsd:enumeration value="300"/>
          <xsd:enumeration value="301"/>
          <xsd:enumeration value="302"/>
          <xsd:enumeration value="303"/>
          <xsd:enumeration value="304"/>
          <xsd:enumeration value="305"/>
          <xsd:enumeration value="306"/>
          <xsd:enumeration value="307"/>
          <xsd:enumeration value="308"/>
          <xsd:enumeration value="309"/>
          <xsd:enumeration value="310"/>
          <xsd:enumeration value="311"/>
          <xsd:enumeration value="312"/>
          <xsd:enumeration value="313"/>
          <xsd:enumeration value="314"/>
          <xsd:enumeration value="315"/>
          <xsd:enumeration value="316"/>
          <xsd:enumeration value="317"/>
          <xsd:enumeration value="318"/>
          <xsd:enumeration value="319"/>
          <xsd:enumeration value="320"/>
          <xsd:enumeration value="321"/>
          <xsd:enumeration value="322"/>
          <xsd:enumeration value="323"/>
          <xsd:enumeration value="324"/>
          <xsd:enumeration value="325"/>
          <xsd:enumeration value="326"/>
          <xsd:enumeration value="327"/>
          <xsd:enumeration value="328"/>
          <xsd:enumeration value="329"/>
          <xsd:enumeration value="330"/>
          <xsd:enumeration value="331"/>
          <xsd:enumeration value="332"/>
          <xsd:enumeration value="333"/>
          <xsd:enumeration value="334"/>
          <xsd:enumeration value="335"/>
          <xsd:enumeration value="336"/>
          <xsd:enumeration value="337"/>
          <xsd:enumeration value="338"/>
          <xsd:enumeration value="339"/>
          <xsd:enumeration value="340"/>
          <xsd:enumeration value="341"/>
          <xsd:enumeration value="342"/>
          <xsd:enumeration value="343"/>
          <xsd:enumeration value="344"/>
          <xsd:enumeration value="345"/>
          <xsd:enumeration value="346"/>
          <xsd:enumeration value="347"/>
          <xsd:enumeration value="348"/>
          <xsd:enumeration value="349"/>
          <xsd:enumeration value="350"/>
          <xsd:enumeration value="351"/>
          <xsd:enumeration value="352"/>
          <xsd:enumeration value="353"/>
          <xsd:enumeration value="354"/>
          <xsd:enumeration value="355"/>
          <xsd:enumeration value="356"/>
          <xsd:enumeration value="357"/>
          <xsd:enumeration value="358"/>
          <xsd:enumeration value="359"/>
          <xsd:enumeration value="360"/>
          <xsd:enumeration value="361"/>
          <xsd:enumeration value="362"/>
          <xsd:enumeration value="363"/>
          <xsd:enumeration value="364"/>
          <xsd:enumeration value="365"/>
          <xsd:enumeration value="366"/>
          <xsd:enumeration value="367"/>
          <xsd:enumeration value="368"/>
          <xsd:enumeration value="369"/>
          <xsd:enumeration value="370"/>
          <xsd:enumeration value="371"/>
          <xsd:enumeration value="372"/>
          <xsd:enumeration value="373"/>
          <xsd:enumeration value="374"/>
          <xsd:enumeration value="375"/>
          <xsd:enumeration value="376"/>
          <xsd:enumeration value="377"/>
          <xsd:enumeration value="378"/>
          <xsd:enumeration value="379"/>
          <xsd:enumeration value="380"/>
          <xsd:enumeration value="381"/>
          <xsd:enumeration value="382"/>
          <xsd:enumeration value="383"/>
          <xsd:enumeration value="384"/>
          <xsd:enumeration value="385"/>
          <xsd:enumeration value="386"/>
          <xsd:enumeration value="387"/>
          <xsd:enumeration value="388"/>
          <xsd:enumeration value="389"/>
          <xsd:enumeration value="390"/>
          <xsd:enumeration value="391"/>
          <xsd:enumeration value="392"/>
          <xsd:enumeration value="393"/>
          <xsd:enumeration value="394"/>
          <xsd:enumeration value="395"/>
          <xsd:enumeration value="396"/>
          <xsd:enumeration value="397"/>
          <xsd:enumeration value="398"/>
          <xsd:enumeration value="399"/>
          <xsd:enumeration value="400"/>
          <xsd:enumeration value="401"/>
          <xsd:enumeration value="402"/>
          <xsd:enumeration value="403"/>
          <xsd:enumeration value="404"/>
          <xsd:enumeration value="405"/>
          <xsd:enumeration value="406"/>
          <xsd:enumeration value="407"/>
          <xsd:enumeration value="408"/>
          <xsd:enumeration value="409"/>
          <xsd:enumeration value="410"/>
          <xsd:enumeration value="411"/>
          <xsd:enumeration value="412"/>
          <xsd:enumeration value="413"/>
          <xsd:enumeration value="414"/>
          <xsd:enumeration value="415"/>
          <xsd:enumeration value="416"/>
          <xsd:enumeration value="417"/>
          <xsd:enumeration value="418"/>
          <xsd:enumeration value="419"/>
          <xsd:enumeration value="420"/>
          <xsd:enumeration value="421"/>
          <xsd:enumeration value="422"/>
          <xsd:enumeration value="423"/>
          <xsd:enumeration value="424"/>
          <xsd:enumeration value="425"/>
          <xsd:enumeration value="426"/>
          <xsd:enumeration value="427"/>
          <xsd:enumeration value="428"/>
          <xsd:enumeration value="429"/>
          <xsd:enumeration value="430"/>
          <xsd:enumeration value="431"/>
          <xsd:enumeration value="432"/>
          <xsd:enumeration value="433"/>
          <xsd:enumeration value="434"/>
          <xsd:enumeration value="435"/>
          <xsd:enumeration value="436"/>
          <xsd:enumeration value="437"/>
          <xsd:enumeration value="438"/>
          <xsd:enumeration value="439"/>
          <xsd:enumeration value="440"/>
          <xsd:enumeration value="441"/>
        </xsd:restriction>
      </xsd:simpleType>
    </xsd:element>
    <xsd:element name="Tariff_x0020_Dev_x0020_Doc_x0020_Type" ma:index="10" nillable="true" ma:displayName="Tariff Dev Doc Type" ma:format="Dropdown" ma:internalName="Tariff_x0020_Dev_x0020_Doc_x0020_Type">
      <xsd:simpleType>
        <xsd:restriction base="dms:Choice">
          <xsd:enumeration value="Support"/>
          <xsd:enumeration value="Customer Communications"/>
          <xsd:enumeration value="Customer Service"/>
        </xsd:restriction>
      </xsd:simpleType>
    </xsd:element>
    <xsd:element name="Filed_x0020_Documents" ma:index="11" nillable="true" ma:displayName="Filed Documents (Internal Use Only)" ma:format="Dropdown" ma:internalName="Filed_x0020_Documents" ma:readOnly="false">
      <xsd:simpleType>
        <xsd:restriction base="dms:Choice">
          <xsd:enumeration value="Application/Filing Requirements/Testimony"/>
          <xsd:enumeration value="PSC DR 01"/>
          <xsd:enumeration value="PSC DR 02/Intervenor DR 01"/>
          <xsd:enumeration value="PSC DR 03/Intervenor DR 02"/>
          <xsd:enumeration value="PSC DR 04"/>
          <xsd:enumeration value="PSC DR 05"/>
          <xsd:enumeration value="PSC DR 06"/>
          <xsd:enumeration value="PSC Post Hearing DR01"/>
          <xsd:enumeration value="PSC Post Hearing DR02"/>
          <xsd:enumeration value="VSCC DR01"/>
          <xsd:enumeration value="VSCC DR02"/>
          <xsd:enumeration value="VSCC DR03"/>
          <xsd:enumeration value="VSCC DR04"/>
          <xsd:enumeration value="VSCC DR05"/>
          <xsd:enumeration value="VSCC DR06"/>
          <xsd:enumeration value="VSCC DR07"/>
          <xsd:enumeration value="VSCC DR08"/>
          <xsd:enumeration value="VSCC DR09"/>
          <xsd:enumeration value="VSCC DR10"/>
          <xsd:enumeration value="VSCC DR11"/>
          <xsd:enumeration value="VSCC DR12"/>
          <xsd:enumeration value="VSCC DR13"/>
          <xsd:enumeration value="Rebuttal Testimony"/>
          <xsd:enumeration value="Settlement Agreement"/>
          <xsd:enumeration value="Stipulation Testimony"/>
          <xsd:enumeration value="Post Hearing Briefs"/>
        </xsd:restriction>
      </xsd:simpleType>
    </xsd:element>
    <xsd:element name="Department" ma:index="18" nillable="true" ma:displayName="Department/Purpose" ma:format="Dropdown" ma:internalName="Department" ma:readOnly="false">
      <xsd:simpleType>
        <xsd:restriction base="dms:Choice">
          <xsd:enumeration value="Cost of Service"/>
          <xsd:enumeration value="Jurisdictional Separation Study"/>
          <xsd:enumeration value="Revenue Requirement"/>
          <xsd:enumeration value="Financial Planning &amp; Analysis"/>
          <xsd:enumeration value="Financial Reporting"/>
          <xsd:enumeration value="Sales Analysis &amp; Forecasting"/>
          <xsd:enumeration value="State Regulation &amp; Rates"/>
          <xsd:enumeration value="Tax Accounting &amp; Complianc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Display>DocumentLibraryForm</Display>
  <Edit>DocumentLibraryForm</Edit>
  <New>DocumentLibraryForm</New>
  <MobileDisplayFormUrl/>
  <MobileEditFormUrl/>
  <MobileNewFormUrl/>
</FormTemplates>
</file>

<file path=customXml/item3.xml><?xml version="1.0" encoding="utf-8"?>
<?mso-contentType ?>
<FormTemplates xmlns="http://schemas.microsoft.com/sharepoint/v3/contenttype/forms">
  <Display>NFListDisplayForm</Display>
  <Edit>NFListEditForm</Edit>
  <New>NFListEditForm</New>
</FormTemplates>
</file>

<file path=customXml/item4.xml><?xml version="1.0" encoding="utf-8"?>
<?mso-contentType ?>
<FormUrls xmlns="http://schemas.microsoft.com/sharepoint/v3/contenttype/forms/url">
  <MobileDisplay>_layouts/15/NintexForms/Mobile/DispForm.aspx</MobileDisplay>
  <MobileEdit>_layouts/15/NintexForms/Mobile/EditForm.aspx</MobileEdit>
  <MobileNew>_layouts/15/NintexForms/Mobile/NewForm.aspx</MobileNew>
</FormUrls>
</file>

<file path=customXml/item5.xml><?xml version="1.0" encoding="utf-8"?>
<p:properties xmlns:p="http://schemas.microsoft.com/office/2006/metadata/properties" xmlns:xsi="http://www.w3.org/2001/XMLSchema-instance" xmlns:pc="http://schemas.microsoft.com/office/infopath/2007/PartnerControls">
  <documentManagement>
    <Company xmlns="54fcda00-7b58-44a7-b108-8bd10a8a08ba">
      <Value>LGE</Value>
    </Company>
    <Tariff_x0020_Dev_x0020_Doc_x0020_Type xmlns="54fcda00-7b58-44a7-b108-8bd10a8a08ba" xsi:nil="true"/>
    <Filing_x0020_Requirement xmlns="54fcda00-7b58-44a7-b108-8bd10a8a08ba" xsi:nil="true"/>
    <Round xmlns="54fcda00-7b58-44a7-b108-8bd10a8a08ba">DR01 Attachments</Round>
    <FormData xmlns="http://schemas.microsoft.com/sharepoint/v3">&lt;?xml version="1.0" encoding="utf-8"?&gt;&lt;FormVariables&gt;&lt;Version /&gt;&lt;/FormVariables&gt;</FormData>
    <Data_x0020_Request_x0020_Question_x0020_No_x002e_ xmlns="54fcda00-7b58-44a7-b108-8bd10a8a08ba">029</Data_x0020_Request_x0020_Question_x0020_No_x002e_>
    <Year xmlns="54fcda00-7b58-44a7-b108-8bd10a8a08ba">2020</Year>
    <Document_x0020_Type xmlns="54fcda00-7b58-44a7-b108-8bd10a8a08ba">Data Requests</Document_x0020_Type>
    <Witness_x0020_Testimony xmlns="54fcda00-7b58-44a7-b108-8bd10a8a08ba" xsi:nil="true"/>
    <Intervemprs xmlns="54fcda00-7b58-44a7-b108-8bd10a8a08ba">Metro Housing Coalition/Kentuckians for the Commonwealth/Kentucky Solar Energy Society - MHC/KFTC/KSES</Intervemprs>
    <Filed_x0020_Documents xmlns="54fcda00-7b58-44a7-b108-8bd10a8a08ba" xsi:nil="true"/>
    <Department xmlns="54fcda00-7b58-44a7-b108-8bd10a8a08ba" xsi:nil="true"/>
  </documentManagement>
</p:properties>
</file>

<file path=customXml/itemProps1.xml><?xml version="1.0" encoding="utf-8"?>
<ds:datastoreItem xmlns:ds="http://schemas.openxmlformats.org/officeDocument/2006/customXml" ds:itemID="{3983421C-5666-4E56-9377-5DFFD5FD54C7}"/>
</file>

<file path=customXml/itemProps2.xml><?xml version="1.0" encoding="utf-8"?>
<ds:datastoreItem xmlns:ds="http://schemas.openxmlformats.org/officeDocument/2006/customXml" ds:itemID="{A6A8137B-6E76-4EA1-A32A-844CC7934655}"/>
</file>

<file path=customXml/itemProps3.xml><?xml version="1.0" encoding="utf-8"?>
<ds:datastoreItem xmlns:ds="http://schemas.openxmlformats.org/officeDocument/2006/customXml" ds:itemID="{B6E1AAB7-728D-4DAE-8774-1361072728F9}"/>
</file>

<file path=customXml/itemProps4.xml><?xml version="1.0" encoding="utf-8"?>
<ds:datastoreItem xmlns:ds="http://schemas.openxmlformats.org/officeDocument/2006/customXml" ds:itemID="{5982F06E-9BB6-4CA8-8AFF-F9E25240C520}"/>
</file>

<file path=customXml/itemProps5.xml><?xml version="1.0" encoding="utf-8"?>
<ds:datastoreItem xmlns:ds="http://schemas.openxmlformats.org/officeDocument/2006/customXml" ds:itemID="{7A2EB81D-C5C8-4D8F-B1EF-17BA834EEFD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LGE Rate Summary</vt:lpstr>
      <vt:lpstr>KU Rate Summary</vt:lpstr>
      <vt:lpstr>WACC - Carrying Charges</vt:lpstr>
      <vt:lpstr>2019 EV Usage Data</vt:lpstr>
      <vt:lpstr>REDACTED - Costs_Reference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Shakespere Poles</dc:title>
  <dc:subject>Historic Decoative Poles</dc:subject>
  <dc:creator>LG&amp;E</dc:creator>
  <cp:lastModifiedBy>Hurst, Brian</cp:lastModifiedBy>
  <cp:lastPrinted>2018-07-02T18:22:14Z</cp:lastPrinted>
  <dcterms:created xsi:type="dcterms:W3CDTF">1998-12-11T20:03:45Z</dcterms:created>
  <dcterms:modified xsi:type="dcterms:W3CDTF">2021-01-20T16:23:27Z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adee1c6-0c13-46fe-9f7d-d5b32ad2c571_Enabled">
    <vt:lpwstr>true</vt:lpwstr>
  </property>
  <property fmtid="{D5CDD505-2E9C-101B-9397-08002B2CF9AE}" pid="3" name="MSIP_Label_0adee1c6-0c13-46fe-9f7d-d5b32ad2c571_SetDate">
    <vt:lpwstr>2020-10-16T14:32:00Z</vt:lpwstr>
  </property>
  <property fmtid="{D5CDD505-2E9C-101B-9397-08002B2CF9AE}" pid="4" name="MSIP_Label_0adee1c6-0c13-46fe-9f7d-d5b32ad2c571_Method">
    <vt:lpwstr>Privileged</vt:lpwstr>
  </property>
  <property fmtid="{D5CDD505-2E9C-101B-9397-08002B2CF9AE}" pid="5" name="MSIP_Label_0adee1c6-0c13-46fe-9f7d-d5b32ad2c571_Name">
    <vt:lpwstr>0adee1c6-0c13-46fe-9f7d-d5b32ad2c571</vt:lpwstr>
  </property>
  <property fmtid="{D5CDD505-2E9C-101B-9397-08002B2CF9AE}" pid="6" name="MSIP_Label_0adee1c6-0c13-46fe-9f7d-d5b32ad2c571_SiteId">
    <vt:lpwstr>5ee3b0ba-a559-45ee-a69e-6d3e963a3e72</vt:lpwstr>
  </property>
  <property fmtid="{D5CDD505-2E9C-101B-9397-08002B2CF9AE}" pid="7" name="MSIP_Label_0adee1c6-0c13-46fe-9f7d-d5b32ad2c571_ActionId">
    <vt:lpwstr>930d9519-7445-44d7-a495-1fe775c51c4f</vt:lpwstr>
  </property>
  <property fmtid="{D5CDD505-2E9C-101B-9397-08002B2CF9AE}" pid="8" name="MSIP_Label_0adee1c6-0c13-46fe-9f7d-d5b32ad2c571_ContentBits">
    <vt:lpwstr>0</vt:lpwstr>
  </property>
  <property fmtid="{D5CDD505-2E9C-101B-9397-08002B2CF9AE}" pid="9" name="ContentTypeId">
    <vt:lpwstr>0x0101002D0103853DF7894DB347713A7250CD66</vt:lpwstr>
  </property>
</Properties>
</file>