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Rate Case 2020\Cost of Service\COS Studies\Seelye Exhibits (in excel for Q56)\"/>
    </mc:Choice>
  </mc:AlternateContent>
  <xr:revisionPtr revIDLastSave="0" documentId="13_ncr:1_{83971AE7-6519-4EC0-9186-1F447DE4D0BD}" xr6:coauthVersionLast="45" xr6:coauthVersionMax="45" xr10:uidLastSave="{00000000-0000-0000-0000-000000000000}"/>
  <bookViews>
    <workbookView xWindow="-120" yWindow="-120" windowWidth="29040" windowHeight="15840" xr2:uid="{7FD81CEF-E21B-4528-A8B1-82E073DA16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W36" i="1"/>
  <c r="W48" i="1" s="1"/>
  <c r="U48" i="1"/>
  <c r="T48" i="1"/>
  <c r="U36" i="1"/>
  <c r="T36" i="1"/>
  <c r="V47" i="1"/>
  <c r="V46" i="1"/>
  <c r="X46" i="1" s="1"/>
  <c r="V45" i="1"/>
  <c r="V44" i="1"/>
  <c r="V43" i="1"/>
  <c r="V42" i="1"/>
  <c r="X42" i="1" s="1"/>
  <c r="V41" i="1"/>
  <c r="X41" i="1" s="1"/>
  <c r="V40" i="1"/>
  <c r="V39" i="1"/>
  <c r="V38" i="1"/>
  <c r="X38" i="1" s="1"/>
  <c r="V37" i="1"/>
  <c r="X37" i="1" s="1"/>
  <c r="V35" i="1"/>
  <c r="V34" i="1"/>
  <c r="X47" i="1"/>
  <c r="X45" i="1"/>
  <c r="X44" i="1"/>
  <c r="X43" i="1"/>
  <c r="X40" i="1"/>
  <c r="X39" i="1"/>
  <c r="X35" i="1"/>
  <c r="X34" i="1"/>
  <c r="V33" i="1"/>
  <c r="X33" i="1" s="1"/>
  <c r="V36" i="1" l="1"/>
  <c r="X36" i="1" s="1"/>
  <c r="V48" i="1" l="1"/>
  <c r="X48" i="1" s="1"/>
  <c r="E17" i="1" l="1"/>
  <c r="E21" i="1"/>
  <c r="O36" i="1"/>
  <c r="O48" i="1" s="1"/>
  <c r="M36" i="1"/>
  <c r="N36" i="1" s="1"/>
  <c r="P36" i="1" s="1"/>
  <c r="E12" i="1" s="1"/>
  <c r="N47" i="1"/>
  <c r="N46" i="1"/>
  <c r="N45" i="1"/>
  <c r="P45" i="1" s="1"/>
  <c r="N44" i="1"/>
  <c r="P44" i="1" s="1"/>
  <c r="E20" i="1" s="1"/>
  <c r="N43" i="1"/>
  <c r="N42" i="1"/>
  <c r="N41" i="1"/>
  <c r="P41" i="1" s="1"/>
  <c r="N40" i="1"/>
  <c r="P40" i="1" s="1"/>
  <c r="E16" i="1" s="1"/>
  <c r="N39" i="1"/>
  <c r="N38" i="1"/>
  <c r="N37" i="1"/>
  <c r="P37" i="1" s="1"/>
  <c r="E13" i="1" s="1"/>
  <c r="N35" i="1"/>
  <c r="P35" i="1" s="1"/>
  <c r="E11" i="1" s="1"/>
  <c r="N34" i="1"/>
  <c r="P47" i="1"/>
  <c r="E23" i="1" s="1"/>
  <c r="P46" i="1"/>
  <c r="E22" i="1" s="1"/>
  <c r="P43" i="1"/>
  <c r="E19" i="1" s="1"/>
  <c r="P42" i="1"/>
  <c r="E18" i="1" s="1"/>
  <c r="P39" i="1"/>
  <c r="E15" i="1" s="1"/>
  <c r="P38" i="1"/>
  <c r="E14" i="1" s="1"/>
  <c r="P34" i="1"/>
  <c r="E10" i="1" s="1"/>
  <c r="P33" i="1"/>
  <c r="E9" i="1" s="1"/>
  <c r="N33" i="1"/>
  <c r="L36" i="1"/>
  <c r="L48" i="1" s="1"/>
  <c r="M48" i="1" l="1"/>
  <c r="N48" i="1"/>
  <c r="P48" i="1"/>
  <c r="G36" i="1" l="1"/>
  <c r="G48" i="1" s="1"/>
  <c r="E36" i="1"/>
  <c r="E48" i="1" s="1"/>
  <c r="D36" i="1"/>
  <c r="F36" i="1" s="1"/>
  <c r="F47" i="1"/>
  <c r="F46" i="1"/>
  <c r="H46" i="1" s="1"/>
  <c r="D22" i="1" s="1"/>
  <c r="F45" i="1"/>
  <c r="H45" i="1" s="1"/>
  <c r="D21" i="1" s="1"/>
  <c r="F44" i="1"/>
  <c r="H44" i="1" s="1"/>
  <c r="D20" i="1" s="1"/>
  <c r="F43" i="1"/>
  <c r="F42" i="1"/>
  <c r="H42" i="1" s="1"/>
  <c r="D18" i="1" s="1"/>
  <c r="F41" i="1"/>
  <c r="H41" i="1" s="1"/>
  <c r="D17" i="1" s="1"/>
  <c r="F40" i="1"/>
  <c r="H40" i="1" s="1"/>
  <c r="D16" i="1" s="1"/>
  <c r="F39" i="1"/>
  <c r="F38" i="1"/>
  <c r="H38" i="1" s="1"/>
  <c r="D14" i="1" s="1"/>
  <c r="F37" i="1"/>
  <c r="H37" i="1" s="1"/>
  <c r="D13" i="1" s="1"/>
  <c r="F35" i="1"/>
  <c r="H35" i="1" s="1"/>
  <c r="D11" i="1" s="1"/>
  <c r="F34" i="1"/>
  <c r="H47" i="1"/>
  <c r="D23" i="1" s="1"/>
  <c r="H43" i="1"/>
  <c r="D19" i="1" s="1"/>
  <c r="H39" i="1"/>
  <c r="D15" i="1" s="1"/>
  <c r="H34" i="1"/>
  <c r="D10" i="1" s="1"/>
  <c r="F33" i="1"/>
  <c r="H33" i="1" s="1"/>
  <c r="D9" i="1" s="1"/>
  <c r="D48" i="1" l="1"/>
  <c r="F48" i="1"/>
  <c r="H36" i="1"/>
  <c r="D12" i="1" s="1"/>
  <c r="H48" i="1"/>
</calcChain>
</file>

<file path=xl/sharedStrings.xml><?xml version="1.0" encoding="utf-8"?>
<sst xmlns="http://schemas.openxmlformats.org/spreadsheetml/2006/main" count="104" uniqueCount="31">
  <si>
    <t xml:space="preserve">Operating </t>
  </si>
  <si>
    <t>Operating</t>
  </si>
  <si>
    <t>Rate of Return</t>
  </si>
  <si>
    <t>Revenue</t>
  </si>
  <si>
    <t>Expenses</t>
  </si>
  <si>
    <t>Margin</t>
  </si>
  <si>
    <t>Rate Base</t>
  </si>
  <si>
    <t>on Rate Base</t>
  </si>
  <si>
    <t>Residential Rate RS</t>
  </si>
  <si>
    <t>General Service Rate GS</t>
  </si>
  <si>
    <t>Retail Transmission Service Rate RTS</t>
  </si>
  <si>
    <t>Lighting Rate LE</t>
  </si>
  <si>
    <t>Lighting Rate TE</t>
  </si>
  <si>
    <t>Power Service Rate PS</t>
  </si>
  <si>
    <t>6 CP Current</t>
  </si>
  <si>
    <t>LOLP Current</t>
  </si>
  <si>
    <t>12CP Current</t>
  </si>
  <si>
    <t>Rate Class</t>
  </si>
  <si>
    <t>Kentucky Utilities Company</t>
  </si>
  <si>
    <t>All Electric Schools Rate AES</t>
  </si>
  <si>
    <t>Time of Day Secondary Rate TODS</t>
  </si>
  <si>
    <t>Time of Day Primary  Rate TODP</t>
  </si>
  <si>
    <t>Fluctuating Load Service Rate FLS</t>
  </si>
  <si>
    <t>Lighting Rate LS &amp; RLS</t>
  </si>
  <si>
    <t>Outdoor Sports Lighting Rate OSL</t>
  </si>
  <si>
    <t>Electric Vehicle Charging Rate EV</t>
  </si>
  <si>
    <t>Solar Share Rate SSP</t>
  </si>
  <si>
    <t>Business Solar Rate BS</t>
  </si>
  <si>
    <t>Overall</t>
  </si>
  <si>
    <t>12 CP Current</t>
  </si>
  <si>
    <t>6CP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</si>
</sst>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left" wrapText="1"/>
    </xf>
    <xf numFmtId="43" fontId="3" fillId="0" borderId="4" xfId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0" fontId="4" fillId="0" borderId="0" xfId="0" applyFont="1"/>
    <xf numFmtId="166" fontId="0" fillId="0" borderId="0" xfId="2" applyNumberFormat="1" applyFont="1"/>
    <xf numFmtId="10" fontId="0" fillId="0" borderId="0" xfId="3" applyNumberFormat="1" applyFont="1"/>
    <xf numFmtId="165" fontId="0" fillId="0" borderId="0" xfId="1" applyNumberFormat="1" applyFont="1"/>
    <xf numFmtId="165" fontId="0" fillId="0" borderId="0" xfId="1" applyNumberFormat="1" applyFont="1" applyBorder="1"/>
    <xf numFmtId="0" fontId="4" fillId="0" borderId="5" xfId="0" applyFont="1" applyBorder="1"/>
    <xf numFmtId="165" fontId="0" fillId="0" borderId="5" xfId="1" applyNumberFormat="1" applyFont="1" applyBorder="1"/>
    <xf numFmtId="10" fontId="0" fillId="0" borderId="5" xfId="3" applyNumberFormat="1" applyFont="1" applyBorder="1"/>
    <xf numFmtId="166" fontId="0" fillId="0" borderId="5" xfId="2" applyNumberFormat="1" applyFont="1" applyBorder="1"/>
    <xf numFmtId="0" fontId="2" fillId="0" borderId="0" xfId="0" applyFont="1" applyBorder="1" applyAlignment="1"/>
    <xf numFmtId="0" fontId="0" fillId="0" borderId="6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6" xfId="0" applyFont="1" applyBorder="1"/>
    <xf numFmtId="10" fontId="0" fillId="0" borderId="0" xfId="0" applyNumberFormat="1" applyBorder="1"/>
    <xf numFmtId="10" fontId="0" fillId="0" borderId="7" xfId="0" applyNumberFormat="1" applyBorder="1"/>
    <xf numFmtId="0" fontId="4" fillId="0" borderId="9" xfId="0" applyFont="1" applyBorder="1"/>
    <xf numFmtId="0" fontId="0" fillId="0" borderId="4" xfId="0" applyBorder="1"/>
    <xf numFmtId="10" fontId="0" fillId="0" borderId="4" xfId="0" applyNumberFormat="1" applyBorder="1"/>
    <xf numFmtId="10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3" fontId="0" fillId="0" borderId="0" xfId="1" applyFont="1" applyBorder="1"/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6" fontId="0" fillId="0" borderId="0" xfId="2" applyNumberFormat="1" applyFont="1" applyBorder="1"/>
    <xf numFmtId="0" fontId="3" fillId="0" borderId="5" xfId="0" applyFont="1" applyBorder="1" applyAlignment="1">
      <alignment horizontal="left"/>
    </xf>
    <xf numFmtId="0" fontId="5" fillId="0" borderId="6" xfId="0" applyFont="1" applyBorder="1"/>
    <xf numFmtId="43" fontId="3" fillId="0" borderId="7" xfId="1" applyFont="1" applyBorder="1" applyAlignment="1">
      <alignment horizontal="right"/>
    </xf>
    <xf numFmtId="0" fontId="0" fillId="0" borderId="1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6CCD4-42F8-49C5-9344-7D84151FFFC9}">
  <dimension ref="B3:AA48"/>
  <sheetViews>
    <sheetView tabSelected="1" workbookViewId="0"/>
  </sheetViews>
  <sheetFormatPr defaultRowHeight="15" x14ac:dyDescent="0.25"/>
  <cols>
    <col min="1" max="1" width="5.42578125" customWidth="1"/>
    <col min="2" max="2" width="33.140625" bestFit="1" customWidth="1"/>
    <col min="3" max="3" width="4.140625" customWidth="1"/>
    <col min="4" max="6" width="13.85546875" bestFit="1" customWidth="1"/>
    <col min="7" max="7" width="16" customWidth="1"/>
    <col min="8" max="8" width="13.85546875" bestFit="1" customWidth="1"/>
    <col min="9" max="9" width="4.28515625" customWidth="1"/>
    <col min="10" max="10" width="33.140625" bestFit="1" customWidth="1"/>
    <col min="11" max="11" width="3.5703125" customWidth="1"/>
    <col min="12" max="13" width="15.5703125" customWidth="1"/>
    <col min="14" max="15" width="17.28515625" customWidth="1"/>
    <col min="16" max="16" width="13.85546875" bestFit="1" customWidth="1"/>
    <col min="17" max="17" width="5" customWidth="1"/>
    <col min="18" max="18" width="33.140625" bestFit="1" customWidth="1"/>
    <col min="19" max="19" width="4.85546875" customWidth="1"/>
    <col min="20" max="23" width="17.28515625" customWidth="1"/>
    <col min="24" max="24" width="15.140625" customWidth="1"/>
  </cols>
  <sheetData>
    <row r="3" spans="2:27" ht="15.75" thickBot="1" x14ac:dyDescent="0.3"/>
    <row r="4" spans="2:27" ht="19.5" thickBot="1" x14ac:dyDescent="0.35">
      <c r="B4" s="46" t="s">
        <v>18</v>
      </c>
      <c r="C4" s="47"/>
      <c r="D4" s="47"/>
      <c r="E4" s="47"/>
      <c r="F4" s="48"/>
      <c r="Z4" s="21"/>
      <c r="AA4" s="21"/>
    </row>
    <row r="5" spans="2:27" x14ac:dyDescent="0.25">
      <c r="B5" s="33"/>
      <c r="C5" s="34"/>
      <c r="D5" s="35" t="s">
        <v>15</v>
      </c>
      <c r="E5" s="35" t="s">
        <v>16</v>
      </c>
      <c r="F5" s="36" t="s">
        <v>14</v>
      </c>
    </row>
    <row r="6" spans="2:27" x14ac:dyDescent="0.25">
      <c r="B6" s="22"/>
      <c r="C6" s="23"/>
      <c r="D6" s="24" t="s">
        <v>2</v>
      </c>
      <c r="E6" s="24" t="s">
        <v>2</v>
      </c>
      <c r="F6" s="25" t="s">
        <v>2</v>
      </c>
    </row>
    <row r="7" spans="2:27" ht="15.75" thickBot="1" x14ac:dyDescent="0.3">
      <c r="B7" s="43" t="s">
        <v>17</v>
      </c>
      <c r="C7" s="23"/>
      <c r="D7" s="39" t="s">
        <v>7</v>
      </c>
      <c r="E7" s="39" t="s">
        <v>7</v>
      </c>
      <c r="F7" s="44" t="s">
        <v>7</v>
      </c>
    </row>
    <row r="8" spans="2:27" x14ac:dyDescent="0.25">
      <c r="B8" s="33"/>
      <c r="C8" s="34"/>
      <c r="D8" s="34"/>
      <c r="E8" s="34"/>
      <c r="F8" s="45"/>
    </row>
    <row r="9" spans="2:27" x14ac:dyDescent="0.25">
      <c r="B9" s="26" t="s">
        <v>8</v>
      </c>
      <c r="C9" s="23"/>
      <c r="D9" s="27">
        <f>H33</f>
        <v>2.6664872836926139E-2</v>
      </c>
      <c r="E9" s="27">
        <f>P33</f>
        <v>2.5151878020914311E-2</v>
      </c>
      <c r="F9" s="28">
        <f>X33</f>
        <v>2.1421813628917239E-2</v>
      </c>
    </row>
    <row r="10" spans="2:27" x14ac:dyDescent="0.25">
      <c r="B10" s="26" t="s">
        <v>9</v>
      </c>
      <c r="C10" s="23"/>
      <c r="D10" s="27">
        <f>H34</f>
        <v>0.11052303269171973</v>
      </c>
      <c r="E10" s="27">
        <f>P34</f>
        <v>0.11316483619805649</v>
      </c>
      <c r="F10" s="28">
        <f t="shared" ref="F10:F23" si="0">X34</f>
        <v>0.11214672433984174</v>
      </c>
    </row>
    <row r="11" spans="2:27" x14ac:dyDescent="0.25">
      <c r="B11" s="26" t="s">
        <v>19</v>
      </c>
      <c r="C11" s="23"/>
      <c r="D11" s="27">
        <f>H35</f>
        <v>5.8862970665381965E-2</v>
      </c>
      <c r="E11" s="27">
        <f t="shared" ref="E11:E23" si="1">P35</f>
        <v>3.1678328190897151E-2</v>
      </c>
      <c r="F11" s="28">
        <f t="shared" si="0"/>
        <v>3.6778520083769188E-2</v>
      </c>
    </row>
    <row r="12" spans="2:27" x14ac:dyDescent="0.25">
      <c r="B12" s="26" t="s">
        <v>13</v>
      </c>
      <c r="C12" s="23"/>
      <c r="D12" s="27">
        <f>H36</f>
        <v>0.10277415197098087</v>
      </c>
      <c r="E12" s="27">
        <f t="shared" si="1"/>
        <v>0.10071416979286212</v>
      </c>
      <c r="F12" s="28">
        <f t="shared" si="0"/>
        <v>0.10408553988179428</v>
      </c>
    </row>
    <row r="13" spans="2:27" x14ac:dyDescent="0.25">
      <c r="B13" s="26" t="s">
        <v>20</v>
      </c>
      <c r="C13" s="23"/>
      <c r="D13" s="27">
        <f t="shared" ref="D13:D23" si="2">H37</f>
        <v>3.9521708450343869E-2</v>
      </c>
      <c r="E13" s="27">
        <f t="shared" si="1"/>
        <v>3.9255507774024333E-2</v>
      </c>
      <c r="F13" s="28">
        <f t="shared" si="0"/>
        <v>4.6770061792282866E-2</v>
      </c>
    </row>
    <row r="14" spans="2:27" x14ac:dyDescent="0.25">
      <c r="B14" s="26" t="s">
        <v>21</v>
      </c>
      <c r="C14" s="23"/>
      <c r="D14" s="27">
        <f t="shared" si="2"/>
        <v>3.2041679973135138E-2</v>
      </c>
      <c r="E14" s="27">
        <f t="shared" si="1"/>
        <v>3.7763945545474117E-2</v>
      </c>
      <c r="F14" s="28">
        <f t="shared" si="0"/>
        <v>4.2649090250369087E-2</v>
      </c>
    </row>
    <row r="15" spans="2:27" x14ac:dyDescent="0.25">
      <c r="B15" s="26" t="s">
        <v>10</v>
      </c>
      <c r="C15" s="23"/>
      <c r="D15" s="27">
        <f t="shared" si="2"/>
        <v>3.5318108048976005E-2</v>
      </c>
      <c r="E15" s="27">
        <f t="shared" si="1"/>
        <v>3.5439687820462154E-2</v>
      </c>
      <c r="F15" s="28">
        <f t="shared" si="0"/>
        <v>4.6458824653755851E-2</v>
      </c>
    </row>
    <row r="16" spans="2:27" x14ac:dyDescent="0.25">
      <c r="B16" s="26" t="s">
        <v>22</v>
      </c>
      <c r="C16" s="23"/>
      <c r="D16" s="27">
        <f t="shared" si="2"/>
        <v>2.7544421852531954E-2</v>
      </c>
      <c r="E16" s="27">
        <f t="shared" si="1"/>
        <v>4.9824349266717929E-2</v>
      </c>
      <c r="F16" s="28">
        <f t="shared" si="0"/>
        <v>5.4021802498590427E-2</v>
      </c>
    </row>
    <row r="17" spans="2:24" x14ac:dyDescent="0.25">
      <c r="B17" s="26" t="s">
        <v>23</v>
      </c>
      <c r="C17" s="23"/>
      <c r="D17" s="27">
        <f t="shared" si="2"/>
        <v>0.12322766548936541</v>
      </c>
      <c r="E17" s="27">
        <f t="shared" si="1"/>
        <v>0.10414071675005865</v>
      </c>
      <c r="F17" s="28">
        <f t="shared" si="0"/>
        <v>0.10542500805589447</v>
      </c>
    </row>
    <row r="18" spans="2:24" x14ac:dyDescent="0.25">
      <c r="B18" s="26" t="s">
        <v>11</v>
      </c>
      <c r="C18" s="23"/>
      <c r="D18" s="27">
        <f t="shared" si="2"/>
        <v>0.28049357976627687</v>
      </c>
      <c r="E18" s="27">
        <f t="shared" si="1"/>
        <v>9.268386895908462E-2</v>
      </c>
      <c r="F18" s="28">
        <f t="shared" si="0"/>
        <v>0.10033720636545343</v>
      </c>
    </row>
    <row r="19" spans="2:24" x14ac:dyDescent="0.25">
      <c r="B19" s="26" t="s">
        <v>12</v>
      </c>
      <c r="C19" s="23"/>
      <c r="D19" s="27">
        <f t="shared" si="2"/>
        <v>0.12393261554822456</v>
      </c>
      <c r="E19" s="27">
        <f t="shared" si="1"/>
        <v>0.12343503436696515</v>
      </c>
      <c r="F19" s="28">
        <f t="shared" si="0"/>
        <v>0.13177127823265003</v>
      </c>
    </row>
    <row r="20" spans="2:24" x14ac:dyDescent="0.25">
      <c r="B20" s="26" t="s">
        <v>24</v>
      </c>
      <c r="C20" s="23"/>
      <c r="D20" s="27">
        <f t="shared" si="2"/>
        <v>0.30319996020946222</v>
      </c>
      <c r="E20" s="27">
        <f t="shared" si="1"/>
        <v>0.30270353908980913</v>
      </c>
      <c r="F20" s="28">
        <f t="shared" si="0"/>
        <v>0.30280474581470435</v>
      </c>
    </row>
    <row r="21" spans="2:24" x14ac:dyDescent="0.25">
      <c r="B21" s="26" t="s">
        <v>25</v>
      </c>
      <c r="C21" s="23"/>
      <c r="D21" s="27">
        <f t="shared" si="2"/>
        <v>-0.27002492294935865</v>
      </c>
      <c r="E21" s="27">
        <f t="shared" si="1"/>
        <v>-0.27068747471373195</v>
      </c>
      <c r="F21" s="28">
        <f t="shared" si="0"/>
        <v>-0.27074095951536759</v>
      </c>
    </row>
    <row r="22" spans="2:24" x14ac:dyDescent="0.25">
      <c r="B22" s="26" t="s">
        <v>26</v>
      </c>
      <c r="C22" s="23"/>
      <c r="D22" s="27">
        <f t="shared" si="2"/>
        <v>-1.3115707096400671E-2</v>
      </c>
      <c r="E22" s="27">
        <f t="shared" si="1"/>
        <v>-1.3115707096400671E-2</v>
      </c>
      <c r="F22" s="28">
        <f t="shared" si="0"/>
        <v>-1.3115707096400671E-2</v>
      </c>
    </row>
    <row r="23" spans="2:24" ht="15.75" thickBot="1" x14ac:dyDescent="0.3">
      <c r="B23" s="29" t="s">
        <v>27</v>
      </c>
      <c r="C23" s="30"/>
      <c r="D23" s="31">
        <f t="shared" si="2"/>
        <v>4.801910639343715E-2</v>
      </c>
      <c r="E23" s="31">
        <f t="shared" si="1"/>
        <v>4.801910639343715E-2</v>
      </c>
      <c r="F23" s="32">
        <f t="shared" si="0"/>
        <v>4.801910639343715E-2</v>
      </c>
    </row>
    <row r="24" spans="2:24" x14ac:dyDescent="0.25">
      <c r="B24" s="12"/>
    </row>
    <row r="27" spans="2:24" ht="19.5" thickBot="1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3"/>
      <c r="P27" s="21"/>
      <c r="Q27" s="21"/>
      <c r="R27" s="21"/>
      <c r="S27" s="21"/>
      <c r="T27" s="21"/>
    </row>
    <row r="28" spans="2:24" ht="19.5" thickBot="1" x14ac:dyDescent="0.35">
      <c r="B28" s="46" t="s">
        <v>18</v>
      </c>
      <c r="C28" s="47"/>
      <c r="D28" s="47"/>
      <c r="E28" s="47"/>
      <c r="F28" s="47"/>
      <c r="G28" s="47"/>
      <c r="H28" s="48"/>
      <c r="I28" s="23"/>
      <c r="J28" s="46" t="s">
        <v>18</v>
      </c>
      <c r="K28" s="47"/>
      <c r="L28" s="47"/>
      <c r="M28" s="47"/>
      <c r="N28" s="47"/>
      <c r="O28" s="47"/>
      <c r="P28" s="48"/>
      <c r="Q28" s="37"/>
      <c r="R28" s="46" t="s">
        <v>18</v>
      </c>
      <c r="S28" s="47"/>
      <c r="T28" s="47"/>
      <c r="U28" s="47"/>
      <c r="V28" s="47"/>
      <c r="W28" s="47"/>
      <c r="X28" s="48"/>
    </row>
    <row r="29" spans="2:24" x14ac:dyDescent="0.25">
      <c r="D29" s="1"/>
      <c r="E29" s="1"/>
      <c r="F29" s="1"/>
      <c r="G29" s="2"/>
      <c r="H29" s="3" t="s">
        <v>15</v>
      </c>
      <c r="I29" s="38"/>
      <c r="L29" s="1"/>
      <c r="M29" s="1"/>
      <c r="N29" s="1"/>
      <c r="O29" s="2"/>
      <c r="P29" s="3" t="s">
        <v>29</v>
      </c>
      <c r="Q29" s="39"/>
      <c r="T29" s="1"/>
      <c r="U29" s="1"/>
      <c r="V29" s="1"/>
      <c r="W29" s="2"/>
      <c r="X29" s="3" t="s">
        <v>30</v>
      </c>
    </row>
    <row r="30" spans="2:24" x14ac:dyDescent="0.25">
      <c r="B30" s="4"/>
      <c r="C30" s="5"/>
      <c r="D30" s="1"/>
      <c r="E30" s="6" t="s">
        <v>0</v>
      </c>
      <c r="F30" s="6" t="s">
        <v>1</v>
      </c>
      <c r="G30" s="7"/>
      <c r="H30" s="3" t="s">
        <v>2</v>
      </c>
      <c r="I30" s="40"/>
      <c r="J30" s="4"/>
      <c r="K30" s="5"/>
      <c r="L30" s="1"/>
      <c r="M30" s="6" t="s">
        <v>0</v>
      </c>
      <c r="N30" s="6" t="s">
        <v>1</v>
      </c>
      <c r="O30" s="7"/>
      <c r="P30" s="3" t="s">
        <v>2</v>
      </c>
      <c r="Q30" s="39"/>
      <c r="R30" s="4"/>
      <c r="S30" s="5"/>
      <c r="T30" s="1"/>
      <c r="U30" s="6" t="s">
        <v>0</v>
      </c>
      <c r="V30" s="6" t="s">
        <v>1</v>
      </c>
      <c r="W30" s="7"/>
      <c r="X30" s="3" t="s">
        <v>2</v>
      </c>
    </row>
    <row r="31" spans="2:24" ht="15.75" thickBot="1" x14ac:dyDescent="0.3">
      <c r="B31" s="8"/>
      <c r="C31" s="9"/>
      <c r="D31" s="10" t="s">
        <v>3</v>
      </c>
      <c r="E31" s="10" t="s">
        <v>4</v>
      </c>
      <c r="F31" s="10" t="s">
        <v>5</v>
      </c>
      <c r="G31" s="11" t="s">
        <v>6</v>
      </c>
      <c r="H31" s="10" t="s">
        <v>7</v>
      </c>
      <c r="I31" s="38"/>
      <c r="J31" s="8"/>
      <c r="K31" s="9"/>
      <c r="L31" s="10" t="s">
        <v>3</v>
      </c>
      <c r="M31" s="10" t="s">
        <v>4</v>
      </c>
      <c r="N31" s="10" t="s">
        <v>5</v>
      </c>
      <c r="O31" s="11" t="s">
        <v>6</v>
      </c>
      <c r="P31" s="10" t="s">
        <v>7</v>
      </c>
      <c r="Q31" s="37"/>
      <c r="R31" s="8"/>
      <c r="S31" s="9"/>
      <c r="T31" s="10" t="s">
        <v>3</v>
      </c>
      <c r="U31" s="10" t="s">
        <v>4</v>
      </c>
      <c r="V31" s="10" t="s">
        <v>5</v>
      </c>
      <c r="W31" s="11" t="s">
        <v>6</v>
      </c>
      <c r="X31" s="10" t="s">
        <v>7</v>
      </c>
    </row>
    <row r="32" spans="2:24" x14ac:dyDescent="0.25">
      <c r="B32" s="4"/>
      <c r="C32" s="5"/>
      <c r="D32" s="1"/>
      <c r="E32" s="1"/>
      <c r="F32" s="1"/>
      <c r="G32" s="2"/>
      <c r="I32" s="38"/>
      <c r="J32" s="4"/>
      <c r="K32" s="5"/>
      <c r="L32" s="1"/>
      <c r="M32" s="1"/>
      <c r="N32" s="1"/>
      <c r="O32" s="2"/>
      <c r="Q32" s="41"/>
      <c r="R32" s="4"/>
      <c r="S32" s="5"/>
      <c r="T32" s="1"/>
      <c r="U32" s="1"/>
      <c r="V32" s="1"/>
      <c r="W32" s="2"/>
    </row>
    <row r="33" spans="2:24" x14ac:dyDescent="0.25">
      <c r="B33" s="12" t="s">
        <v>8</v>
      </c>
      <c r="C33" s="5"/>
      <c r="D33" s="13">
        <v>633400014.8569392</v>
      </c>
      <c r="E33" s="13">
        <v>567877412.19546735</v>
      </c>
      <c r="F33" s="13">
        <f>D33-E33</f>
        <v>65522602.661471844</v>
      </c>
      <c r="G33" s="13">
        <v>2457262896.4775939</v>
      </c>
      <c r="H33" s="14">
        <f>F33/G33</f>
        <v>2.6664872836926139E-2</v>
      </c>
      <c r="I33" s="38"/>
      <c r="J33" s="12" t="s">
        <v>8</v>
      </c>
      <c r="K33" s="5"/>
      <c r="L33" s="13">
        <v>633424702.40053105</v>
      </c>
      <c r="M33" s="13">
        <v>571025459.65321815</v>
      </c>
      <c r="N33" s="13">
        <f>L33-M33</f>
        <v>62399242.747312903</v>
      </c>
      <c r="O33" s="13">
        <v>2480897955.0324883</v>
      </c>
      <c r="P33" s="14">
        <f>N33/O33</f>
        <v>2.5151878020914311E-2</v>
      </c>
      <c r="Q33" s="16"/>
      <c r="R33" s="12" t="s">
        <v>8</v>
      </c>
      <c r="S33" s="5"/>
      <c r="T33" s="13">
        <v>633487644.1132313</v>
      </c>
      <c r="U33" s="13">
        <v>579051473.54363918</v>
      </c>
      <c r="V33" s="13">
        <f>T33-U33</f>
        <v>54436170.569592118</v>
      </c>
      <c r="W33" s="13">
        <v>2541156015.6656814</v>
      </c>
      <c r="X33" s="14">
        <f>V33/W33</f>
        <v>2.1421813628917239E-2</v>
      </c>
    </row>
    <row r="34" spans="2:24" x14ac:dyDescent="0.25">
      <c r="B34" s="12" t="s">
        <v>9</v>
      </c>
      <c r="C34" s="5"/>
      <c r="D34" s="15">
        <v>229949159.9130367</v>
      </c>
      <c r="E34" s="15">
        <v>162506339.3049964</v>
      </c>
      <c r="F34" s="13">
        <f t="shared" ref="F34:F47" si="3">D34-E34</f>
        <v>67442820.608040303</v>
      </c>
      <c r="G34" s="15">
        <v>610215074.31991637</v>
      </c>
      <c r="H34" s="14">
        <f t="shared" ref="H34:H48" si="4">F34/G34</f>
        <v>0.11052303269171973</v>
      </c>
      <c r="I34" s="23"/>
      <c r="J34" s="12" t="s">
        <v>9</v>
      </c>
      <c r="K34" s="5"/>
      <c r="L34" s="15">
        <v>229942295.77575013</v>
      </c>
      <c r="M34" s="15">
        <v>161631062.5946117</v>
      </c>
      <c r="N34" s="13">
        <f t="shared" ref="N34:N36" si="5">L34-M34</f>
        <v>68311233.181138426</v>
      </c>
      <c r="O34" s="15">
        <v>603643635.92223012</v>
      </c>
      <c r="P34" s="14">
        <f t="shared" ref="P34:P36" si="6">N34/O34</f>
        <v>0.11316483619805649</v>
      </c>
      <c r="Q34" s="16"/>
      <c r="R34" s="12" t="s">
        <v>9</v>
      </c>
      <c r="S34" s="5"/>
      <c r="T34" s="15">
        <v>229944923.51609564</v>
      </c>
      <c r="U34" s="15">
        <v>161966139.21111259</v>
      </c>
      <c r="V34" s="13">
        <f t="shared" ref="V34:V36" si="7">T34-U34</f>
        <v>67978784.30498305</v>
      </c>
      <c r="W34" s="15">
        <v>606159339.07248867</v>
      </c>
      <c r="X34" s="14">
        <f t="shared" ref="X34:X36" si="8">V34/W34</f>
        <v>0.11214672433984174</v>
      </c>
    </row>
    <row r="35" spans="2:24" x14ac:dyDescent="0.25">
      <c r="B35" s="12" t="s">
        <v>19</v>
      </c>
      <c r="C35" s="5"/>
      <c r="D35" s="15">
        <v>12341222.890285712</v>
      </c>
      <c r="E35" s="15">
        <v>10060572.537232244</v>
      </c>
      <c r="F35" s="13">
        <f t="shared" si="3"/>
        <v>2280650.3530534673</v>
      </c>
      <c r="G35" s="15">
        <v>38745077.376713946</v>
      </c>
      <c r="H35" s="14">
        <f t="shared" si="4"/>
        <v>5.8862970665381965E-2</v>
      </c>
      <c r="I35" s="38"/>
      <c r="J35" s="12" t="s">
        <v>19</v>
      </c>
      <c r="K35" s="5"/>
      <c r="L35" s="15">
        <v>12347938.351639329</v>
      </c>
      <c r="M35" s="15">
        <v>10916894.844650393</v>
      </c>
      <c r="N35" s="13">
        <f t="shared" si="5"/>
        <v>1431043.5069889352</v>
      </c>
      <c r="O35" s="15">
        <v>45174211.794426359</v>
      </c>
      <c r="P35" s="14">
        <f t="shared" si="6"/>
        <v>3.1678328190897151E-2</v>
      </c>
      <c r="Q35" s="16"/>
      <c r="R35" s="12" t="s">
        <v>19</v>
      </c>
      <c r="S35" s="5"/>
      <c r="T35" s="15">
        <v>12346513.731908558</v>
      </c>
      <c r="U35" s="15">
        <v>10735234.478288312</v>
      </c>
      <c r="V35" s="13">
        <f t="shared" si="7"/>
        <v>1611279.2536202464</v>
      </c>
      <c r="W35" s="15">
        <v>43810334.12846113</v>
      </c>
      <c r="X35" s="14">
        <f t="shared" si="8"/>
        <v>3.6778520083769188E-2</v>
      </c>
    </row>
    <row r="36" spans="2:24" x14ac:dyDescent="0.25">
      <c r="B36" s="12" t="s">
        <v>13</v>
      </c>
      <c r="C36" s="5"/>
      <c r="D36" s="15">
        <f>174079626.818926+9618615.25180691</f>
        <v>183698242.07073292</v>
      </c>
      <c r="E36" s="15">
        <f>128433408.52044+6055834.69052066</f>
        <v>134489243.21096066</v>
      </c>
      <c r="F36" s="13">
        <f t="shared" si="3"/>
        <v>49208998.859772265</v>
      </c>
      <c r="G36" s="15">
        <f>458917674.33773+19889476.2546371</f>
        <v>478807150.59236711</v>
      </c>
      <c r="H36" s="14">
        <f t="shared" si="4"/>
        <v>0.10277415197098087</v>
      </c>
      <c r="I36" s="38"/>
      <c r="J36" s="12" t="s">
        <v>13</v>
      </c>
      <c r="K36" s="5"/>
      <c r="L36" s="15">
        <f>174084751.852633+9617914.50717325</f>
        <v>183702666.35980624</v>
      </c>
      <c r="M36" s="15">
        <f>129086929.978658+5966479.35733741</f>
        <v>135053409.33599541</v>
      </c>
      <c r="N36" s="13">
        <f t="shared" si="5"/>
        <v>48649257.023810834</v>
      </c>
      <c r="O36" s="15">
        <f>463824213.839976+19218610.4603911</f>
        <v>483042824.30036712</v>
      </c>
      <c r="P36" s="14">
        <f t="shared" si="6"/>
        <v>0.10071416979286212</v>
      </c>
      <c r="Q36" s="16"/>
      <c r="R36" s="12" t="s">
        <v>13</v>
      </c>
      <c r="S36" s="5"/>
      <c r="T36" s="15">
        <f>174084751.852633+9617914.50717325</f>
        <v>183702666.35980624</v>
      </c>
      <c r="U36" s="15">
        <f>128172285.637675+5966975.75963264</f>
        <v>134139261.39730763</v>
      </c>
      <c r="V36" s="13">
        <f t="shared" si="7"/>
        <v>49563404.962498605</v>
      </c>
      <c r="W36" s="15">
        <f>456957207.049177+19222337.3792398</f>
        <v>476179544.42841679</v>
      </c>
      <c r="X36" s="14">
        <f t="shared" si="8"/>
        <v>0.10408553988179428</v>
      </c>
    </row>
    <row r="37" spans="2:24" x14ac:dyDescent="0.25">
      <c r="B37" s="12" t="s">
        <v>20</v>
      </c>
      <c r="D37" s="15">
        <v>137919297.65202624</v>
      </c>
      <c r="E37" s="15">
        <v>121127445.76171796</v>
      </c>
      <c r="F37" s="13">
        <f t="shared" si="3"/>
        <v>16791851.890308276</v>
      </c>
      <c r="G37" s="15">
        <v>424876670.28377599</v>
      </c>
      <c r="H37" s="14">
        <f t="shared" si="4"/>
        <v>3.9521708450343869E-2</v>
      </c>
      <c r="I37" s="38"/>
      <c r="J37" s="12" t="s">
        <v>20</v>
      </c>
      <c r="L37" s="15">
        <v>137919986.87376595</v>
      </c>
      <c r="M37" s="15">
        <v>121215334.43074465</v>
      </c>
      <c r="N37" s="13">
        <f t="shared" ref="N37:N47" si="9">L37-M37</f>
        <v>16704652.443021297</v>
      </c>
      <c r="O37" s="15">
        <v>425536526.98067743</v>
      </c>
      <c r="P37" s="14">
        <f t="shared" ref="P37:P48" si="10">N37/O37</f>
        <v>3.9255507774024333E-2</v>
      </c>
      <c r="Q37" s="16"/>
      <c r="R37" s="12" t="s">
        <v>20</v>
      </c>
      <c r="T37" s="15">
        <v>137901318.53126994</v>
      </c>
      <c r="U37" s="15">
        <v>118834840.89660333</v>
      </c>
      <c r="V37" s="13">
        <f t="shared" ref="V37:V47" si="11">T37-U37</f>
        <v>19066477.634666607</v>
      </c>
      <c r="W37" s="15">
        <v>407664153.17870301</v>
      </c>
      <c r="X37" s="14">
        <f t="shared" ref="X37:X48" si="12">V37/W37</f>
        <v>4.6770061792282866E-2</v>
      </c>
    </row>
    <row r="38" spans="2:24" x14ac:dyDescent="0.25">
      <c r="B38" s="12" t="s">
        <v>21</v>
      </c>
      <c r="C38" s="5"/>
      <c r="D38" s="15">
        <v>255962115.89645705</v>
      </c>
      <c r="E38" s="15">
        <v>232234517.40749204</v>
      </c>
      <c r="F38" s="13">
        <f t="shared" si="3"/>
        <v>23727598.488965005</v>
      </c>
      <c r="G38" s="15">
        <v>740522922.29555535</v>
      </c>
      <c r="H38" s="14">
        <f t="shared" si="4"/>
        <v>3.2041679973135138E-2</v>
      </c>
      <c r="I38" s="38"/>
      <c r="J38" s="12" t="s">
        <v>21</v>
      </c>
      <c r="K38" s="5"/>
      <c r="L38" s="15">
        <v>255936066.1883052</v>
      </c>
      <c r="M38" s="15">
        <v>228912793.25011462</v>
      </c>
      <c r="N38" s="13">
        <f t="shared" si="9"/>
        <v>27023272.938190579</v>
      </c>
      <c r="O38" s="15">
        <v>715583939.86269343</v>
      </c>
      <c r="P38" s="14">
        <f t="shared" si="10"/>
        <v>3.7763945545474117E-2</v>
      </c>
      <c r="Q38" s="16"/>
      <c r="R38" s="12" t="s">
        <v>21</v>
      </c>
      <c r="S38" s="5"/>
      <c r="T38" s="15">
        <v>255915176.90009904</v>
      </c>
      <c r="U38" s="15">
        <v>226249095.95697603</v>
      </c>
      <c r="V38" s="13">
        <f t="shared" si="11"/>
        <v>29666080.943123013</v>
      </c>
      <c r="W38" s="15">
        <v>695585316.56759739</v>
      </c>
      <c r="X38" s="14">
        <f t="shared" si="12"/>
        <v>4.2649090250369087E-2</v>
      </c>
    </row>
    <row r="39" spans="2:24" x14ac:dyDescent="0.25">
      <c r="B39" s="12" t="s">
        <v>10</v>
      </c>
      <c r="C39" s="5"/>
      <c r="D39" s="15">
        <v>81116611.522509634</v>
      </c>
      <c r="E39" s="15">
        <v>73150529.296304807</v>
      </c>
      <c r="F39" s="13">
        <f t="shared" si="3"/>
        <v>7966082.2262048274</v>
      </c>
      <c r="G39" s="15">
        <v>225552348.81659499</v>
      </c>
      <c r="H39" s="14">
        <f t="shared" si="4"/>
        <v>3.5318108048976005E-2</v>
      </c>
      <c r="I39" s="38"/>
      <c r="J39" s="12" t="s">
        <v>10</v>
      </c>
      <c r="K39" s="5"/>
      <c r="L39" s="15">
        <v>81116440.594290853</v>
      </c>
      <c r="M39" s="15">
        <v>73128734.72223039</v>
      </c>
      <c r="N39" s="13">
        <f t="shared" si="9"/>
        <v>7987705.8720604628</v>
      </c>
      <c r="O39" s="15">
        <v>225388719.91554406</v>
      </c>
      <c r="P39" s="14">
        <f t="shared" si="10"/>
        <v>3.5439687820462154E-2</v>
      </c>
      <c r="Q39" s="16"/>
      <c r="R39" s="12" t="s">
        <v>10</v>
      </c>
      <c r="S39" s="5"/>
      <c r="T39" s="15">
        <v>81101916.08148016</v>
      </c>
      <c r="U39" s="15">
        <v>71276641.54241018</v>
      </c>
      <c r="V39" s="13">
        <f t="shared" si="11"/>
        <v>9825274.5390699804</v>
      </c>
      <c r="W39" s="15">
        <v>211483493.44381616</v>
      </c>
      <c r="X39" s="14">
        <f t="shared" si="12"/>
        <v>4.6458824653755851E-2</v>
      </c>
    </row>
    <row r="40" spans="2:24" x14ac:dyDescent="0.25">
      <c r="B40" s="12" t="s">
        <v>22</v>
      </c>
      <c r="C40" s="5"/>
      <c r="D40" s="15">
        <v>20036620.046286609</v>
      </c>
      <c r="E40" s="15">
        <v>17162526.732798882</v>
      </c>
      <c r="F40" s="13">
        <f t="shared" si="3"/>
        <v>2874093.3134877272</v>
      </c>
      <c r="G40" s="15">
        <v>104343933.18818319</v>
      </c>
      <c r="H40" s="14">
        <f t="shared" si="4"/>
        <v>2.7544421852531954E-2</v>
      </c>
      <c r="I40" s="38"/>
      <c r="J40" s="12" t="s">
        <v>22</v>
      </c>
      <c r="K40" s="5"/>
      <c r="L40" s="15">
        <v>20023275.750734404</v>
      </c>
      <c r="M40" s="15">
        <v>15460929.485810053</v>
      </c>
      <c r="N40" s="13">
        <f t="shared" si="9"/>
        <v>4562346.2649243511</v>
      </c>
      <c r="O40" s="15">
        <v>91568607.158346653</v>
      </c>
      <c r="P40" s="14">
        <f t="shared" si="10"/>
        <v>4.9824349266717929E-2</v>
      </c>
      <c r="Q40" s="16"/>
      <c r="R40" s="12" t="s">
        <v>22</v>
      </c>
      <c r="S40" s="5"/>
      <c r="T40" s="15">
        <v>20021119.281329356</v>
      </c>
      <c r="U40" s="15">
        <v>15185947.32882189</v>
      </c>
      <c r="V40" s="13">
        <f t="shared" si="11"/>
        <v>4835171.9525074661</v>
      </c>
      <c r="W40" s="15">
        <v>89504084.071123481</v>
      </c>
      <c r="X40" s="14">
        <f t="shared" si="12"/>
        <v>5.4021802498590427E-2</v>
      </c>
    </row>
    <row r="41" spans="2:24" x14ac:dyDescent="0.25">
      <c r="B41" s="12" t="s">
        <v>23</v>
      </c>
      <c r="C41" s="5"/>
      <c r="D41" s="15">
        <v>30869091.598854687</v>
      </c>
      <c r="E41" s="15">
        <v>16902010.422395907</v>
      </c>
      <c r="F41" s="13">
        <f t="shared" si="3"/>
        <v>13967081.17645878</v>
      </c>
      <c r="G41" s="15">
        <v>113343713.20751949</v>
      </c>
      <c r="H41" s="14">
        <f t="shared" si="4"/>
        <v>0.12322766548936541</v>
      </c>
      <c r="I41" s="23"/>
      <c r="J41" s="12" t="s">
        <v>23</v>
      </c>
      <c r="K41" s="5"/>
      <c r="L41" s="15">
        <v>30878654.979012482</v>
      </c>
      <c r="M41" s="15">
        <v>18121485.624928396</v>
      </c>
      <c r="N41" s="13">
        <f t="shared" si="9"/>
        <v>12757169.354084086</v>
      </c>
      <c r="O41" s="15">
        <v>122499342.73740152</v>
      </c>
      <c r="P41" s="14">
        <f t="shared" si="10"/>
        <v>0.10414071675005865</v>
      </c>
      <c r="Q41" s="16"/>
      <c r="R41" s="12" t="s">
        <v>23</v>
      </c>
      <c r="S41" s="5"/>
      <c r="T41" s="15">
        <v>30877963.273437273</v>
      </c>
      <c r="U41" s="15">
        <v>18033282.852194495</v>
      </c>
      <c r="V41" s="13">
        <f t="shared" si="11"/>
        <v>12844680.421242777</v>
      </c>
      <c r="W41" s="15">
        <v>121837130.08997595</v>
      </c>
      <c r="X41" s="14">
        <f t="shared" si="12"/>
        <v>0.10542500805589447</v>
      </c>
    </row>
    <row r="42" spans="2:24" x14ac:dyDescent="0.25">
      <c r="B42" s="12" t="s">
        <v>11</v>
      </c>
      <c r="C42" s="5"/>
      <c r="D42" s="15">
        <v>316350.95104675705</v>
      </c>
      <c r="E42" s="15">
        <v>204496.49513987341</v>
      </c>
      <c r="F42" s="13">
        <f t="shared" si="3"/>
        <v>111854.45590688364</v>
      </c>
      <c r="G42" s="15">
        <v>398777.2411763831</v>
      </c>
      <c r="H42" s="14">
        <f t="shared" si="4"/>
        <v>0.28049357976627687</v>
      </c>
      <c r="I42" s="38"/>
      <c r="J42" s="12" t="s">
        <v>11</v>
      </c>
      <c r="K42" s="5"/>
      <c r="L42" s="15">
        <v>316698.8964509542</v>
      </c>
      <c r="M42" s="15">
        <v>248864.75673527012</v>
      </c>
      <c r="N42" s="13">
        <f t="shared" si="9"/>
        <v>67834.139715684083</v>
      </c>
      <c r="O42" s="15">
        <v>731887.22565767646</v>
      </c>
      <c r="P42" s="14">
        <f t="shared" si="10"/>
        <v>9.268386895908462E-2</v>
      </c>
      <c r="Q42" s="16"/>
      <c r="R42" s="12" t="s">
        <v>11</v>
      </c>
      <c r="S42" s="5"/>
      <c r="T42" s="15">
        <v>316673.73008877609</v>
      </c>
      <c r="U42" s="15">
        <v>245655.66836622861</v>
      </c>
      <c r="V42" s="13">
        <f t="shared" si="11"/>
        <v>71018.061722547485</v>
      </c>
      <c r="W42" s="15">
        <v>707793.89117015852</v>
      </c>
      <c r="X42" s="14">
        <f t="shared" si="12"/>
        <v>0.10033720636545343</v>
      </c>
    </row>
    <row r="43" spans="2:24" x14ac:dyDescent="0.25">
      <c r="B43" s="12" t="s">
        <v>12</v>
      </c>
      <c r="C43" s="5"/>
      <c r="D43" s="15">
        <v>274796.40865158051</v>
      </c>
      <c r="E43" s="15">
        <v>198535.98191941017</v>
      </c>
      <c r="F43" s="13">
        <f t="shared" si="3"/>
        <v>76260.426732170337</v>
      </c>
      <c r="G43" s="15">
        <v>615337.83011701179</v>
      </c>
      <c r="H43" s="14">
        <f t="shared" si="4"/>
        <v>0.12393261554822456</v>
      </c>
      <c r="I43" s="38"/>
      <c r="J43" s="12" t="s">
        <v>12</v>
      </c>
      <c r="K43" s="5"/>
      <c r="L43" s="15">
        <v>274797.65993465204</v>
      </c>
      <c r="M43" s="15">
        <v>198695.54313472158</v>
      </c>
      <c r="N43" s="13">
        <f t="shared" si="9"/>
        <v>76102.11679993046</v>
      </c>
      <c r="O43" s="15">
        <v>616535.7930203455</v>
      </c>
      <c r="P43" s="14">
        <f t="shared" si="10"/>
        <v>0.12343503436696515</v>
      </c>
      <c r="Q43" s="16"/>
      <c r="R43" s="12" t="s">
        <v>12</v>
      </c>
      <c r="S43" s="5"/>
      <c r="T43" s="15">
        <v>274777.31863658031</v>
      </c>
      <c r="U43" s="15">
        <v>196101.72277039336</v>
      </c>
      <c r="V43" s="13">
        <f t="shared" si="11"/>
        <v>78675.595866186952</v>
      </c>
      <c r="W43" s="15">
        <v>597061.79465968686</v>
      </c>
      <c r="X43" s="14">
        <f t="shared" si="12"/>
        <v>0.13177127823265003</v>
      </c>
    </row>
    <row r="44" spans="2:24" x14ac:dyDescent="0.25">
      <c r="B44" s="12" t="s">
        <v>24</v>
      </c>
      <c r="C44" s="5"/>
      <c r="D44" s="15">
        <v>95109.026991814608</v>
      </c>
      <c r="E44" s="15">
        <v>42146.303442610333</v>
      </c>
      <c r="F44" s="13">
        <f t="shared" si="3"/>
        <v>52962.723549204275</v>
      </c>
      <c r="G44" s="15">
        <v>174679.19030271503</v>
      </c>
      <c r="H44" s="14">
        <f t="shared" si="4"/>
        <v>0.30319996020946222</v>
      </c>
      <c r="I44" s="23"/>
      <c r="J44" s="12" t="s">
        <v>24</v>
      </c>
      <c r="K44" s="5"/>
      <c r="L44" s="15">
        <v>95109.235274564708</v>
      </c>
      <c r="M44" s="15">
        <v>42172.863756069972</v>
      </c>
      <c r="N44" s="13">
        <f t="shared" si="9"/>
        <v>52936.371518494736</v>
      </c>
      <c r="O44" s="15">
        <v>174878.60127987814</v>
      </c>
      <c r="P44" s="14">
        <f t="shared" si="10"/>
        <v>0.30270353908980913</v>
      </c>
      <c r="Q44" s="16"/>
      <c r="R44" s="12" t="s">
        <v>24</v>
      </c>
      <c r="S44" s="5"/>
      <c r="T44" s="15">
        <v>95109.192770205293</v>
      </c>
      <c r="U44" s="15">
        <v>42167.443904087886</v>
      </c>
      <c r="V44" s="13">
        <f t="shared" si="11"/>
        <v>52941.748866117407</v>
      </c>
      <c r="W44" s="15">
        <v>174837.90990024348</v>
      </c>
      <c r="X44" s="14">
        <f t="shared" si="12"/>
        <v>0.30280474581470435</v>
      </c>
    </row>
    <row r="45" spans="2:24" x14ac:dyDescent="0.25">
      <c r="B45" s="12" t="s">
        <v>25</v>
      </c>
      <c r="C45" s="5"/>
      <c r="D45" s="15">
        <v>6746.4882960847026</v>
      </c>
      <c r="E45" s="15">
        <v>35244.573081736955</v>
      </c>
      <c r="F45" s="13">
        <f t="shared" si="3"/>
        <v>-28498.084785652252</v>
      </c>
      <c r="G45" s="15">
        <v>105538.72018323612</v>
      </c>
      <c r="H45" s="14">
        <f t="shared" si="4"/>
        <v>-0.27002492294935865</v>
      </c>
      <c r="I45" s="23"/>
      <c r="J45" s="12" t="s">
        <v>25</v>
      </c>
      <c r="K45" s="5"/>
      <c r="L45" s="15">
        <v>6746.2566190327925</v>
      </c>
      <c r="M45" s="15">
        <v>35183.117019970996</v>
      </c>
      <c r="N45" s="13">
        <f t="shared" si="9"/>
        <v>-28436.860400938203</v>
      </c>
      <c r="O45" s="15">
        <v>105054.21586651496</v>
      </c>
      <c r="P45" s="14">
        <f t="shared" si="10"/>
        <v>-0.27068747471373195</v>
      </c>
      <c r="Q45" s="16"/>
      <c r="R45" s="12" t="s">
        <v>25</v>
      </c>
      <c r="S45" s="5"/>
      <c r="T45" s="15">
        <v>6746.2380095484841</v>
      </c>
      <c r="U45" s="15">
        <v>35178.180555147752</v>
      </c>
      <c r="V45" s="13">
        <f t="shared" si="11"/>
        <v>-28431.942545599268</v>
      </c>
      <c r="W45" s="15">
        <v>105015.29800475364</v>
      </c>
      <c r="X45" s="14">
        <f t="shared" si="12"/>
        <v>-0.27074095951536759</v>
      </c>
    </row>
    <row r="46" spans="2:24" x14ac:dyDescent="0.25">
      <c r="B46" s="12" t="s">
        <v>26</v>
      </c>
      <c r="C46" s="5"/>
      <c r="D46" s="16">
        <v>162504.0000000002</v>
      </c>
      <c r="E46" s="16">
        <v>196302.7753636514</v>
      </c>
      <c r="F46" s="13">
        <f t="shared" si="3"/>
        <v>-33798.775363651192</v>
      </c>
      <c r="G46" s="16">
        <v>2576969.3631635425</v>
      </c>
      <c r="H46" s="14">
        <f t="shared" si="4"/>
        <v>-1.3115707096400671E-2</v>
      </c>
      <c r="J46" s="12" t="s">
        <v>26</v>
      </c>
      <c r="K46" s="5"/>
      <c r="L46" s="16">
        <v>162504.0000000002</v>
      </c>
      <c r="M46" s="16">
        <v>196302.7753636514</v>
      </c>
      <c r="N46" s="13">
        <f t="shared" si="9"/>
        <v>-33798.775363651192</v>
      </c>
      <c r="O46" s="16">
        <v>2576969.3631635425</v>
      </c>
      <c r="P46" s="14">
        <f t="shared" si="10"/>
        <v>-1.3115707096400671E-2</v>
      </c>
      <c r="R46" s="12" t="s">
        <v>26</v>
      </c>
      <c r="S46" s="5"/>
      <c r="T46" s="16">
        <v>162504.0000000002</v>
      </c>
      <c r="U46" s="16">
        <v>196302.7753636514</v>
      </c>
      <c r="V46" s="13">
        <f t="shared" si="11"/>
        <v>-33798.775363651192</v>
      </c>
      <c r="W46" s="16">
        <v>2576969.3631635425</v>
      </c>
      <c r="X46" s="14">
        <f t="shared" si="12"/>
        <v>-1.3115707096400671E-2</v>
      </c>
    </row>
    <row r="47" spans="2:24" x14ac:dyDescent="0.25">
      <c r="B47" s="17" t="s">
        <v>27</v>
      </c>
      <c r="C47" s="42"/>
      <c r="D47" s="18">
        <v>38355.120000000003</v>
      </c>
      <c r="E47" s="18">
        <v>24384.708324035404</v>
      </c>
      <c r="F47" s="20">
        <f t="shared" si="3"/>
        <v>13970.411675964599</v>
      </c>
      <c r="G47" s="18">
        <v>290934.43683645804</v>
      </c>
      <c r="H47" s="19">
        <f t="shared" si="4"/>
        <v>4.801910639343715E-2</v>
      </c>
      <c r="J47" s="17" t="s">
        <v>27</v>
      </c>
      <c r="K47" s="42"/>
      <c r="L47" s="18">
        <v>38355.120000000003</v>
      </c>
      <c r="M47" s="18">
        <v>24384.708324035404</v>
      </c>
      <c r="N47" s="20">
        <f t="shared" si="9"/>
        <v>13970.411675964599</v>
      </c>
      <c r="O47" s="18">
        <v>290934.43683645804</v>
      </c>
      <c r="P47" s="19">
        <f t="shared" si="10"/>
        <v>4.801910639343715E-2</v>
      </c>
      <c r="R47" s="17" t="s">
        <v>27</v>
      </c>
      <c r="S47" s="42"/>
      <c r="T47" s="18">
        <v>38355.120000000003</v>
      </c>
      <c r="U47" s="18">
        <v>24384.708324035404</v>
      </c>
      <c r="V47" s="20">
        <f t="shared" si="11"/>
        <v>13970.411675964599</v>
      </c>
      <c r="W47" s="18">
        <v>290934.43683645804</v>
      </c>
      <c r="X47" s="19">
        <f t="shared" si="12"/>
        <v>4.801910639343715E-2</v>
      </c>
    </row>
    <row r="48" spans="2:24" x14ac:dyDescent="0.25">
      <c r="B48" s="12" t="s">
        <v>28</v>
      </c>
      <c r="D48" s="15">
        <f>SUM(D33:D47)</f>
        <v>1586186238.4421148</v>
      </c>
      <c r="E48" s="15">
        <f>SUM(E33:E47)</f>
        <v>1336211707.7066376</v>
      </c>
      <c r="F48" s="15">
        <f>SUM(F33:F47)</f>
        <v>249974530.73547748</v>
      </c>
      <c r="G48" s="15">
        <f>SUM(G33:G47)</f>
        <v>5197832023.3400002</v>
      </c>
      <c r="H48" s="14">
        <f t="shared" si="4"/>
        <v>4.8092075621722366E-2</v>
      </c>
      <c r="J48" s="12" t="s">
        <v>28</v>
      </c>
      <c r="L48" s="15">
        <f>SUM(L33:L47)</f>
        <v>1586186238.4421148</v>
      </c>
      <c r="M48" s="15">
        <f>SUM(M33:M47)</f>
        <v>1336211707.7066376</v>
      </c>
      <c r="N48" s="15">
        <f>SUM(N33:N47)</f>
        <v>249974530.73547733</v>
      </c>
      <c r="O48" s="15">
        <f>SUM(O33:O47)</f>
        <v>5197832023.3400002</v>
      </c>
      <c r="P48" s="14">
        <f t="shared" si="10"/>
        <v>4.8092075621722338E-2</v>
      </c>
      <c r="R48" s="12" t="s">
        <v>28</v>
      </c>
      <c r="T48" s="15">
        <f>SUM(T33:T47)</f>
        <v>1586193407.3881626</v>
      </c>
      <c r="U48" s="15">
        <f>SUM(U33:U47)</f>
        <v>1336211707.7066371</v>
      </c>
      <c r="V48" s="15">
        <f>SUM(V33:V47)</f>
        <v>249981699.68152541</v>
      </c>
      <c r="W48" s="15">
        <f>SUM(W33:W47)</f>
        <v>5197832023.3400002</v>
      </c>
      <c r="X48" s="14">
        <f t="shared" si="12"/>
        <v>4.8093454840214954E-2</v>
      </c>
    </row>
  </sheetData>
  <mergeCells count="4">
    <mergeCell ref="B28:H28"/>
    <mergeCell ref="J28:P28"/>
    <mergeCell ref="R28:X28"/>
    <mergeCell ref="B4:F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52AB2752-1989-4847-87CE-38869C396116}"/>
</file>

<file path=customXml/itemProps2.xml><?xml version="1.0" encoding="utf-8"?>
<ds:datastoreItem xmlns:ds="http://schemas.openxmlformats.org/officeDocument/2006/customXml" ds:itemID="{95DB54CD-0408-46D3-BF26-C56326B97F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F84765-CD02-4B95-88C0-BCE0E8D5DB02}"/>
</file>

<file path=customXml/itemProps4.xml><?xml version="1.0" encoding="utf-8"?>
<ds:datastoreItem xmlns:ds="http://schemas.openxmlformats.org/officeDocument/2006/customXml" ds:itemID="{CF35C426-20BB-4B65-9FA1-B393D90D6424}"/>
</file>

<file path=customXml/itemProps5.xml><?xml version="1.0" encoding="utf-8"?>
<ds:datastoreItem xmlns:ds="http://schemas.openxmlformats.org/officeDocument/2006/customXml" ds:itemID="{7A660F35-7507-49B9-B5FA-B5F13E0C59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Griffin, Amber</cp:lastModifiedBy>
  <dcterms:created xsi:type="dcterms:W3CDTF">2020-11-12T21:12:39Z</dcterms:created>
  <dcterms:modified xsi:type="dcterms:W3CDTF">2020-12-02T20:21:42Z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