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8_{DA08DC7E-8501-49BE-8DC5-D46823434888}" xr6:coauthVersionLast="45" xr6:coauthVersionMax="45" xr10:uidLastSave="{00000000-0000-0000-0000-000000000000}"/>
  <bookViews>
    <workbookView xWindow="-120" yWindow="-120" windowWidth="23280" windowHeight="12600" xr2:uid="{00000000-000D-0000-FFFF-FFFF00000000}"/>
  </bookViews>
  <sheets>
    <sheet name="Data" sheetId="1" r:id="rId1"/>
  </sheets>
  <definedNames>
    <definedName name="_xlnm._FilterDatabase" localSheetId="0" hidden="1">Data!$B$5:$L$62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1" l="1"/>
  <c r="I57" i="1"/>
  <c r="I56" i="1"/>
  <c r="I52" i="1"/>
  <c r="I53"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7" i="1"/>
  <c r="L21" i="1" l="1"/>
  <c r="L10" i="1"/>
  <c r="G54" i="1" l="1"/>
  <c r="I54" i="1"/>
  <c r="A54" i="1" l="1"/>
  <c r="A55" i="1"/>
  <c r="A56" i="1"/>
  <c r="A57" i="1"/>
  <c r="A58" i="1"/>
  <c r="G60" i="1" l="1"/>
  <c r="H62" i="1" l="1"/>
  <c r="G62" i="1"/>
  <c r="G61" i="1"/>
  <c r="J60" i="1" l="1"/>
  <c r="J61" i="1" s="1"/>
  <c r="J62" i="1"/>
  <c r="H60" i="1"/>
  <c r="H61" i="1" s="1"/>
  <c r="I61" i="1" s="1"/>
  <c r="K61" i="1" l="1"/>
  <c r="L61" i="1"/>
  <c r="L58" i="1"/>
  <c r="L57" i="1"/>
  <c r="L56" i="1"/>
  <c r="K56" i="1" l="1"/>
  <c r="K57" i="1"/>
  <c r="K58" i="1"/>
  <c r="L33" i="1" l="1"/>
  <c r="L32" i="1"/>
  <c r="L31" i="1"/>
  <c r="L30" i="1"/>
  <c r="K30" i="1" l="1"/>
  <c r="K31" i="1"/>
  <c r="K32" i="1"/>
  <c r="K33" i="1"/>
  <c r="I62" i="1" l="1"/>
  <c r="I60" i="1"/>
  <c r="K10" i="1"/>
  <c r="L9" i="1"/>
  <c r="K9" i="1"/>
  <c r="K21" i="1"/>
  <c r="L20" i="1"/>
  <c r="K20" i="1"/>
  <c r="L19" i="1"/>
  <c r="K19" i="1"/>
  <c r="L18" i="1"/>
  <c r="K18" i="1"/>
  <c r="L53" i="1" l="1"/>
  <c r="K53" i="1"/>
  <c r="L52" i="1"/>
  <c r="K52"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29" i="1"/>
  <c r="K29" i="1"/>
  <c r="L28" i="1"/>
  <c r="K28" i="1"/>
  <c r="L27" i="1"/>
  <c r="K27" i="1"/>
  <c r="L26" i="1"/>
  <c r="K26" i="1"/>
  <c r="L25" i="1"/>
  <c r="K25" i="1"/>
  <c r="L24" i="1"/>
  <c r="K24" i="1"/>
  <c r="L23" i="1"/>
  <c r="K23" i="1"/>
  <c r="L22" i="1"/>
  <c r="K22" i="1"/>
  <c r="L17" i="1"/>
  <c r="K17" i="1"/>
  <c r="L16" i="1"/>
  <c r="K16" i="1"/>
  <c r="L15" i="1"/>
  <c r="K15" i="1"/>
  <c r="L14" i="1"/>
  <c r="K14" i="1"/>
  <c r="L13" i="1"/>
  <c r="K13" i="1"/>
  <c r="L12" i="1"/>
  <c r="K12" i="1"/>
  <c r="L11" i="1"/>
  <c r="K11" i="1"/>
  <c r="L8" i="1"/>
  <c r="K8" i="1"/>
  <c r="L7" i="1"/>
  <c r="K7" i="1"/>
  <c r="L54" i="1" l="1"/>
  <c r="K54" i="1"/>
  <c r="K60" i="1"/>
  <c r="L60" i="1"/>
  <c r="L62" i="1"/>
  <c r="K62" i="1" l="1"/>
</calcChain>
</file>

<file path=xl/sharedStrings.xml><?xml version="1.0" encoding="utf-8"?>
<sst xmlns="http://schemas.openxmlformats.org/spreadsheetml/2006/main" count="198" uniqueCount="48">
  <si>
    <t>Rate</t>
  </si>
  <si>
    <t>Category</t>
  </si>
  <si>
    <t>Values</t>
  </si>
  <si>
    <t>Period</t>
  </si>
  <si>
    <t>AES</t>
  </si>
  <si>
    <t>Customers</t>
  </si>
  <si>
    <t>Avg Number of Customers</t>
  </si>
  <si>
    <t>Energy</t>
  </si>
  <si>
    <t>Sum of Volume</t>
  </si>
  <si>
    <t>GWh</t>
  </si>
  <si>
    <t>FLS</t>
  </si>
  <si>
    <t>Demand</t>
  </si>
  <si>
    <t>MVA</t>
  </si>
  <si>
    <t>Base</t>
  </si>
  <si>
    <t>Intermediate</t>
  </si>
  <si>
    <t>Peak</t>
  </si>
  <si>
    <t>GS</t>
  </si>
  <si>
    <t>PS-Pri</t>
  </si>
  <si>
    <t>MW</t>
  </si>
  <si>
    <t>PS-Sec</t>
  </si>
  <si>
    <t>RS</t>
  </si>
  <si>
    <t>RTS</t>
  </si>
  <si>
    <t>TOD-Pri</t>
  </si>
  <si>
    <t>TOD-Sec</t>
  </si>
  <si>
    <t>Lighting</t>
  </si>
  <si>
    <t>Total KU Customers</t>
  </si>
  <si>
    <t>Residential</t>
  </si>
  <si>
    <t>Total KU Unbilled</t>
  </si>
  <si>
    <t>Comparison of KU Electric Customers, Billing Demand, and Energy by Rate Classes: Base Period vs Test Period</t>
  </si>
  <si>
    <t>Other</t>
  </si>
  <si>
    <t>KU Unbilled Adjustment**</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</si>
  <si>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</si>
  <si>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Base Period</t>
  </si>
  <si>
    <t>OSL</t>
  </si>
  <si>
    <t>EV_Charge</t>
  </si>
  <si>
    <t>RTOD</t>
  </si>
  <si>
    <t>Municipal - Remaining</t>
  </si>
  <si>
    <t>KU WHOLESALE</t>
  </si>
  <si>
    <t>KU RETAIL</t>
  </si>
  <si>
    <t>Total KU KY Retail Energy - Calendar Adjusted</t>
  </si>
  <si>
    <t>Total KU KY Energy - Calendar Adjusted</t>
  </si>
  <si>
    <t>Difference</t>
  </si>
  <si>
    <t>% Difference</t>
  </si>
  <si>
    <t>Forecasted Test Period
(Jul '21 - Jun '22)</t>
  </si>
  <si>
    <t>Billed Actual
(Mar '20 - Aug '20)*</t>
  </si>
  <si>
    <t xml:space="preserve"> Calendar Forecasted
(Sept '20 - Feb '21)</t>
  </si>
  <si>
    <t>Total
(Mar '20 - Feb '21)</t>
  </si>
  <si>
    <t>**Billed sales in March include a portion of the energy consumed in March and a portion of the energy consumed in February.  Likewise, billed sales for August include a portion of the energy consumed in August and a portion of the energy consumed in July.  The portion of the energy consumed in August but not included in August billed sales is the "unbilled" portion of calendar-month ("calendar") sales for August.  To properly compare the Base Period to the Forecasted Test Period (which includes twelve months of calendar sales), unbilled sales for August must be added to the Base Period and unbilled sales for February (which are included in March billed sales) must be subtracted from the Base Period.  Because August unbilled sales are greater than February unbilled sales, the total unbilled sales adjustment is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</si>
</sst>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Border="1"/>
    <xf numFmtId="164" fontId="0" fillId="0" borderId="0" xfId="1" applyNumberFormat="1" applyFont="1" applyBorder="1"/>
    <xf numFmtId="164" fontId="0" fillId="0" borderId="0" xfId="1" applyNumberFormat="1" applyFont="1" applyFill="1" applyBorder="1"/>
    <xf numFmtId="0" fontId="3" fillId="0" borderId="0" xfId="0" applyFont="1"/>
    <xf numFmtId="0" fontId="3" fillId="0" borderId="0" xfId="0" applyFont="1" applyBorder="1"/>
    <xf numFmtId="0" fontId="0"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165" fontId="0" fillId="0" borderId="0" xfId="2" applyNumberFormat="1" applyFont="1" applyFill="1" applyBorder="1"/>
    <xf numFmtId="0" fontId="0" fillId="0" borderId="0" xfId="0" applyFill="1" applyBorder="1" applyAlignment="1">
      <alignment horizontal="left" indent="1"/>
    </xf>
    <xf numFmtId="0" fontId="0" fillId="0" borderId="0" xfId="0" applyAlignment="1"/>
    <xf numFmtId="0" fontId="0" fillId="0" borderId="0" xfId="0" applyBorder="1" applyAlignment="1">
      <alignment horizontal="left" vertical="top"/>
    </xf>
    <xf numFmtId="9" fontId="0" fillId="0" borderId="0" xfId="2" applyFont="1" applyBorder="1" applyAlignment="1">
      <alignment horizontal="left" vertical="top"/>
    </xf>
    <xf numFmtId="43" fontId="0" fillId="0" borderId="0" xfId="0" applyNumberFormat="1" applyBorder="1"/>
    <xf numFmtId="0" fontId="4" fillId="0" borderId="0" xfId="0" applyFont="1"/>
    <xf numFmtId="0" fontId="3" fillId="0" borderId="3" xfId="0" applyFont="1" applyBorder="1"/>
    <xf numFmtId="164" fontId="3" fillId="0" borderId="3" xfId="1" applyNumberFormat="1" applyFont="1" applyFill="1" applyBorder="1"/>
    <xf numFmtId="165" fontId="3" fillId="0" borderId="4" xfId="2" applyNumberFormat="1" applyFont="1" applyFill="1" applyBorder="1"/>
    <xf numFmtId="0" fontId="3" fillId="0" borderId="7" xfId="0" applyFont="1" applyBorder="1"/>
    <xf numFmtId="3" fontId="3" fillId="0" borderId="1" xfId="0" applyNumberFormat="1" applyFont="1" applyBorder="1" applyAlignment="1">
      <alignment horizontal="center" wrapText="1"/>
    </xf>
    <xf numFmtId="164" fontId="3" fillId="0" borderId="1" xfId="1" applyNumberFormat="1" applyFont="1" applyBorder="1" applyAlignment="1">
      <alignment horizontal="center" wrapText="1"/>
    </xf>
    <xf numFmtId="164" fontId="3" fillId="0" borderId="7" xfId="1" applyNumberFormat="1" applyFont="1" applyFill="1" applyBorder="1"/>
    <xf numFmtId="165" fontId="3" fillId="0" borderId="8" xfId="2" applyNumberFormat="1" applyFont="1" applyFill="1" applyBorder="1"/>
    <xf numFmtId="0" fontId="4" fillId="0" borderId="1" xfId="0" applyFont="1" applyBorder="1" applyAlignment="1">
      <alignment horizontal="center"/>
    </xf>
    <xf numFmtId="0" fontId="3" fillId="0" borderId="2" xfId="0" applyFont="1" applyBorder="1"/>
    <xf numFmtId="3" fontId="3" fillId="0" borderId="2" xfId="0" applyNumberFormat="1" applyFont="1" applyBorder="1" applyAlignment="1">
      <alignment horizontal="center" wrapText="1"/>
    </xf>
    <xf numFmtId="164" fontId="3" fillId="0" borderId="2" xfId="1" applyNumberFormat="1" applyFont="1" applyBorder="1" applyAlignment="1">
      <alignment horizontal="center" wrapText="1"/>
    </xf>
    <xf numFmtId="164" fontId="3" fillId="0" borderId="2" xfId="1" applyNumberFormat="1" applyFont="1" applyFill="1" applyBorder="1"/>
    <xf numFmtId="165" fontId="3" fillId="0" borderId="2" xfId="2" applyNumberFormat="1" applyFont="1" applyFill="1" applyBorder="1"/>
    <xf numFmtId="0" fontId="4" fillId="0" borderId="3" xfId="0" applyFont="1" applyBorder="1"/>
    <xf numFmtId="0" fontId="4" fillId="0" borderId="4" xfId="0" applyFont="1" applyBorder="1"/>
    <xf numFmtId="164" fontId="4" fillId="0" borderId="4" xfId="1" applyNumberFormat="1" applyFont="1" applyBorder="1"/>
    <xf numFmtId="164" fontId="4" fillId="0" borderId="4" xfId="1" applyNumberFormat="1" applyFont="1" applyFill="1" applyBorder="1"/>
    <xf numFmtId="165" fontId="4" fillId="0" borderId="4" xfId="2" applyNumberFormat="1" applyFont="1" applyFill="1" applyBorder="1"/>
    <xf numFmtId="0" fontId="4" fillId="0" borderId="5" xfId="0" applyFont="1" applyBorder="1"/>
    <xf numFmtId="0" fontId="4" fillId="0" borderId="6" xfId="0" applyFont="1" applyBorder="1"/>
    <xf numFmtId="164" fontId="4" fillId="0" borderId="6" xfId="1" applyNumberFormat="1" applyFont="1" applyBorder="1"/>
    <xf numFmtId="164" fontId="4" fillId="0" borderId="6" xfId="1" applyNumberFormat="1" applyFont="1" applyFill="1" applyBorder="1"/>
    <xf numFmtId="165" fontId="4" fillId="0" borderId="6" xfId="2" applyNumberFormat="1" applyFont="1" applyFill="1" applyBorder="1"/>
    <xf numFmtId="0" fontId="4" fillId="0" borderId="7" xfId="0" applyFont="1" applyBorder="1"/>
    <xf numFmtId="0" fontId="4" fillId="0" borderId="8" xfId="0" applyFont="1" applyBorder="1"/>
    <xf numFmtId="164" fontId="4" fillId="0" borderId="8" xfId="1" applyNumberFormat="1" applyFont="1" applyBorder="1"/>
    <xf numFmtId="164" fontId="4" fillId="0" borderId="8" xfId="1" applyNumberFormat="1" applyFont="1" applyFill="1" applyBorder="1"/>
    <xf numFmtId="165" fontId="4" fillId="0" borderId="8" xfId="2" applyNumberFormat="1" applyFont="1" applyFill="1" applyBorder="1"/>
    <xf numFmtId="164" fontId="4" fillId="0" borderId="7" xfId="1" applyNumberFormat="1" applyFont="1" applyBorder="1"/>
    <xf numFmtId="164" fontId="4" fillId="0" borderId="7" xfId="1" applyNumberFormat="1" applyFont="1" applyFill="1" applyBorder="1"/>
    <xf numFmtId="0" fontId="4" fillId="0" borderId="1" xfId="0" applyFont="1" applyFill="1" applyBorder="1" applyAlignment="1">
      <alignment horizontal="left" indent="1"/>
    </xf>
    <xf numFmtId="0" fontId="4" fillId="0" borderId="1" xfId="0" applyFont="1" applyBorder="1"/>
    <xf numFmtId="164" fontId="4" fillId="0" borderId="1" xfId="1" applyNumberFormat="1" applyFont="1" applyBorder="1"/>
    <xf numFmtId="164" fontId="4" fillId="0" borderId="1" xfId="1" applyNumberFormat="1" applyFont="1" applyFill="1" applyBorder="1"/>
    <xf numFmtId="165" fontId="4" fillId="0" borderId="1" xfId="2" applyNumberFormat="1" applyFont="1" applyFill="1" applyBorder="1"/>
    <xf numFmtId="0" fontId="4" fillId="0" borderId="3" xfId="0" applyFont="1" applyFill="1" applyBorder="1" applyAlignment="1">
      <alignment horizontal="center"/>
    </xf>
    <xf numFmtId="0" fontId="4" fillId="0" borderId="10" xfId="0" applyFont="1" applyBorder="1"/>
    <xf numFmtId="0" fontId="4" fillId="0" borderId="10" xfId="0" applyFont="1" applyFill="1" applyBorder="1"/>
    <xf numFmtId="9" fontId="4" fillId="0" borderId="10" xfId="0" applyNumberFormat="1" applyFont="1" applyFill="1" applyBorder="1"/>
    <xf numFmtId="0" fontId="4" fillId="0" borderId="9" xfId="0" applyFont="1" applyBorder="1"/>
    <xf numFmtId="0" fontId="4" fillId="0" borderId="2" xfId="0" applyFont="1" applyBorder="1"/>
    <xf numFmtId="0" fontId="4" fillId="0" borderId="0" xfId="0" applyFont="1" applyBorder="1" applyAlignment="1">
      <alignment horizontal="left" wrapText="1"/>
    </xf>
    <xf numFmtId="0" fontId="4" fillId="0" borderId="0" xfId="0" applyFont="1" applyBorder="1" applyAlignment="1">
      <alignment horizontal="left"/>
    </xf>
    <xf numFmtId="43" fontId="4" fillId="0" borderId="4" xfId="0" applyNumberFormat="1" applyFont="1" applyBorder="1"/>
    <xf numFmtId="164" fontId="0" fillId="0" borderId="0" xfId="0" applyNumberFormat="1"/>
    <xf numFmtId="0" fontId="4" fillId="0" borderId="0" xfId="0" applyFont="1" applyBorder="1" applyAlignment="1">
      <alignment horizontal="left" vertical="top" wrapText="1"/>
    </xf>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2" xfId="0" applyNumberFormat="1" applyFont="1" applyBorder="1" applyAlignment="1">
      <alignment horizontal="center"/>
    </xf>
    <xf numFmtId="164" fontId="3" fillId="0" borderId="3" xfId="1" applyNumberFormat="1" applyFont="1" applyBorder="1" applyAlignment="1">
      <alignment horizontal="center" wrapText="1"/>
    </xf>
    <xf numFmtId="164" fontId="3" fillId="0" borderId="5" xfId="1" applyNumberFormat="1"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M77"/>
  <sheetViews>
    <sheetView showGridLines="0" tabSelected="1" view="pageLayout" zoomScaleNormal="90" workbookViewId="0">
      <selection activeCell="G7" sqref="G7"/>
    </sheetView>
  </sheetViews>
  <sheetFormatPr defaultRowHeight="15" x14ac:dyDescent="0.25"/>
  <cols>
    <col min="1" max="1" width="2.42578125" customWidth="1"/>
    <col min="2" max="2" width="42.140625" customWidth="1"/>
    <col min="3" max="3" width="15.28515625" customWidth="1"/>
    <col min="4" max="4" width="26.140625" customWidth="1"/>
    <col min="5" max="5" width="8.42578125" customWidth="1"/>
    <col min="6" max="6" width="16.5703125" customWidth="1"/>
    <col min="7" max="7" width="25.28515625" customWidth="1"/>
    <col min="8" max="9" width="21.5703125" customWidth="1"/>
    <col min="10" max="10" width="27.5703125" customWidth="1"/>
    <col min="11" max="11" width="18.5703125" customWidth="1"/>
    <col min="12" max="12" width="21.42578125" customWidth="1"/>
  </cols>
  <sheetData>
    <row r="2" spans="1:12" ht="15.75" x14ac:dyDescent="0.25">
      <c r="B2" s="4" t="s">
        <v>28</v>
      </c>
      <c r="C2" s="17"/>
      <c r="D2" s="17"/>
      <c r="E2" s="17"/>
      <c r="F2" s="17"/>
      <c r="G2" s="17"/>
      <c r="H2" s="17"/>
      <c r="I2" s="17"/>
      <c r="J2" s="17"/>
      <c r="K2" s="17"/>
      <c r="L2" s="17"/>
    </row>
    <row r="3" spans="1:12" ht="15.75" x14ac:dyDescent="0.25">
      <c r="B3" s="4"/>
      <c r="C3" s="17"/>
      <c r="D3" s="17"/>
      <c r="E3" s="17"/>
      <c r="F3" s="17"/>
      <c r="G3" s="17"/>
      <c r="H3" s="17"/>
      <c r="I3" s="17"/>
      <c r="J3" s="17"/>
      <c r="K3" s="17"/>
      <c r="L3" s="17"/>
    </row>
    <row r="4" spans="1:12" ht="15" customHeight="1" x14ac:dyDescent="0.25">
      <c r="B4" s="18"/>
      <c r="C4" s="18"/>
      <c r="D4" s="18"/>
      <c r="E4" s="18"/>
      <c r="F4" s="18"/>
      <c r="G4" s="65" t="s">
        <v>32</v>
      </c>
      <c r="H4" s="66"/>
      <c r="I4" s="67"/>
      <c r="J4" s="68" t="s">
        <v>43</v>
      </c>
      <c r="K4" s="19"/>
      <c r="L4" s="20"/>
    </row>
    <row r="5" spans="1:12" ht="47.25" x14ac:dyDescent="0.25">
      <c r="B5" s="21" t="s">
        <v>0</v>
      </c>
      <c r="C5" s="21" t="s">
        <v>1</v>
      </c>
      <c r="D5" s="21" t="s">
        <v>2</v>
      </c>
      <c r="E5" s="21"/>
      <c r="F5" s="21" t="s">
        <v>3</v>
      </c>
      <c r="G5" s="22" t="s">
        <v>44</v>
      </c>
      <c r="H5" s="22" t="s">
        <v>45</v>
      </c>
      <c r="I5" s="23" t="s">
        <v>46</v>
      </c>
      <c r="J5" s="69"/>
      <c r="K5" s="24" t="s">
        <v>41</v>
      </c>
      <c r="L5" s="25" t="s">
        <v>42</v>
      </c>
    </row>
    <row r="6" spans="1:12" ht="15.75" x14ac:dyDescent="0.25">
      <c r="B6" s="26" t="s">
        <v>38</v>
      </c>
      <c r="C6" s="27"/>
      <c r="D6" s="27"/>
      <c r="E6" s="27"/>
      <c r="F6" s="27"/>
      <c r="G6" s="28"/>
      <c r="H6" s="28"/>
      <c r="I6" s="29"/>
      <c r="J6" s="29"/>
      <c r="K6" s="30"/>
      <c r="L6" s="31"/>
    </row>
    <row r="7" spans="1:12" ht="15.75" x14ac:dyDescent="0.25">
      <c r="A7" s="63"/>
      <c r="B7" s="32" t="s">
        <v>4</v>
      </c>
      <c r="C7" s="33" t="s">
        <v>5</v>
      </c>
      <c r="D7" s="33" t="s">
        <v>6</v>
      </c>
      <c r="E7" s="33"/>
      <c r="F7" s="62"/>
      <c r="G7" s="34">
        <v>424</v>
      </c>
      <c r="H7" s="34">
        <v>426</v>
      </c>
      <c r="I7" s="34">
        <f>IF(LEFT(D7,3)="Avg",ROUND(AVERAGE(G7:H7),0),ROUND(SUM(G7:H7),0))</f>
        <v>425</v>
      </c>
      <c r="J7" s="34">
        <v>424</v>
      </c>
      <c r="K7" s="35">
        <f t="shared" ref="K7:K50" si="0">IF(I7="","",J7-I7)</f>
        <v>-1</v>
      </c>
      <c r="L7" s="36">
        <f t="shared" ref="L7:L50" si="1">IF(I7="","",J7/I7-1)</f>
        <v>-2.3529411764705577E-3</v>
      </c>
    </row>
    <row r="8" spans="1:12" ht="15.75" x14ac:dyDescent="0.25">
      <c r="A8" s="63"/>
      <c r="B8" s="37"/>
      <c r="C8" s="38" t="s">
        <v>7</v>
      </c>
      <c r="D8" s="38" t="s">
        <v>8</v>
      </c>
      <c r="E8" s="38" t="s">
        <v>9</v>
      </c>
      <c r="F8" s="38"/>
      <c r="G8" s="39">
        <v>50</v>
      </c>
      <c r="H8" s="39">
        <v>70</v>
      </c>
      <c r="I8" s="39">
        <f t="shared" ref="I8:I53" si="2">IF(LEFT(D8,3)="Avg",ROUND(AVERAGE(G8:H8),0),ROUND(SUM(G8:H8),0))</f>
        <v>120</v>
      </c>
      <c r="J8" s="39">
        <v>129</v>
      </c>
      <c r="K8" s="40">
        <f t="shared" si="0"/>
        <v>9</v>
      </c>
      <c r="L8" s="41">
        <f t="shared" si="1"/>
        <v>7.4999999999999956E-2</v>
      </c>
    </row>
    <row r="9" spans="1:12" ht="15.75" x14ac:dyDescent="0.25">
      <c r="A9" s="63"/>
      <c r="B9" s="32" t="s">
        <v>34</v>
      </c>
      <c r="C9" s="33" t="s">
        <v>5</v>
      </c>
      <c r="D9" s="33" t="s">
        <v>6</v>
      </c>
      <c r="E9" s="33"/>
      <c r="F9" s="33"/>
      <c r="G9" s="34">
        <v>7</v>
      </c>
      <c r="H9" s="34">
        <v>10</v>
      </c>
      <c r="I9" s="34">
        <f t="shared" si="2"/>
        <v>9</v>
      </c>
      <c r="J9" s="34">
        <v>10</v>
      </c>
      <c r="K9" s="35">
        <f t="shared" ref="K9:K10" si="3">IF(I9="","",J9-I9)</f>
        <v>1</v>
      </c>
      <c r="L9" s="36">
        <f t="shared" ref="L9" si="4">IF(I9="","",J9/I9-1)</f>
        <v>0.11111111111111116</v>
      </c>
    </row>
    <row r="10" spans="1:12" ht="15.75" x14ac:dyDescent="0.25">
      <c r="A10" s="63"/>
      <c r="B10" s="37"/>
      <c r="C10" s="38" t="s">
        <v>7</v>
      </c>
      <c r="D10" s="38" t="s">
        <v>8</v>
      </c>
      <c r="E10" s="38" t="s">
        <v>9</v>
      </c>
      <c r="F10" s="38"/>
      <c r="G10" s="39">
        <v>0</v>
      </c>
      <c r="H10" s="39">
        <v>0</v>
      </c>
      <c r="I10" s="39">
        <f t="shared" si="2"/>
        <v>0</v>
      </c>
      <c r="J10" s="39">
        <v>0</v>
      </c>
      <c r="K10" s="40">
        <f t="shared" si="3"/>
        <v>0</v>
      </c>
      <c r="L10" s="41">
        <f>IF(I10="","",IFERROR(J10/I10-1,0))</f>
        <v>0</v>
      </c>
    </row>
    <row r="11" spans="1:12" ht="15.75" x14ac:dyDescent="0.25">
      <c r="A11" s="63"/>
      <c r="B11" s="32" t="s">
        <v>10</v>
      </c>
      <c r="C11" s="33" t="s">
        <v>5</v>
      </c>
      <c r="D11" s="33" t="s">
        <v>6</v>
      </c>
      <c r="E11" s="33"/>
      <c r="F11" s="33"/>
      <c r="G11" s="34">
        <v>1</v>
      </c>
      <c r="H11" s="34">
        <v>1</v>
      </c>
      <c r="I11" s="34">
        <f t="shared" si="2"/>
        <v>1</v>
      </c>
      <c r="J11" s="34">
        <v>1</v>
      </c>
      <c r="K11" s="35">
        <f t="shared" si="0"/>
        <v>0</v>
      </c>
      <c r="L11" s="36">
        <f t="shared" si="1"/>
        <v>0</v>
      </c>
    </row>
    <row r="12" spans="1:12" ht="15.75" x14ac:dyDescent="0.25">
      <c r="A12" s="63"/>
      <c r="B12" s="42"/>
      <c r="C12" s="43" t="s">
        <v>11</v>
      </c>
      <c r="D12" s="43" t="s">
        <v>8</v>
      </c>
      <c r="E12" s="43" t="s">
        <v>12</v>
      </c>
      <c r="F12" s="43" t="s">
        <v>13</v>
      </c>
      <c r="G12" s="44">
        <v>1276</v>
      </c>
      <c r="H12" s="44">
        <v>1263</v>
      </c>
      <c r="I12" s="44">
        <f t="shared" si="2"/>
        <v>2539</v>
      </c>
      <c r="J12" s="44">
        <v>2438</v>
      </c>
      <c r="K12" s="45">
        <f t="shared" si="0"/>
        <v>-101</v>
      </c>
      <c r="L12" s="46">
        <f t="shared" si="1"/>
        <v>-3.9779440724694748E-2</v>
      </c>
    </row>
    <row r="13" spans="1:12" ht="15.75" x14ac:dyDescent="0.25">
      <c r="A13" s="63"/>
      <c r="B13" s="42"/>
      <c r="C13" s="43" t="s">
        <v>11</v>
      </c>
      <c r="D13" s="43" t="s">
        <v>8</v>
      </c>
      <c r="E13" s="43" t="s">
        <v>12</v>
      </c>
      <c r="F13" s="43" t="s">
        <v>14</v>
      </c>
      <c r="G13" s="44">
        <v>1238</v>
      </c>
      <c r="H13" s="44">
        <v>1206</v>
      </c>
      <c r="I13" s="44">
        <f t="shared" si="2"/>
        <v>2444</v>
      </c>
      <c r="J13" s="44">
        <v>2402</v>
      </c>
      <c r="K13" s="45">
        <f t="shared" si="0"/>
        <v>-42</v>
      </c>
      <c r="L13" s="46">
        <f t="shared" si="1"/>
        <v>-1.7184942716857665E-2</v>
      </c>
    </row>
    <row r="14" spans="1:12" ht="15.75" x14ac:dyDescent="0.25">
      <c r="A14" s="63"/>
      <c r="B14" s="42"/>
      <c r="C14" s="43" t="s">
        <v>11</v>
      </c>
      <c r="D14" s="43" t="s">
        <v>8</v>
      </c>
      <c r="E14" s="43" t="s">
        <v>12</v>
      </c>
      <c r="F14" s="43" t="s">
        <v>15</v>
      </c>
      <c r="G14" s="44">
        <v>823</v>
      </c>
      <c r="H14" s="44">
        <v>825</v>
      </c>
      <c r="I14" s="44">
        <f t="shared" si="2"/>
        <v>1648</v>
      </c>
      <c r="J14" s="44">
        <v>1647</v>
      </c>
      <c r="K14" s="45">
        <f t="shared" si="0"/>
        <v>-1</v>
      </c>
      <c r="L14" s="46">
        <f t="shared" si="1"/>
        <v>-6.0679611650482634E-4</v>
      </c>
    </row>
    <row r="15" spans="1:12" ht="15.75" x14ac:dyDescent="0.25">
      <c r="A15" s="63"/>
      <c r="B15" s="37"/>
      <c r="C15" s="38" t="s">
        <v>7</v>
      </c>
      <c r="D15" s="38" t="s">
        <v>8</v>
      </c>
      <c r="E15" s="38"/>
      <c r="F15" s="38"/>
      <c r="G15" s="39">
        <v>260</v>
      </c>
      <c r="H15" s="39">
        <v>276</v>
      </c>
      <c r="I15" s="39">
        <f t="shared" si="2"/>
        <v>536</v>
      </c>
      <c r="J15" s="39">
        <v>606</v>
      </c>
      <c r="K15" s="40">
        <f t="shared" si="0"/>
        <v>70</v>
      </c>
      <c r="L15" s="41">
        <f t="shared" si="1"/>
        <v>0.13059701492537323</v>
      </c>
    </row>
    <row r="16" spans="1:12" ht="15.75" x14ac:dyDescent="0.25">
      <c r="A16" s="63"/>
      <c r="B16" s="32" t="s">
        <v>16</v>
      </c>
      <c r="C16" s="33" t="s">
        <v>5</v>
      </c>
      <c r="D16" s="33" t="s">
        <v>6</v>
      </c>
      <c r="E16" s="33"/>
      <c r="F16" s="33"/>
      <c r="G16" s="34">
        <v>83640</v>
      </c>
      <c r="H16" s="34">
        <v>82423</v>
      </c>
      <c r="I16" s="34">
        <f t="shared" si="2"/>
        <v>83032</v>
      </c>
      <c r="J16" s="34">
        <v>82786</v>
      </c>
      <c r="K16" s="35">
        <f t="shared" si="0"/>
        <v>-246</v>
      </c>
      <c r="L16" s="36">
        <f t="shared" si="1"/>
        <v>-2.9627131708257481E-3</v>
      </c>
    </row>
    <row r="17" spans="1:12" ht="15.75" x14ac:dyDescent="0.25">
      <c r="A17" s="63"/>
      <c r="B17" s="37"/>
      <c r="C17" s="38" t="s">
        <v>7</v>
      </c>
      <c r="D17" s="38" t="s">
        <v>8</v>
      </c>
      <c r="E17" s="38" t="s">
        <v>9</v>
      </c>
      <c r="F17" s="38"/>
      <c r="G17" s="39">
        <v>791</v>
      </c>
      <c r="H17" s="39">
        <v>820</v>
      </c>
      <c r="I17" s="39">
        <f t="shared" si="2"/>
        <v>1611</v>
      </c>
      <c r="J17" s="39">
        <v>1678</v>
      </c>
      <c r="K17" s="40">
        <f t="shared" si="0"/>
        <v>67</v>
      </c>
      <c r="L17" s="41">
        <f t="shared" si="1"/>
        <v>4.1589075108628082E-2</v>
      </c>
    </row>
    <row r="18" spans="1:12" ht="15.75" x14ac:dyDescent="0.25">
      <c r="A18" s="63"/>
      <c r="B18" s="42" t="s">
        <v>33</v>
      </c>
      <c r="C18" s="43" t="s">
        <v>5</v>
      </c>
      <c r="D18" s="43" t="s">
        <v>6</v>
      </c>
      <c r="E18" s="43"/>
      <c r="F18" s="43"/>
      <c r="G18" s="44">
        <v>4</v>
      </c>
      <c r="H18" s="44">
        <v>4</v>
      </c>
      <c r="I18" s="44">
        <f t="shared" si="2"/>
        <v>4</v>
      </c>
      <c r="J18" s="44">
        <v>4</v>
      </c>
      <c r="K18" s="45">
        <f t="shared" ref="K18:K21" si="5">IF(I18="","",J18-I18)</f>
        <v>0</v>
      </c>
      <c r="L18" s="46">
        <f t="shared" ref="L18:L20" si="6">IF(I18="","",J18/I18-1)</f>
        <v>0</v>
      </c>
    </row>
    <row r="19" spans="1:12" ht="15.75" x14ac:dyDescent="0.25">
      <c r="A19" s="63"/>
      <c r="B19" s="42"/>
      <c r="C19" s="43" t="s">
        <v>11</v>
      </c>
      <c r="D19" s="43" t="s">
        <v>8</v>
      </c>
      <c r="E19" s="43" t="s">
        <v>18</v>
      </c>
      <c r="F19" s="43" t="s">
        <v>13</v>
      </c>
      <c r="G19" s="44">
        <v>4</v>
      </c>
      <c r="H19" s="44">
        <v>4</v>
      </c>
      <c r="I19" s="44">
        <f t="shared" si="2"/>
        <v>8</v>
      </c>
      <c r="J19" s="44">
        <v>8</v>
      </c>
      <c r="K19" s="45">
        <f t="shared" si="5"/>
        <v>0</v>
      </c>
      <c r="L19" s="46">
        <f t="shared" si="6"/>
        <v>0</v>
      </c>
    </row>
    <row r="20" spans="1:12" ht="15.75" x14ac:dyDescent="0.25">
      <c r="A20" s="63"/>
      <c r="B20" s="42"/>
      <c r="C20" s="43" t="s">
        <v>11</v>
      </c>
      <c r="D20" s="43" t="s">
        <v>8</v>
      </c>
      <c r="E20" s="43" t="s">
        <v>18</v>
      </c>
      <c r="F20" s="43" t="s">
        <v>15</v>
      </c>
      <c r="G20" s="44">
        <v>1</v>
      </c>
      <c r="H20" s="44">
        <v>1</v>
      </c>
      <c r="I20" s="44">
        <f t="shared" si="2"/>
        <v>2</v>
      </c>
      <c r="J20" s="44">
        <v>3</v>
      </c>
      <c r="K20" s="45">
        <f t="shared" si="5"/>
        <v>1</v>
      </c>
      <c r="L20" s="46">
        <f t="shared" si="6"/>
        <v>0.5</v>
      </c>
    </row>
    <row r="21" spans="1:12" ht="15.75" x14ac:dyDescent="0.25">
      <c r="A21" s="63"/>
      <c r="B21" s="42"/>
      <c r="C21" s="43" t="s">
        <v>7</v>
      </c>
      <c r="D21" s="43" t="s">
        <v>8</v>
      </c>
      <c r="E21" s="43" t="s">
        <v>9</v>
      </c>
      <c r="F21" s="43"/>
      <c r="G21" s="44">
        <v>0</v>
      </c>
      <c r="H21" s="44">
        <v>0</v>
      </c>
      <c r="I21" s="44">
        <f t="shared" si="2"/>
        <v>0</v>
      </c>
      <c r="J21" s="44">
        <v>0</v>
      </c>
      <c r="K21" s="45">
        <f t="shared" si="5"/>
        <v>0</v>
      </c>
      <c r="L21" s="41">
        <f>IF(I21="","",IFERROR(J21/I21-1,0))</f>
        <v>0</v>
      </c>
    </row>
    <row r="22" spans="1:12" ht="15.75" x14ac:dyDescent="0.25">
      <c r="A22" s="63"/>
      <c r="B22" s="32" t="s">
        <v>17</v>
      </c>
      <c r="C22" s="33" t="s">
        <v>5</v>
      </c>
      <c r="D22" s="33" t="s">
        <v>6</v>
      </c>
      <c r="E22" s="33"/>
      <c r="F22" s="33"/>
      <c r="G22" s="34">
        <v>205</v>
      </c>
      <c r="H22" s="34">
        <v>204</v>
      </c>
      <c r="I22" s="34">
        <f t="shared" si="2"/>
        <v>205</v>
      </c>
      <c r="J22" s="34">
        <v>204</v>
      </c>
      <c r="K22" s="35">
        <f t="shared" si="0"/>
        <v>-1</v>
      </c>
      <c r="L22" s="36">
        <f t="shared" si="1"/>
        <v>-4.8780487804878092E-3</v>
      </c>
    </row>
    <row r="23" spans="1:12" ht="15.75" x14ac:dyDescent="0.25">
      <c r="A23" s="63"/>
      <c r="B23" s="42"/>
      <c r="C23" s="43" t="s">
        <v>11</v>
      </c>
      <c r="D23" s="43" t="s">
        <v>8</v>
      </c>
      <c r="E23" s="43" t="s">
        <v>18</v>
      </c>
      <c r="F23" s="43" t="s">
        <v>13</v>
      </c>
      <c r="G23" s="44">
        <v>173</v>
      </c>
      <c r="H23" s="44">
        <v>143</v>
      </c>
      <c r="I23" s="44">
        <f t="shared" si="2"/>
        <v>316</v>
      </c>
      <c r="J23" s="44">
        <v>302</v>
      </c>
      <c r="K23" s="45">
        <f t="shared" si="0"/>
        <v>-14</v>
      </c>
      <c r="L23" s="46">
        <f t="shared" si="1"/>
        <v>-4.4303797468354444E-2</v>
      </c>
    </row>
    <row r="24" spans="1:12" ht="15.75" x14ac:dyDescent="0.25">
      <c r="A24" s="63"/>
      <c r="B24" s="37"/>
      <c r="C24" s="38" t="s">
        <v>7</v>
      </c>
      <c r="D24" s="38" t="s">
        <v>8</v>
      </c>
      <c r="E24" s="38" t="s">
        <v>9</v>
      </c>
      <c r="F24" s="38"/>
      <c r="G24" s="39">
        <v>51</v>
      </c>
      <c r="H24" s="39">
        <v>37</v>
      </c>
      <c r="I24" s="39">
        <f t="shared" si="2"/>
        <v>88</v>
      </c>
      <c r="J24" s="39">
        <v>79</v>
      </c>
      <c r="K24" s="40">
        <f t="shared" si="0"/>
        <v>-9</v>
      </c>
      <c r="L24" s="41">
        <f t="shared" si="1"/>
        <v>-0.10227272727272729</v>
      </c>
    </row>
    <row r="25" spans="1:12" ht="15.75" x14ac:dyDescent="0.25">
      <c r="A25" s="63"/>
      <c r="B25" s="32" t="s">
        <v>19</v>
      </c>
      <c r="C25" s="33" t="s">
        <v>5</v>
      </c>
      <c r="D25" s="33" t="s">
        <v>6</v>
      </c>
      <c r="E25" s="33"/>
      <c r="F25" s="33"/>
      <c r="G25" s="34">
        <v>4456</v>
      </c>
      <c r="H25" s="34">
        <v>4483</v>
      </c>
      <c r="I25" s="34">
        <f t="shared" si="2"/>
        <v>4470</v>
      </c>
      <c r="J25" s="34">
        <v>4441</v>
      </c>
      <c r="K25" s="35">
        <f t="shared" si="0"/>
        <v>-29</v>
      </c>
      <c r="L25" s="36">
        <f t="shared" si="1"/>
        <v>-6.4876957494407472E-3</v>
      </c>
    </row>
    <row r="26" spans="1:12" ht="15.75" x14ac:dyDescent="0.25">
      <c r="A26" s="63"/>
      <c r="B26" s="42"/>
      <c r="C26" s="43" t="s">
        <v>11</v>
      </c>
      <c r="D26" s="43" t="s">
        <v>8</v>
      </c>
      <c r="E26" s="43" t="s">
        <v>18</v>
      </c>
      <c r="F26" s="43" t="s">
        <v>13</v>
      </c>
      <c r="G26" s="44">
        <v>2583</v>
      </c>
      <c r="H26" s="44">
        <v>2592</v>
      </c>
      <c r="I26" s="44">
        <f t="shared" si="2"/>
        <v>5175</v>
      </c>
      <c r="J26" s="44">
        <v>5273</v>
      </c>
      <c r="K26" s="45">
        <f t="shared" si="0"/>
        <v>98</v>
      </c>
      <c r="L26" s="46">
        <f t="shared" si="1"/>
        <v>1.8937198067632943E-2</v>
      </c>
    </row>
    <row r="27" spans="1:12" ht="15.75" x14ac:dyDescent="0.25">
      <c r="A27" s="63"/>
      <c r="B27" s="37"/>
      <c r="C27" s="38" t="s">
        <v>7</v>
      </c>
      <c r="D27" s="38" t="s">
        <v>8</v>
      </c>
      <c r="E27" s="38" t="s">
        <v>9</v>
      </c>
      <c r="F27" s="38"/>
      <c r="G27" s="39">
        <v>810</v>
      </c>
      <c r="H27" s="39">
        <v>804</v>
      </c>
      <c r="I27" s="39">
        <f t="shared" si="2"/>
        <v>1614</v>
      </c>
      <c r="J27" s="39">
        <v>1699</v>
      </c>
      <c r="K27" s="40">
        <f t="shared" si="0"/>
        <v>85</v>
      </c>
      <c r="L27" s="41">
        <f t="shared" si="1"/>
        <v>5.2664188351920771E-2</v>
      </c>
    </row>
    <row r="28" spans="1:12" ht="15.75" x14ac:dyDescent="0.25">
      <c r="A28" s="63"/>
      <c r="B28" s="42" t="s">
        <v>20</v>
      </c>
      <c r="C28" s="43" t="s">
        <v>5</v>
      </c>
      <c r="D28" s="43" t="s">
        <v>6</v>
      </c>
      <c r="E28" s="43"/>
      <c r="F28" s="43"/>
      <c r="G28" s="44">
        <v>440124</v>
      </c>
      <c r="H28" s="44">
        <v>439838</v>
      </c>
      <c r="I28" s="44">
        <f t="shared" si="2"/>
        <v>439981</v>
      </c>
      <c r="J28" s="44">
        <v>442208</v>
      </c>
      <c r="K28" s="45">
        <f t="shared" si="0"/>
        <v>2227</v>
      </c>
      <c r="L28" s="46">
        <f t="shared" si="1"/>
        <v>5.0615822046862213E-3</v>
      </c>
    </row>
    <row r="29" spans="1:12" ht="15.75" x14ac:dyDescent="0.25">
      <c r="A29" s="63"/>
      <c r="B29" s="37"/>
      <c r="C29" s="38" t="s">
        <v>7</v>
      </c>
      <c r="D29" s="38" t="s">
        <v>8</v>
      </c>
      <c r="E29" s="38" t="s">
        <v>9</v>
      </c>
      <c r="F29" s="38"/>
      <c r="G29" s="39">
        <v>2887</v>
      </c>
      <c r="H29" s="39">
        <v>3200</v>
      </c>
      <c r="I29" s="39">
        <f t="shared" si="2"/>
        <v>6087</v>
      </c>
      <c r="J29" s="39">
        <v>5943</v>
      </c>
      <c r="K29" s="40">
        <f t="shared" si="0"/>
        <v>-144</v>
      </c>
      <c r="L29" s="41">
        <f t="shared" si="1"/>
        <v>-2.3656973878757981E-2</v>
      </c>
    </row>
    <row r="30" spans="1:12" ht="15.75" x14ac:dyDescent="0.25">
      <c r="A30" s="63"/>
      <c r="B30" s="42" t="s">
        <v>35</v>
      </c>
      <c r="C30" s="43" t="s">
        <v>5</v>
      </c>
      <c r="D30" s="43" t="s">
        <v>6</v>
      </c>
      <c r="E30" s="43"/>
      <c r="F30" s="43"/>
      <c r="G30" s="44">
        <v>104</v>
      </c>
      <c r="H30" s="44">
        <v>116</v>
      </c>
      <c r="I30" s="44">
        <f t="shared" si="2"/>
        <v>110</v>
      </c>
      <c r="J30" s="44">
        <v>134</v>
      </c>
      <c r="K30" s="45">
        <f t="shared" si="0"/>
        <v>24</v>
      </c>
      <c r="L30" s="46">
        <f t="shared" si="1"/>
        <v>0.21818181818181825</v>
      </c>
    </row>
    <row r="31" spans="1:12" ht="15.75" x14ac:dyDescent="0.25">
      <c r="A31" s="63"/>
      <c r="B31" s="42"/>
      <c r="C31" s="43" t="s">
        <v>11</v>
      </c>
      <c r="D31" s="43" t="s">
        <v>8</v>
      </c>
      <c r="E31" s="43" t="s">
        <v>18</v>
      </c>
      <c r="F31" s="43" t="s">
        <v>13</v>
      </c>
      <c r="G31" s="44">
        <v>0</v>
      </c>
      <c r="H31" s="44">
        <v>0</v>
      </c>
      <c r="I31" s="44">
        <f t="shared" si="2"/>
        <v>0</v>
      </c>
      <c r="J31" s="44">
        <v>0</v>
      </c>
      <c r="K31" s="45">
        <f t="shared" si="0"/>
        <v>0</v>
      </c>
      <c r="L31" s="46">
        <f>IFERROR(IF(I31="","",J31/I31-1),0)</f>
        <v>0</v>
      </c>
    </row>
    <row r="32" spans="1:12" ht="15.75" x14ac:dyDescent="0.25">
      <c r="A32" s="63"/>
      <c r="B32" s="42"/>
      <c r="C32" s="43" t="s">
        <v>11</v>
      </c>
      <c r="D32" s="43" t="s">
        <v>8</v>
      </c>
      <c r="E32" s="43" t="s">
        <v>18</v>
      </c>
      <c r="F32" s="43" t="s">
        <v>15</v>
      </c>
      <c r="G32" s="44">
        <v>0</v>
      </c>
      <c r="H32" s="44">
        <v>0</v>
      </c>
      <c r="I32" s="44">
        <f t="shared" si="2"/>
        <v>0</v>
      </c>
      <c r="J32" s="44">
        <v>0</v>
      </c>
      <c r="K32" s="45">
        <f t="shared" si="0"/>
        <v>0</v>
      </c>
      <c r="L32" s="46">
        <f>IFERROR(IF(I32="","",J32/I32-1),0)</f>
        <v>0</v>
      </c>
    </row>
    <row r="33" spans="1:12" ht="15.75" x14ac:dyDescent="0.25">
      <c r="A33" s="63"/>
      <c r="B33" s="37"/>
      <c r="C33" s="38" t="s">
        <v>7</v>
      </c>
      <c r="D33" s="38" t="s">
        <v>8</v>
      </c>
      <c r="E33" s="38" t="s">
        <v>9</v>
      </c>
      <c r="F33" s="38"/>
      <c r="G33" s="39">
        <v>1</v>
      </c>
      <c r="H33" s="39">
        <v>1</v>
      </c>
      <c r="I33" s="39">
        <f t="shared" si="2"/>
        <v>2</v>
      </c>
      <c r="J33" s="39">
        <v>2</v>
      </c>
      <c r="K33" s="40">
        <f t="shared" si="0"/>
        <v>0</v>
      </c>
      <c r="L33" s="41">
        <f t="shared" si="1"/>
        <v>0</v>
      </c>
    </row>
    <row r="34" spans="1:12" ht="15.75" x14ac:dyDescent="0.25">
      <c r="A34" s="63"/>
      <c r="B34" s="42" t="s">
        <v>21</v>
      </c>
      <c r="C34" s="43" t="s">
        <v>5</v>
      </c>
      <c r="D34" s="43" t="s">
        <v>6</v>
      </c>
      <c r="E34" s="43"/>
      <c r="F34" s="43"/>
      <c r="G34" s="44">
        <v>19</v>
      </c>
      <c r="H34" s="44">
        <v>20</v>
      </c>
      <c r="I34" s="44">
        <f t="shared" si="2"/>
        <v>20</v>
      </c>
      <c r="J34" s="44">
        <v>20</v>
      </c>
      <c r="K34" s="45">
        <f t="shared" si="0"/>
        <v>0</v>
      </c>
      <c r="L34" s="46">
        <f t="shared" si="1"/>
        <v>0</v>
      </c>
    </row>
    <row r="35" spans="1:12" ht="15.75" x14ac:dyDescent="0.25">
      <c r="A35" s="63"/>
      <c r="B35" s="42"/>
      <c r="C35" s="43" t="s">
        <v>11</v>
      </c>
      <c r="D35" s="43" t="s">
        <v>8</v>
      </c>
      <c r="E35" s="43" t="s">
        <v>12</v>
      </c>
      <c r="F35" s="43" t="s">
        <v>13</v>
      </c>
      <c r="G35" s="44">
        <v>1584</v>
      </c>
      <c r="H35" s="44">
        <v>1543</v>
      </c>
      <c r="I35" s="44">
        <f t="shared" si="2"/>
        <v>3127</v>
      </c>
      <c r="J35" s="44">
        <v>3201</v>
      </c>
      <c r="K35" s="45">
        <f t="shared" si="0"/>
        <v>74</v>
      </c>
      <c r="L35" s="46">
        <f t="shared" si="1"/>
        <v>2.3664854493124388E-2</v>
      </c>
    </row>
    <row r="36" spans="1:12" ht="15.75" x14ac:dyDescent="0.25">
      <c r="A36" s="63"/>
      <c r="B36" s="42"/>
      <c r="C36" s="43" t="s">
        <v>11</v>
      </c>
      <c r="D36" s="43" t="s">
        <v>8</v>
      </c>
      <c r="E36" s="43" t="s">
        <v>12</v>
      </c>
      <c r="F36" s="43" t="s">
        <v>14</v>
      </c>
      <c r="G36" s="44">
        <v>1341</v>
      </c>
      <c r="H36" s="44">
        <v>1390</v>
      </c>
      <c r="I36" s="44">
        <f t="shared" si="2"/>
        <v>2731</v>
      </c>
      <c r="J36" s="44">
        <v>2938</v>
      </c>
      <c r="K36" s="45">
        <f t="shared" si="0"/>
        <v>207</v>
      </c>
      <c r="L36" s="46">
        <f t="shared" si="1"/>
        <v>7.5796411570853151E-2</v>
      </c>
    </row>
    <row r="37" spans="1:12" ht="15.75" x14ac:dyDescent="0.25">
      <c r="A37" s="63"/>
      <c r="B37" s="42"/>
      <c r="C37" s="43" t="s">
        <v>11</v>
      </c>
      <c r="D37" s="43" t="s">
        <v>8</v>
      </c>
      <c r="E37" s="43" t="s">
        <v>12</v>
      </c>
      <c r="F37" s="43" t="s">
        <v>15</v>
      </c>
      <c r="G37" s="44">
        <v>1331</v>
      </c>
      <c r="H37" s="44">
        <v>1369</v>
      </c>
      <c r="I37" s="44">
        <f t="shared" si="2"/>
        <v>2700</v>
      </c>
      <c r="J37" s="44">
        <v>2903</v>
      </c>
      <c r="K37" s="45">
        <f t="shared" si="0"/>
        <v>203</v>
      </c>
      <c r="L37" s="46">
        <f t="shared" si="1"/>
        <v>7.5185185185185244E-2</v>
      </c>
    </row>
    <row r="38" spans="1:12" ht="15.75" x14ac:dyDescent="0.25">
      <c r="A38" s="63"/>
      <c r="B38" s="42"/>
      <c r="C38" s="43" t="s">
        <v>7</v>
      </c>
      <c r="D38" s="43" t="s">
        <v>8</v>
      </c>
      <c r="E38" s="43" t="s">
        <v>9</v>
      </c>
      <c r="F38" s="43"/>
      <c r="G38" s="44">
        <v>627</v>
      </c>
      <c r="H38" s="44">
        <v>673</v>
      </c>
      <c r="I38" s="44">
        <f t="shared" si="2"/>
        <v>1300</v>
      </c>
      <c r="J38" s="44">
        <v>1405</v>
      </c>
      <c r="K38" s="45">
        <f t="shared" si="0"/>
        <v>105</v>
      </c>
      <c r="L38" s="46">
        <f t="shared" si="1"/>
        <v>8.0769230769230704E-2</v>
      </c>
    </row>
    <row r="39" spans="1:12" ht="15.75" x14ac:dyDescent="0.25">
      <c r="A39" s="63"/>
      <c r="B39" s="32" t="s">
        <v>22</v>
      </c>
      <c r="C39" s="33" t="s">
        <v>5</v>
      </c>
      <c r="D39" s="33" t="s">
        <v>6</v>
      </c>
      <c r="E39" s="33"/>
      <c r="F39" s="33"/>
      <c r="G39" s="34">
        <v>257</v>
      </c>
      <c r="H39" s="34">
        <v>255</v>
      </c>
      <c r="I39" s="34">
        <f t="shared" si="2"/>
        <v>256</v>
      </c>
      <c r="J39" s="34">
        <v>256</v>
      </c>
      <c r="K39" s="35">
        <f t="shared" si="0"/>
        <v>0</v>
      </c>
      <c r="L39" s="36">
        <f t="shared" si="1"/>
        <v>0</v>
      </c>
    </row>
    <row r="40" spans="1:12" ht="15.75" x14ac:dyDescent="0.25">
      <c r="A40" s="63"/>
      <c r="B40" s="42"/>
      <c r="C40" s="43" t="s">
        <v>11</v>
      </c>
      <c r="D40" s="43" t="s">
        <v>8</v>
      </c>
      <c r="E40" s="43" t="s">
        <v>12</v>
      </c>
      <c r="F40" s="43" t="s">
        <v>13</v>
      </c>
      <c r="G40" s="44">
        <v>5344</v>
      </c>
      <c r="H40" s="44">
        <v>5311</v>
      </c>
      <c r="I40" s="44">
        <f t="shared" si="2"/>
        <v>10655</v>
      </c>
      <c r="J40" s="44">
        <v>10620</v>
      </c>
      <c r="K40" s="45">
        <f t="shared" si="0"/>
        <v>-35</v>
      </c>
      <c r="L40" s="46">
        <f t="shared" si="1"/>
        <v>-3.2848427968089622E-3</v>
      </c>
    </row>
    <row r="41" spans="1:12" ht="15.75" x14ac:dyDescent="0.25">
      <c r="A41" s="63"/>
      <c r="B41" s="42"/>
      <c r="C41" s="43" t="s">
        <v>11</v>
      </c>
      <c r="D41" s="43" t="s">
        <v>8</v>
      </c>
      <c r="E41" s="43" t="s">
        <v>12</v>
      </c>
      <c r="F41" s="43" t="s">
        <v>14</v>
      </c>
      <c r="G41" s="44">
        <v>4173</v>
      </c>
      <c r="H41" s="44">
        <v>4166</v>
      </c>
      <c r="I41" s="44">
        <f t="shared" si="2"/>
        <v>8339</v>
      </c>
      <c r="J41" s="44">
        <v>8647</v>
      </c>
      <c r="K41" s="45">
        <f t="shared" si="0"/>
        <v>308</v>
      </c>
      <c r="L41" s="46">
        <f t="shared" si="1"/>
        <v>3.6934884278690516E-2</v>
      </c>
    </row>
    <row r="42" spans="1:12" ht="15.75" x14ac:dyDescent="0.25">
      <c r="A42" s="63"/>
      <c r="B42" s="42"/>
      <c r="C42" s="43" t="s">
        <v>11</v>
      </c>
      <c r="D42" s="43" t="s">
        <v>8</v>
      </c>
      <c r="E42" s="43" t="s">
        <v>12</v>
      </c>
      <c r="F42" s="43" t="s">
        <v>15</v>
      </c>
      <c r="G42" s="44">
        <v>4107</v>
      </c>
      <c r="H42" s="44">
        <v>4109</v>
      </c>
      <c r="I42" s="44">
        <f t="shared" si="2"/>
        <v>8216</v>
      </c>
      <c r="J42" s="44">
        <v>8522</v>
      </c>
      <c r="K42" s="45">
        <f t="shared" si="0"/>
        <v>306</v>
      </c>
      <c r="L42" s="46">
        <f t="shared" si="1"/>
        <v>3.7244401168451846E-2</v>
      </c>
    </row>
    <row r="43" spans="1:12" ht="15.75" x14ac:dyDescent="0.25">
      <c r="A43" s="63"/>
      <c r="B43" s="42"/>
      <c r="C43" s="43" t="s">
        <v>7</v>
      </c>
      <c r="D43" s="43" t="s">
        <v>8</v>
      </c>
      <c r="E43" s="43"/>
      <c r="F43" s="43"/>
      <c r="G43" s="44">
        <v>1798</v>
      </c>
      <c r="H43" s="44">
        <v>1855</v>
      </c>
      <c r="I43" s="44">
        <f t="shared" si="2"/>
        <v>3653</v>
      </c>
      <c r="J43" s="44">
        <v>3952</v>
      </c>
      <c r="K43" s="45">
        <f t="shared" si="0"/>
        <v>299</v>
      </c>
      <c r="L43" s="46">
        <f t="shared" si="1"/>
        <v>8.1850533807829251E-2</v>
      </c>
    </row>
    <row r="44" spans="1:12" ht="15.75" x14ac:dyDescent="0.25">
      <c r="A44" s="63"/>
      <c r="B44" s="32" t="s">
        <v>23</v>
      </c>
      <c r="C44" s="33" t="s">
        <v>5</v>
      </c>
      <c r="D44" s="33" t="s">
        <v>6</v>
      </c>
      <c r="E44" s="33"/>
      <c r="F44" s="33"/>
      <c r="G44" s="34">
        <v>746</v>
      </c>
      <c r="H44" s="34">
        <v>744</v>
      </c>
      <c r="I44" s="34">
        <f t="shared" si="2"/>
        <v>745</v>
      </c>
      <c r="J44" s="34">
        <v>766</v>
      </c>
      <c r="K44" s="35">
        <f t="shared" si="0"/>
        <v>21</v>
      </c>
      <c r="L44" s="36">
        <f t="shared" si="1"/>
        <v>2.8187919463087185E-2</v>
      </c>
    </row>
    <row r="45" spans="1:12" ht="15.75" x14ac:dyDescent="0.25">
      <c r="A45" s="63"/>
      <c r="B45" s="42"/>
      <c r="C45" s="43" t="s">
        <v>11</v>
      </c>
      <c r="D45" s="43" t="s">
        <v>8</v>
      </c>
      <c r="E45" s="43" t="s">
        <v>12</v>
      </c>
      <c r="F45" s="43" t="s">
        <v>13</v>
      </c>
      <c r="G45" s="44">
        <v>3035</v>
      </c>
      <c r="H45" s="44">
        <v>3041</v>
      </c>
      <c r="I45" s="44">
        <f t="shared" si="2"/>
        <v>6076</v>
      </c>
      <c r="J45" s="44">
        <v>6217</v>
      </c>
      <c r="K45" s="45">
        <f t="shared" si="0"/>
        <v>141</v>
      </c>
      <c r="L45" s="46">
        <f t="shared" si="1"/>
        <v>2.3206056616194903E-2</v>
      </c>
    </row>
    <row r="46" spans="1:12" ht="15.75" x14ac:dyDescent="0.25">
      <c r="A46" s="63"/>
      <c r="B46" s="42"/>
      <c r="C46" s="43" t="s">
        <v>11</v>
      </c>
      <c r="D46" s="43" t="s">
        <v>8</v>
      </c>
      <c r="E46" s="43" t="s">
        <v>12</v>
      </c>
      <c r="F46" s="43" t="s">
        <v>14</v>
      </c>
      <c r="G46" s="44">
        <v>2244</v>
      </c>
      <c r="H46" s="44">
        <v>2296</v>
      </c>
      <c r="I46" s="44">
        <f t="shared" si="2"/>
        <v>4540</v>
      </c>
      <c r="J46" s="44">
        <v>4865</v>
      </c>
      <c r="K46" s="45">
        <f t="shared" si="0"/>
        <v>325</v>
      </c>
      <c r="L46" s="46">
        <f t="shared" si="1"/>
        <v>7.1585903083700497E-2</v>
      </c>
    </row>
    <row r="47" spans="1:12" ht="15.75" x14ac:dyDescent="0.25">
      <c r="A47" s="63"/>
      <c r="B47" s="42"/>
      <c r="C47" s="43" t="s">
        <v>11</v>
      </c>
      <c r="D47" s="43" t="s">
        <v>8</v>
      </c>
      <c r="E47" s="43" t="s">
        <v>12</v>
      </c>
      <c r="F47" s="43" t="s">
        <v>15</v>
      </c>
      <c r="G47" s="44">
        <v>2191</v>
      </c>
      <c r="H47" s="44">
        <v>2238</v>
      </c>
      <c r="I47" s="44">
        <f t="shared" si="2"/>
        <v>4429</v>
      </c>
      <c r="J47" s="44">
        <v>4745</v>
      </c>
      <c r="K47" s="45">
        <f t="shared" si="0"/>
        <v>316</v>
      </c>
      <c r="L47" s="46">
        <f t="shared" si="1"/>
        <v>7.1347934070896457E-2</v>
      </c>
    </row>
    <row r="48" spans="1:12" ht="15.75" x14ac:dyDescent="0.25">
      <c r="A48" s="63"/>
      <c r="B48" s="37"/>
      <c r="C48" s="38" t="s">
        <v>7</v>
      </c>
      <c r="D48" s="38" t="s">
        <v>8</v>
      </c>
      <c r="E48" s="38" t="s">
        <v>9</v>
      </c>
      <c r="F48" s="38"/>
      <c r="G48" s="39">
        <v>810</v>
      </c>
      <c r="H48" s="39">
        <v>821</v>
      </c>
      <c r="I48" s="39">
        <f t="shared" si="2"/>
        <v>1631</v>
      </c>
      <c r="J48" s="39">
        <v>1784</v>
      </c>
      <c r="K48" s="40">
        <f t="shared" si="0"/>
        <v>153</v>
      </c>
      <c r="L48" s="41">
        <f t="shared" si="1"/>
        <v>9.3807480073574423E-2</v>
      </c>
    </row>
    <row r="49" spans="1:12" ht="15.75" x14ac:dyDescent="0.25">
      <c r="A49" s="63"/>
      <c r="B49" s="42" t="s">
        <v>24</v>
      </c>
      <c r="C49" s="43" t="s">
        <v>5</v>
      </c>
      <c r="D49" s="43" t="s">
        <v>6</v>
      </c>
      <c r="E49" s="43"/>
      <c r="F49" s="43"/>
      <c r="G49" s="44">
        <v>1477</v>
      </c>
      <c r="H49" s="44">
        <v>1439</v>
      </c>
      <c r="I49" s="44">
        <f t="shared" si="2"/>
        <v>1458</v>
      </c>
      <c r="J49" s="44">
        <v>1439</v>
      </c>
      <c r="K49" s="45">
        <f t="shared" si="0"/>
        <v>-19</v>
      </c>
      <c r="L49" s="46">
        <f t="shared" si="1"/>
        <v>-1.3031550068587139E-2</v>
      </c>
    </row>
    <row r="50" spans="1:12" ht="15.75" x14ac:dyDescent="0.25">
      <c r="A50" s="63"/>
      <c r="B50" s="37"/>
      <c r="C50" s="38" t="s">
        <v>7</v>
      </c>
      <c r="D50" s="38" t="s">
        <v>8</v>
      </c>
      <c r="E50" s="38" t="s">
        <v>9</v>
      </c>
      <c r="F50" s="38"/>
      <c r="G50" s="39">
        <v>56</v>
      </c>
      <c r="H50" s="39">
        <v>71</v>
      </c>
      <c r="I50" s="39">
        <f t="shared" si="2"/>
        <v>127</v>
      </c>
      <c r="J50" s="39">
        <v>127</v>
      </c>
      <c r="K50" s="40">
        <f t="shared" si="0"/>
        <v>0</v>
      </c>
      <c r="L50" s="41">
        <f t="shared" si="1"/>
        <v>0</v>
      </c>
    </row>
    <row r="51" spans="1:12" s="1" customFormat="1" ht="15.75" x14ac:dyDescent="0.25">
      <c r="A51" s="63"/>
      <c r="B51" s="32" t="s">
        <v>30</v>
      </c>
      <c r="C51" s="33"/>
      <c r="D51" s="33"/>
      <c r="E51" s="33"/>
      <c r="F51" s="33"/>
      <c r="G51" s="34"/>
      <c r="H51" s="34"/>
      <c r="I51" s="34"/>
      <c r="J51" s="34"/>
      <c r="K51" s="35"/>
      <c r="L51" s="36"/>
    </row>
    <row r="52" spans="1:12" s="1" customFormat="1" ht="15.75" x14ac:dyDescent="0.25">
      <c r="A52" s="63"/>
      <c r="B52" s="42" t="s">
        <v>26</v>
      </c>
      <c r="C52" s="43" t="s">
        <v>7</v>
      </c>
      <c r="D52" s="43" t="s">
        <v>8</v>
      </c>
      <c r="E52" s="43" t="s">
        <v>9</v>
      </c>
      <c r="F52" s="43"/>
      <c r="G52" s="44">
        <v>14</v>
      </c>
      <c r="H52" s="44">
        <v>0</v>
      </c>
      <c r="I52" s="44">
        <f t="shared" si="2"/>
        <v>14</v>
      </c>
      <c r="J52" s="44">
        <v>0</v>
      </c>
      <c r="K52" s="45">
        <f t="shared" ref="K52:K54" si="7">IF(I52="","",J52-I52)</f>
        <v>-14</v>
      </c>
      <c r="L52" s="46">
        <f t="shared" ref="L52:L54" si="8">IF(I52="","",J52/I52-1)</f>
        <v>-1</v>
      </c>
    </row>
    <row r="53" spans="1:12" s="1" customFormat="1" ht="15.75" x14ac:dyDescent="0.25">
      <c r="A53" s="63"/>
      <c r="B53" s="42" t="s">
        <v>29</v>
      </c>
      <c r="C53" s="42" t="s">
        <v>7</v>
      </c>
      <c r="D53" s="42" t="s">
        <v>8</v>
      </c>
      <c r="E53" s="42" t="s">
        <v>9</v>
      </c>
      <c r="F53" s="42"/>
      <c r="G53" s="47">
        <v>9</v>
      </c>
      <c r="H53" s="47">
        <v>0</v>
      </c>
      <c r="I53" s="47">
        <f t="shared" si="2"/>
        <v>9</v>
      </c>
      <c r="J53" s="47">
        <v>0</v>
      </c>
      <c r="K53" s="48">
        <f t="shared" si="7"/>
        <v>-9</v>
      </c>
      <c r="L53" s="46">
        <f t="shared" si="8"/>
        <v>-1</v>
      </c>
    </row>
    <row r="54" spans="1:12" s="1" customFormat="1" ht="15.75" x14ac:dyDescent="0.25">
      <c r="A54" s="63">
        <f t="shared" ref="A54:A58" si="9">ROUND(J54,0)</f>
        <v>0</v>
      </c>
      <c r="B54" s="49" t="s">
        <v>27</v>
      </c>
      <c r="C54" s="50" t="s">
        <v>7</v>
      </c>
      <c r="D54" s="50" t="s">
        <v>8</v>
      </c>
      <c r="E54" s="50" t="s">
        <v>9</v>
      </c>
      <c r="F54" s="50"/>
      <c r="G54" s="51">
        <f>SUM(G52:G53)</f>
        <v>23</v>
      </c>
      <c r="H54" s="51">
        <v>0</v>
      </c>
      <c r="I54" s="51">
        <f>+SUM(I52:I53)</f>
        <v>23</v>
      </c>
      <c r="J54" s="51">
        <v>0</v>
      </c>
      <c r="K54" s="52">
        <f t="shared" si="7"/>
        <v>-23</v>
      </c>
      <c r="L54" s="53">
        <f t="shared" si="8"/>
        <v>-1</v>
      </c>
    </row>
    <row r="55" spans="1:12" s="1" customFormat="1" ht="15.75" x14ac:dyDescent="0.25">
      <c r="A55" s="63">
        <f t="shared" si="9"/>
        <v>0</v>
      </c>
      <c r="B55" s="54" t="s">
        <v>37</v>
      </c>
      <c r="C55" s="33"/>
      <c r="D55" s="33"/>
      <c r="E55" s="33"/>
      <c r="F55" s="33"/>
      <c r="G55" s="34"/>
      <c r="H55" s="34"/>
      <c r="I55" s="34"/>
      <c r="J55" s="34"/>
      <c r="K55" s="35"/>
      <c r="L55" s="36"/>
    </row>
    <row r="56" spans="1:12" ht="15.75" x14ac:dyDescent="0.25">
      <c r="A56" s="63">
        <f t="shared" si="9"/>
        <v>2</v>
      </c>
      <c r="B56" s="32" t="s">
        <v>36</v>
      </c>
      <c r="C56" s="33" t="s">
        <v>5</v>
      </c>
      <c r="D56" s="33" t="s">
        <v>6</v>
      </c>
      <c r="E56" s="33"/>
      <c r="F56" s="33"/>
      <c r="G56" s="34">
        <v>2</v>
      </c>
      <c r="H56" s="34">
        <v>2</v>
      </c>
      <c r="I56" s="34">
        <f t="shared" ref="I56:I58" si="10">IF(LEFT(D56,3)="Avg",ROUND(AVERAGE(G56:H56),0),ROUND(SUM(G56:H56),0))</f>
        <v>2</v>
      </c>
      <c r="J56" s="34">
        <v>2</v>
      </c>
      <c r="K56" s="35">
        <f t="shared" ref="K56:K58" si="11">IF(I56="","",J56-I56)</f>
        <v>0</v>
      </c>
      <c r="L56" s="36">
        <f t="shared" ref="L56:L58" si="12">IF(I56="","",J56/I56-1)</f>
        <v>0</v>
      </c>
    </row>
    <row r="57" spans="1:12" ht="15.75" x14ac:dyDescent="0.25">
      <c r="A57" s="63">
        <f t="shared" si="9"/>
        <v>803</v>
      </c>
      <c r="B57" s="42"/>
      <c r="C57" s="43" t="s">
        <v>11</v>
      </c>
      <c r="D57" s="43" t="s">
        <v>8</v>
      </c>
      <c r="E57" s="43" t="s">
        <v>18</v>
      </c>
      <c r="F57" s="43" t="s">
        <v>13</v>
      </c>
      <c r="G57" s="44">
        <v>364</v>
      </c>
      <c r="H57" s="44">
        <v>384</v>
      </c>
      <c r="I57" s="44">
        <f t="shared" si="10"/>
        <v>748</v>
      </c>
      <c r="J57" s="44">
        <v>803</v>
      </c>
      <c r="K57" s="45">
        <f t="shared" si="11"/>
        <v>55</v>
      </c>
      <c r="L57" s="46">
        <f t="shared" si="12"/>
        <v>7.3529411764705843E-2</v>
      </c>
    </row>
    <row r="58" spans="1:12" ht="15.75" x14ac:dyDescent="0.25">
      <c r="A58" s="63">
        <f t="shared" si="9"/>
        <v>401</v>
      </c>
      <c r="B58" s="37"/>
      <c r="C58" s="38" t="s">
        <v>7</v>
      </c>
      <c r="D58" s="38" t="s">
        <v>8</v>
      </c>
      <c r="E58" s="38" t="s">
        <v>9</v>
      </c>
      <c r="F58" s="38"/>
      <c r="G58" s="39">
        <v>189</v>
      </c>
      <c r="H58" s="39">
        <v>192</v>
      </c>
      <c r="I58" s="39">
        <f t="shared" si="10"/>
        <v>381</v>
      </c>
      <c r="J58" s="39">
        <v>401</v>
      </c>
      <c r="K58" s="40">
        <f t="shared" si="11"/>
        <v>20</v>
      </c>
      <c r="L58" s="41">
        <f t="shared" si="12"/>
        <v>5.2493438320210029E-2</v>
      </c>
    </row>
    <row r="59" spans="1:12" s="1" customFormat="1" ht="15.75" x14ac:dyDescent="0.25">
      <c r="B59" s="55"/>
      <c r="C59" s="55"/>
      <c r="D59" s="55"/>
      <c r="E59" s="55"/>
      <c r="F59" s="55"/>
      <c r="G59" s="55"/>
      <c r="H59" s="55"/>
      <c r="I59" s="55"/>
      <c r="J59" s="55"/>
      <c r="K59" s="56"/>
      <c r="L59" s="57"/>
    </row>
    <row r="60" spans="1:12" ht="15.75" x14ac:dyDescent="0.25">
      <c r="B60" s="58" t="s">
        <v>39</v>
      </c>
      <c r="C60" s="58" t="s">
        <v>7</v>
      </c>
      <c r="D60" s="50" t="s">
        <v>8</v>
      </c>
      <c r="E60" s="50" t="s">
        <v>9</v>
      </c>
      <c r="F60" s="59"/>
      <c r="G60" s="51">
        <f>SUMIF($C$7:$C$50,"Energy",G$7:G$50)+SUM(G52:G53)</f>
        <v>8164</v>
      </c>
      <c r="H60" s="51">
        <f>SUMIF($C$7:$C$50,"Energy",H$7:H$50)</f>
        <v>8628</v>
      </c>
      <c r="I60" s="51">
        <f>SUMIF($C$7:$C$50,"Energy",I$7:I$50)+SUM(I52:I53)</f>
        <v>16792</v>
      </c>
      <c r="J60" s="51">
        <f>SUMIF($C$7:$C$50,"Energy",J$7:J$50)</f>
        <v>17404</v>
      </c>
      <c r="K60" s="52">
        <f>IF(I60="","",J60-I60)</f>
        <v>612</v>
      </c>
      <c r="L60" s="53">
        <f>IF(I60="","",J60/I60-1)</f>
        <v>3.6445926631729408E-2</v>
      </c>
    </row>
    <row r="61" spans="1:12" ht="15.75" x14ac:dyDescent="0.25">
      <c r="B61" s="58" t="s">
        <v>40</v>
      </c>
      <c r="C61" s="58" t="s">
        <v>7</v>
      </c>
      <c r="D61" s="50" t="s">
        <v>8</v>
      </c>
      <c r="E61" s="50" t="s">
        <v>9</v>
      </c>
      <c r="F61" s="59"/>
      <c r="G61" s="51">
        <f>G60+G58</f>
        <v>8353</v>
      </c>
      <c r="H61" s="51">
        <f>H60+H58</f>
        <v>8820</v>
      </c>
      <c r="I61" s="51">
        <f>H61+G61</f>
        <v>17173</v>
      </c>
      <c r="J61" s="51">
        <f>J60+J58</f>
        <v>17805</v>
      </c>
      <c r="K61" s="52">
        <f>IF(I61="","",J61-I61)</f>
        <v>632</v>
      </c>
      <c r="L61" s="53">
        <f>IF(I61="","",J61/I61-1)</f>
        <v>3.6801956559715743E-2</v>
      </c>
    </row>
    <row r="62" spans="1:12" ht="15.75" x14ac:dyDescent="0.25">
      <c r="B62" s="58" t="s">
        <v>25</v>
      </c>
      <c r="C62" s="58" t="s">
        <v>5</v>
      </c>
      <c r="D62" s="50" t="s">
        <v>6</v>
      </c>
      <c r="E62" s="50"/>
      <c r="F62" s="59"/>
      <c r="G62" s="51">
        <f>SUMIF($C$7:$C$50,"Customers",G$7:G$50)</f>
        <v>531464</v>
      </c>
      <c r="H62" s="51">
        <f>SUMIF($C$7:$C$50,"Customers",H$7:H$50)</f>
        <v>529963</v>
      </c>
      <c r="I62" s="51">
        <f>SUMIF($C$7:$C$50,"Customers",I$7:I$50)</f>
        <v>530716</v>
      </c>
      <c r="J62" s="51">
        <f>SUMIF($C$7:$C$50,"Customers",J$7:J$50)</f>
        <v>532693</v>
      </c>
      <c r="K62" s="52">
        <f>IF(I62="","",J62-I62)</f>
        <v>1977</v>
      </c>
      <c r="L62" s="53">
        <f>IF(I62="","",J62/I62-1)</f>
        <v>3.7251562040714337E-3</v>
      </c>
    </row>
    <row r="63" spans="1:12" ht="15.75" x14ac:dyDescent="0.25">
      <c r="B63" s="60"/>
      <c r="C63" s="61"/>
      <c r="D63" s="61"/>
      <c r="E63" s="61"/>
      <c r="F63" s="61"/>
      <c r="G63" s="61"/>
      <c r="H63" s="61"/>
      <c r="I63" s="61"/>
      <c r="J63" s="61"/>
      <c r="K63" s="61"/>
      <c r="L63" s="61"/>
    </row>
    <row r="64" spans="1:12" ht="24.95" customHeight="1" x14ac:dyDescent="0.25">
      <c r="B64" s="64" t="s">
        <v>31</v>
      </c>
      <c r="C64" s="64"/>
      <c r="D64" s="64"/>
      <c r="E64" s="64"/>
      <c r="F64" s="64"/>
      <c r="G64" s="64"/>
      <c r="H64" s="64"/>
      <c r="I64" s="64"/>
      <c r="J64" s="64"/>
      <c r="K64" s="64"/>
      <c r="L64" s="64"/>
    </row>
    <row r="65" spans="1:13" x14ac:dyDescent="0.25">
      <c r="B65" s="64"/>
      <c r="C65" s="64"/>
      <c r="D65" s="64"/>
      <c r="E65" s="64"/>
      <c r="F65" s="64"/>
      <c r="G65" s="64"/>
      <c r="H65" s="64"/>
      <c r="I65" s="64"/>
      <c r="J65" s="64"/>
      <c r="K65" s="64"/>
      <c r="L65" s="64"/>
    </row>
    <row r="66" spans="1:13" ht="86.1" customHeight="1" x14ac:dyDescent="0.25">
      <c r="B66" s="64" t="s">
        <v>47</v>
      </c>
      <c r="C66" s="64"/>
      <c r="D66" s="64"/>
      <c r="E66" s="64"/>
      <c r="F66" s="64"/>
      <c r="G66" s="64"/>
      <c r="H66" s="64"/>
      <c r="I66" s="64"/>
      <c r="J66" s="64"/>
      <c r="K66" s="64"/>
      <c r="L66" s="64"/>
    </row>
    <row r="67" spans="1:13" s="13" customFormat="1" ht="39" customHeight="1" x14ac:dyDescent="0.25">
      <c r="B67" s="14"/>
      <c r="C67" s="14"/>
      <c r="D67" s="14"/>
      <c r="E67" s="14"/>
      <c r="F67" s="14"/>
      <c r="G67" s="14"/>
      <c r="H67" s="14"/>
      <c r="I67" s="14"/>
      <c r="J67" s="14"/>
      <c r="K67" s="15"/>
      <c r="L67" s="14"/>
    </row>
    <row r="69" spans="1:13" ht="15.75" x14ac:dyDescent="0.25">
      <c r="A69" s="1"/>
      <c r="B69" s="5"/>
      <c r="C69" s="1"/>
      <c r="D69" s="1"/>
      <c r="E69" s="1"/>
      <c r="F69" s="1"/>
      <c r="G69" s="1"/>
      <c r="H69" s="1"/>
      <c r="I69" s="1"/>
      <c r="J69" s="1"/>
      <c r="K69" s="1"/>
      <c r="L69" s="1"/>
      <c r="M69" s="1"/>
    </row>
    <row r="70" spans="1:13" x14ac:dyDescent="0.25">
      <c r="A70" s="1"/>
      <c r="B70" s="6"/>
      <c r="C70" s="1"/>
      <c r="D70" s="1"/>
      <c r="E70" s="1"/>
      <c r="F70" s="1"/>
      <c r="G70" s="1"/>
      <c r="H70" s="1"/>
      <c r="I70" s="16"/>
      <c r="J70" s="16"/>
      <c r="K70" s="1"/>
      <c r="L70" s="1"/>
      <c r="M70" s="1"/>
    </row>
    <row r="71" spans="1:13" x14ac:dyDescent="0.25">
      <c r="A71" s="1"/>
      <c r="B71" s="7"/>
      <c r="C71" s="8"/>
      <c r="D71" s="8"/>
      <c r="E71" s="8"/>
      <c r="F71" s="8"/>
      <c r="G71" s="8"/>
      <c r="H71" s="8"/>
      <c r="I71" s="9"/>
      <c r="J71" s="9"/>
      <c r="K71" s="10"/>
      <c r="L71" s="10"/>
      <c r="M71" s="1"/>
    </row>
    <row r="72" spans="1:13" x14ac:dyDescent="0.25">
      <c r="A72" s="1"/>
      <c r="B72" s="1"/>
      <c r="C72" s="1"/>
      <c r="D72" s="1"/>
      <c r="E72" s="1"/>
      <c r="F72" s="1"/>
      <c r="G72" s="1"/>
      <c r="H72" s="1"/>
      <c r="I72" s="2"/>
      <c r="J72" s="2"/>
      <c r="K72" s="3"/>
      <c r="L72" s="11"/>
      <c r="M72" s="1"/>
    </row>
    <row r="73" spans="1:13" x14ac:dyDescent="0.25">
      <c r="A73" s="1"/>
      <c r="B73" s="1"/>
      <c r="C73" s="1"/>
      <c r="D73" s="1"/>
      <c r="E73" s="1"/>
      <c r="F73" s="1"/>
      <c r="G73" s="1"/>
      <c r="H73" s="1"/>
      <c r="I73" s="2"/>
      <c r="J73" s="2"/>
      <c r="K73" s="3"/>
      <c r="L73" s="11"/>
      <c r="M73" s="1"/>
    </row>
    <row r="74" spans="1:13" x14ac:dyDescent="0.25">
      <c r="A74" s="1"/>
      <c r="B74" s="1"/>
      <c r="C74" s="1"/>
      <c r="D74" s="1"/>
      <c r="E74" s="1"/>
      <c r="F74" s="1"/>
      <c r="G74" s="1"/>
      <c r="H74" s="1"/>
      <c r="I74" s="2"/>
      <c r="J74" s="2"/>
      <c r="K74" s="3"/>
      <c r="L74" s="11"/>
      <c r="M74" s="1"/>
    </row>
    <row r="75" spans="1:13" x14ac:dyDescent="0.25">
      <c r="A75" s="1"/>
      <c r="B75" s="1"/>
      <c r="C75" s="1"/>
      <c r="D75" s="1"/>
      <c r="E75" s="1"/>
      <c r="F75" s="1"/>
      <c r="G75" s="1"/>
      <c r="H75" s="1"/>
      <c r="I75" s="2"/>
      <c r="J75" s="2"/>
      <c r="K75" s="3"/>
      <c r="L75" s="11"/>
      <c r="M75" s="1"/>
    </row>
    <row r="76" spans="1:13" x14ac:dyDescent="0.25">
      <c r="A76" s="1"/>
      <c r="B76" s="12"/>
      <c r="C76" s="1"/>
      <c r="D76" s="1"/>
      <c r="E76" s="1"/>
      <c r="F76" s="1"/>
      <c r="G76" s="1"/>
      <c r="H76" s="1"/>
      <c r="I76" s="2"/>
      <c r="J76" s="2"/>
      <c r="K76" s="2"/>
      <c r="L76" s="11"/>
      <c r="M76" s="1"/>
    </row>
    <row r="77" spans="1:13" x14ac:dyDescent="0.25">
      <c r="A77" s="1"/>
      <c r="B77" s="1"/>
      <c r="C77" s="1"/>
      <c r="D77" s="1"/>
      <c r="E77" s="1"/>
      <c r="F77" s="1"/>
      <c r="G77" s="1"/>
      <c r="H77" s="1"/>
      <c r="I77" s="1"/>
      <c r="J77" s="1"/>
      <c r="K77" s="1"/>
      <c r="L77" s="1"/>
      <c r="M77" s="1"/>
    </row>
  </sheetData>
  <mergeCells count="4">
    <mergeCell ref="B64:L65"/>
    <mergeCell ref="B66:L66"/>
    <mergeCell ref="G4:I4"/>
    <mergeCell ref="J4:J5"/>
  </mergeCells>
  <pageMargins left="0.7" right="0.7" top="0.75" bottom="0.3" header="0.3" footer="0"/>
  <pageSetup scale="48" fitToWidth="0" orientation="landscape" r:id="rId1"/>
  <headerFooter>
    <oddHeader>&amp;R&amp;"-,Bold"&amp;14Exhibit DSS-1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44" ma:contentTypeDescription="Create a new document." ma:contentTypeScope="" ma:versionID="df55eb0ecd8f4034a81b7ed037a86bce">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6fec348956c44ba3ae7b97850f8c286b"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056</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56EA565D-BB98-4BD7-AA10-A76D9327DE31}"/>
</file>

<file path=customXml/itemProps2.xml><?xml version="1.0" encoding="utf-8"?>
<ds:datastoreItem xmlns:ds="http://schemas.openxmlformats.org/officeDocument/2006/customXml" ds:itemID="{6A75380C-6C02-477B-860E-5C114799F4F1}"/>
</file>

<file path=customXml/itemProps3.xml><?xml version="1.0" encoding="utf-8"?>
<ds:datastoreItem xmlns:ds="http://schemas.openxmlformats.org/officeDocument/2006/customXml" ds:itemID="{B6152593-BE19-47D8-88CD-8A95E3E5B075}"/>
</file>

<file path=customXml/itemProps4.xml><?xml version="1.0" encoding="utf-8"?>
<ds:datastoreItem xmlns:ds="http://schemas.openxmlformats.org/officeDocument/2006/customXml" ds:itemID="{02BA9D8A-6CBF-4C75-98E6-28264C4A943D}"/>
</file>

<file path=customXml/itemProps5.xml><?xml version="1.0" encoding="utf-8"?>
<ds:datastoreItem xmlns:ds="http://schemas.openxmlformats.org/officeDocument/2006/customXml" ds:itemID="{61A647B3-151D-4A16-BF9A-258AF24456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2020-12-04T14:38:44Z</dcterms:created>
  <dcterms:modified xsi:type="dcterms:W3CDTF">2020-12-04T16:29:29Z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2020-12-04T14:39:11Z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f9ec3d85-8d79-49b8-a415-c31d2aa7ff2d</vt:lpwstr>
  </property>
  <property fmtid="{D5CDD505-2E9C-101B-9397-08002B2CF9AE}" pid="8" name="MSIP_Label_0adee1c6-0c13-46fe-9f7d-d5b32ad2c571_ContentBits">
    <vt:lpwstr>0</vt:lpwstr>
  </property>
  <property fmtid="{D5CDD505-2E9C-101B-9397-08002B2CF9AE}" pid="9" name="ContentTypeId">
    <vt:lpwstr>0x0101002D0103853DF7894DB347713A7250CD66</vt:lpwstr>
  </property>
</Properties>
</file>