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tes Dept\Rate Case 2020 Forward Test Year\7.  1st DR KPSC\Spanos Q56\KU attachments\"/>
    </mc:Choice>
  </mc:AlternateContent>
  <xr:revisionPtr revIDLastSave="0" documentId="8_{A900D745-EC69-42D8-A0EA-817398035B08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KU - Table 2" sheetId="4" r:id="rId1"/>
  </sheets>
  <definedNames>
    <definedName name="_xlnm._FilterDatabase" localSheetId="0" hidden="1">'KU - Table 2'!#REF!</definedName>
    <definedName name="_xlnm.Print_Area" localSheetId="0">'KU - Table 2'!$A$1:$U$127</definedName>
    <definedName name="_xlnm.Print_Titles" localSheetId="0">'KU - Table 2'!$1:$11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0" i="4" l="1"/>
  <c r="O119" i="4"/>
  <c r="O118" i="4"/>
  <c r="O117" i="4"/>
  <c r="O116" i="4"/>
  <c r="O115" i="4"/>
  <c r="O111" i="4"/>
  <c r="O110" i="4"/>
  <c r="O109" i="4"/>
  <c r="O108" i="4"/>
  <c r="O107" i="4"/>
  <c r="O106" i="4"/>
  <c r="O102" i="4"/>
  <c r="O101" i="4"/>
  <c r="O100" i="4"/>
  <c r="O99" i="4"/>
  <c r="O98" i="4"/>
  <c r="O94" i="4"/>
  <c r="O93" i="4"/>
  <c r="O92" i="4"/>
  <c r="O91" i="4"/>
  <c r="O90" i="4"/>
  <c r="O89" i="4"/>
  <c r="O85" i="4"/>
  <c r="O84" i="4"/>
  <c r="O83" i="4"/>
  <c r="O82" i="4"/>
  <c r="O78" i="4"/>
  <c r="O77" i="4"/>
  <c r="O76" i="4"/>
  <c r="O75" i="4"/>
  <c r="O71" i="4"/>
  <c r="O70" i="4"/>
  <c r="O69" i="4"/>
  <c r="O68" i="4"/>
  <c r="O67" i="4"/>
  <c r="O66" i="4"/>
  <c r="O57" i="4"/>
  <c r="O56" i="4"/>
  <c r="O55" i="4"/>
  <c r="O54" i="4"/>
  <c r="O53" i="4"/>
  <c r="O52" i="4"/>
  <c r="O43" i="4"/>
  <c r="O42" i="4"/>
  <c r="O41" i="4"/>
  <c r="O40" i="4"/>
  <c r="O39" i="4"/>
  <c r="O35" i="4"/>
  <c r="O34" i="4"/>
  <c r="O33" i="4"/>
  <c r="O32" i="4"/>
  <c r="O31" i="4"/>
  <c r="O27" i="4"/>
  <c r="O26" i="4"/>
  <c r="O25" i="4"/>
  <c r="O24" i="4"/>
  <c r="O23" i="4"/>
  <c r="O19" i="4"/>
  <c r="O18" i="4"/>
  <c r="O17" i="4"/>
  <c r="O16" i="4"/>
  <c r="O15" i="4"/>
  <c r="S83" i="4" l="1"/>
  <c r="I83" i="4"/>
  <c r="Q83" i="4" s="1"/>
  <c r="I84" i="4"/>
  <c r="Q84" i="4" s="1"/>
  <c r="S84" i="4" l="1"/>
  <c r="I39" i="4" l="1"/>
  <c r="Q39" i="4" s="1"/>
  <c r="I117" i="4"/>
  <c r="Q117" i="4" s="1"/>
  <c r="I40" i="4"/>
  <c r="Q40" i="4" s="1"/>
  <c r="I69" i="4"/>
  <c r="Q69" i="4" s="1"/>
  <c r="I56" i="4"/>
  <c r="Q56" i="4" s="1"/>
  <c r="I17" i="4"/>
  <c r="Q17" i="4" s="1"/>
  <c r="I41" i="4"/>
  <c r="Q41" i="4" s="1"/>
  <c r="I25" i="4"/>
  <c r="Q25" i="4" s="1"/>
  <c r="I82" i="4"/>
  <c r="Q82" i="4" s="1"/>
  <c r="I115" i="4"/>
  <c r="Q115" i="4" s="1"/>
  <c r="I120" i="4"/>
  <c r="Q120" i="4" s="1"/>
  <c r="I57" i="4"/>
  <c r="Q57" i="4" s="1"/>
  <c r="I43" i="4"/>
  <c r="Q43" i="4" s="1"/>
  <c r="I15" i="4"/>
  <c r="Q15" i="4" s="1"/>
  <c r="I98" i="4"/>
  <c r="Q98" i="4" s="1"/>
  <c r="I99" i="4"/>
  <c r="Q99" i="4" s="1"/>
  <c r="I101" i="4"/>
  <c r="Q101" i="4" s="1"/>
  <c r="I119" i="4"/>
  <c r="Q119" i="4" s="1"/>
  <c r="I26" i="4"/>
  <c r="Q26" i="4" s="1"/>
  <c r="I18" i="4"/>
  <c r="Q18" i="4" s="1"/>
  <c r="I19" i="4"/>
  <c r="Q19" i="4" s="1"/>
  <c r="I27" i="4"/>
  <c r="Q27" i="4" s="1"/>
  <c r="I16" i="4"/>
  <c r="Q16" i="4" s="1"/>
  <c r="I53" i="4"/>
  <c r="Q53" i="4" s="1"/>
  <c r="I24" i="4"/>
  <c r="Q24" i="4" s="1"/>
  <c r="I78" i="4" l="1"/>
  <c r="Q78" i="4" s="1"/>
  <c r="S78" i="4"/>
  <c r="I76" i="4"/>
  <c r="Q76" i="4" s="1"/>
  <c r="S76" i="4"/>
  <c r="S77" i="4"/>
  <c r="I77" i="4"/>
  <c r="Q77" i="4" s="1"/>
  <c r="O79" i="4"/>
  <c r="K79" i="4"/>
  <c r="I75" i="4"/>
  <c r="Q75" i="4" s="1"/>
  <c r="S75" i="4"/>
  <c r="E79" i="4"/>
  <c r="S66" i="4"/>
  <c r="E72" i="4"/>
  <c r="I66" i="4"/>
  <c r="Q66" i="4" s="1"/>
  <c r="S94" i="4"/>
  <c r="I94" i="4"/>
  <c r="Q94" i="4" s="1"/>
  <c r="K72" i="4"/>
  <c r="I68" i="4"/>
  <c r="Q68" i="4" s="1"/>
  <c r="S68" i="4"/>
  <c r="I71" i="4"/>
  <c r="Q71" i="4" s="1"/>
  <c r="S71" i="4"/>
  <c r="I67" i="4"/>
  <c r="Q67" i="4" s="1"/>
  <c r="S67" i="4"/>
  <c r="I70" i="4"/>
  <c r="Q70" i="4" s="1"/>
  <c r="S70" i="4"/>
  <c r="S69" i="4"/>
  <c r="S90" i="4"/>
  <c r="I90" i="4"/>
  <c r="Q90" i="4" s="1"/>
  <c r="I92" i="4"/>
  <c r="Q92" i="4" s="1"/>
  <c r="S92" i="4"/>
  <c r="S93" i="4"/>
  <c r="I93" i="4"/>
  <c r="Q93" i="4" s="1"/>
  <c r="K95" i="4"/>
  <c r="I91" i="4"/>
  <c r="Q91" i="4" s="1"/>
  <c r="S91" i="4"/>
  <c r="S89" i="4"/>
  <c r="E95" i="4"/>
  <c r="I89" i="4"/>
  <c r="Q89" i="4" s="1"/>
  <c r="I52" i="4"/>
  <c r="Q52" i="4" s="1"/>
  <c r="S42" i="4"/>
  <c r="I42" i="4"/>
  <c r="S40" i="4"/>
  <c r="K44" i="4"/>
  <c r="S39" i="4"/>
  <c r="S41" i="4"/>
  <c r="E44" i="4"/>
  <c r="S43" i="4"/>
  <c r="S31" i="4"/>
  <c r="I31" i="4"/>
  <c r="Q31" i="4" s="1"/>
  <c r="E36" i="4"/>
  <c r="K36" i="4"/>
  <c r="I33" i="4"/>
  <c r="Q33" i="4" s="1"/>
  <c r="S33" i="4"/>
  <c r="I35" i="4"/>
  <c r="Q35" i="4" s="1"/>
  <c r="S35" i="4"/>
  <c r="I32" i="4"/>
  <c r="Q32" i="4" s="1"/>
  <c r="S32" i="4"/>
  <c r="I34" i="4"/>
  <c r="Q34" i="4" s="1"/>
  <c r="S34" i="4"/>
  <c r="I109" i="4"/>
  <c r="Q109" i="4" s="1"/>
  <c r="S109" i="4"/>
  <c r="E112" i="4"/>
  <c r="I106" i="4"/>
  <c r="Q106" i="4" s="1"/>
  <c r="S106" i="4"/>
  <c r="K112" i="4"/>
  <c r="I110" i="4"/>
  <c r="Q110" i="4" s="1"/>
  <c r="S110" i="4"/>
  <c r="I108" i="4"/>
  <c r="Q108" i="4" s="1"/>
  <c r="S108" i="4"/>
  <c r="S107" i="4"/>
  <c r="I107" i="4"/>
  <c r="Q107" i="4" s="1"/>
  <c r="I111" i="4"/>
  <c r="Q111" i="4" s="1"/>
  <c r="S111" i="4"/>
  <c r="S115" i="4"/>
  <c r="S118" i="4"/>
  <c r="S98" i="4"/>
  <c r="S23" i="4"/>
  <c r="S82" i="4"/>
  <c r="S26" i="4"/>
  <c r="I23" i="4"/>
  <c r="S117" i="4"/>
  <c r="S100" i="4"/>
  <c r="S56" i="4"/>
  <c r="S85" i="4"/>
  <c r="S102" i="4"/>
  <c r="I102" i="4"/>
  <c r="Q102" i="4" s="1"/>
  <c r="K103" i="4"/>
  <c r="I100" i="4"/>
  <c r="Q100" i="4" s="1"/>
  <c r="S119" i="4"/>
  <c r="I85" i="4"/>
  <c r="Q85" i="4" s="1"/>
  <c r="S116" i="4"/>
  <c r="E103" i="4"/>
  <c r="S24" i="4"/>
  <c r="S25" i="4"/>
  <c r="I116" i="4"/>
  <c r="Q116" i="4" s="1"/>
  <c r="S99" i="4"/>
  <c r="K121" i="4"/>
  <c r="S101" i="4"/>
  <c r="S120" i="4"/>
  <c r="I118" i="4"/>
  <c r="Q118" i="4" s="1"/>
  <c r="E121" i="4"/>
  <c r="K86" i="4"/>
  <c r="E86" i="4"/>
  <c r="S55" i="4"/>
  <c r="S57" i="4"/>
  <c r="S54" i="4"/>
  <c r="S52" i="4"/>
  <c r="K58" i="4"/>
  <c r="K60" i="4" s="1"/>
  <c r="K28" i="4"/>
  <c r="S27" i="4"/>
  <c r="I55" i="4"/>
  <c r="Q55" i="4" s="1"/>
  <c r="S53" i="4"/>
  <c r="E28" i="4"/>
  <c r="I20" i="4"/>
  <c r="E58" i="4"/>
  <c r="I54" i="4"/>
  <c r="Q54" i="4" s="1"/>
  <c r="I28" i="4" l="1"/>
  <c r="Q23" i="4"/>
  <c r="I44" i="4"/>
  <c r="Q42" i="4"/>
  <c r="Q79" i="4"/>
  <c r="U79" i="4" s="1"/>
  <c r="S79" i="4"/>
  <c r="I79" i="4"/>
  <c r="E60" i="4"/>
  <c r="I72" i="4"/>
  <c r="S72" i="4"/>
  <c r="I95" i="4"/>
  <c r="S95" i="4"/>
  <c r="S44" i="4"/>
  <c r="I36" i="4"/>
  <c r="S36" i="4"/>
  <c r="S112" i="4"/>
  <c r="I112" i="4"/>
  <c r="S28" i="4"/>
  <c r="I103" i="4"/>
  <c r="I121" i="4"/>
  <c r="S103" i="4"/>
  <c r="S121" i="4"/>
  <c r="I58" i="4"/>
  <c r="I60" i="4" s="1"/>
  <c r="S86" i="4"/>
  <c r="I86" i="4"/>
  <c r="S58" i="4"/>
  <c r="U78" i="4" l="1"/>
  <c r="U77" i="4" s="1"/>
  <c r="U76" i="4" s="1"/>
  <c r="U75" i="4" s="1"/>
  <c r="S60" i="4"/>
  <c r="Q86" i="4" l="1"/>
  <c r="U86" i="4" s="1"/>
  <c r="O86" i="4"/>
  <c r="Q28" i="4"/>
  <c r="O28" i="4"/>
  <c r="O44" i="4"/>
  <c r="Q44" i="4"/>
  <c r="O112" i="4"/>
  <c r="Q112" i="4"/>
  <c r="O58" i="4"/>
  <c r="O60" i="4" s="1"/>
  <c r="O121" i="4"/>
  <c r="Q121" i="4"/>
  <c r="Q72" i="4"/>
  <c r="O72" i="4"/>
  <c r="O36" i="4"/>
  <c r="Q36" i="4"/>
  <c r="Q103" i="4"/>
  <c r="O103" i="4"/>
  <c r="O95" i="4"/>
  <c r="Q95" i="4"/>
  <c r="U112" i="4" l="1"/>
  <c r="U111" i="4" s="1"/>
  <c r="U110" i="4" s="1"/>
  <c r="U44" i="4"/>
  <c r="U43" i="4" s="1"/>
  <c r="U42" i="4" s="1"/>
  <c r="U103" i="4"/>
  <c r="U102" i="4" s="1"/>
  <c r="U101" i="4" s="1"/>
  <c r="U72" i="4"/>
  <c r="U71" i="4" s="1"/>
  <c r="U70" i="4" s="1"/>
  <c r="U28" i="4"/>
  <c r="U27" i="4" s="1"/>
  <c r="U26" i="4" s="1"/>
  <c r="U95" i="4"/>
  <c r="U94" i="4" s="1"/>
  <c r="U93" i="4" s="1"/>
  <c r="U121" i="4"/>
  <c r="U120" i="4" s="1"/>
  <c r="U119" i="4" s="1"/>
  <c r="U36" i="4"/>
  <c r="U35" i="4" s="1"/>
  <c r="U34" i="4" s="1"/>
  <c r="U33" i="4" s="1"/>
  <c r="U32" i="4" s="1"/>
  <c r="U31" i="4" s="1"/>
  <c r="U85" i="4"/>
  <c r="U84" i="4"/>
  <c r="Q58" i="4"/>
  <c r="U58" i="4" l="1"/>
  <c r="U57" i="4" s="1"/>
  <c r="U56" i="4" s="1"/>
  <c r="U82" i="4"/>
  <c r="U83" i="4"/>
  <c r="Q60" i="4"/>
  <c r="U25" i="4"/>
  <c r="U100" i="4"/>
  <c r="U92" i="4"/>
  <c r="U118" i="4"/>
  <c r="U109" i="4"/>
  <c r="U69" i="4"/>
  <c r="U41" i="4"/>
  <c r="U117" i="4" l="1"/>
  <c r="U40" i="4"/>
  <c r="U68" i="4"/>
  <c r="U108" i="4"/>
  <c r="U91" i="4"/>
  <c r="U24" i="4"/>
  <c r="U99" i="4"/>
  <c r="U55" i="4"/>
  <c r="S15" i="4"/>
  <c r="S19" i="4"/>
  <c r="S17" i="4"/>
  <c r="S16" i="4"/>
  <c r="U98" i="4" l="1"/>
  <c r="U23" i="4"/>
  <c r="U39" i="4"/>
  <c r="U90" i="4"/>
  <c r="U54" i="4"/>
  <c r="U116" i="4"/>
  <c r="U107" i="4"/>
  <c r="U67" i="4"/>
  <c r="S18" i="4"/>
  <c r="E20" i="4"/>
  <c r="K20" i="4"/>
  <c r="O20" i="4"/>
  <c r="U115" i="4" l="1"/>
  <c r="U66" i="4"/>
  <c r="U106" i="4"/>
  <c r="U53" i="4"/>
  <c r="U89" i="4"/>
  <c r="S20" i="4"/>
  <c r="E123" i="4"/>
  <c r="K46" i="4"/>
  <c r="K123" i="4"/>
  <c r="O46" i="4"/>
  <c r="E46" i="4"/>
  <c r="O123" i="4"/>
  <c r="U52" i="4" l="1"/>
  <c r="E125" i="4"/>
  <c r="K125" i="4"/>
  <c r="S123" i="4"/>
  <c r="O125" i="4"/>
  <c r="S46" i="4"/>
  <c r="S125" i="4" l="1"/>
  <c r="I123" i="4" l="1"/>
  <c r="Q123" i="4" l="1"/>
  <c r="Q20" i="4" l="1"/>
  <c r="I46" i="4"/>
  <c r="U20" i="4" l="1"/>
  <c r="U19" i="4" s="1"/>
  <c r="U18" i="4" s="1"/>
  <c r="I125" i="4"/>
  <c r="Q46" i="4"/>
  <c r="Q125" i="4" s="1"/>
  <c r="U17" i="4" l="1"/>
  <c r="U16" i="4" l="1"/>
  <c r="U15" i="4" l="1"/>
</calcChain>
</file>

<file path=xl/sharedStrings.xml><?xml version="1.0" encoding="utf-8"?>
<sst xmlns="http://schemas.openxmlformats.org/spreadsheetml/2006/main" count="125" uniqueCount="61">
  <si>
    <t>(%)</t>
  </si>
  <si>
    <t>(1)</t>
  </si>
  <si>
    <t>($)</t>
  </si>
  <si>
    <t>GRAND TOTAL</t>
  </si>
  <si>
    <t>(7)=(5)x(6)</t>
  </si>
  <si>
    <t>(10)=(8)/(9)</t>
  </si>
  <si>
    <t>STEAM PRODUCTION PLANT</t>
  </si>
  <si>
    <t>OTHER PRODUCTION PLANT</t>
  </si>
  <si>
    <t>TOTAL OTHER PRODUCTION PLANT</t>
  </si>
  <si>
    <t>TOTAL STEAM PRODUCTION PLANT</t>
  </si>
  <si>
    <t>KENTUCKY UTILITIES COMPANY</t>
  </si>
  <si>
    <t>DIX DAM</t>
  </si>
  <si>
    <t>HYDRAULIC PRODUCTION PLANT</t>
  </si>
  <si>
    <t>TOTAL HYDRAULIC PRODUCTION PLANT</t>
  </si>
  <si>
    <t>(9)=(2)+(5)</t>
  </si>
  <si>
    <t>(4)=(2)x(3)</t>
  </si>
  <si>
    <t>(8)=(4)+(7)</t>
  </si>
  <si>
    <t>ESTIMATED</t>
  </si>
  <si>
    <t>TOTAL</t>
  </si>
  <si>
    <t>RETIREMENT</t>
  </si>
  <si>
    <t>RETIREMENTS</t>
  </si>
  <si>
    <t>NET SALVAGE</t>
  </si>
  <si>
    <t>ACCOUNT</t>
  </si>
  <si>
    <t>BROWN SOLAR</t>
  </si>
  <si>
    <t>SIMPSONVILLE SOLAR</t>
  </si>
  <si>
    <t>TERMINAL RETIREMENTS</t>
  </si>
  <si>
    <t>INTERIM RETIREMENTS</t>
  </si>
  <si>
    <t xml:space="preserve">TOTAL </t>
  </si>
  <si>
    <t>TABLE 2.  CALCULATION OF WEIGHTED NET SALVAGE PERCENT FOR GENERATION PLANT AS OF JUNE 30, 2020</t>
  </si>
  <si>
    <t>BROWN GENERATING STATION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</si>
  <si>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</si>
  <si>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</si>
  <si>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</si>
  <si>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</si>
  <si>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</si>
  <si>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TOTAL BROWN GENERATING STATION</t>
  </si>
  <si>
    <t>GHENT GENERATING STATION</t>
  </si>
  <si>
    <t>TOTAL GHENT GENERATING STATION</t>
  </si>
  <si>
    <t>TRIMBLE COUNTY</t>
  </si>
  <si>
    <t>TOTAL TRIMBLE COUNTY</t>
  </si>
  <si>
    <t>RESERVOIRS, DAMS AND WATERWAYS</t>
  </si>
  <si>
    <t>WATER WHEELS, TURBINES AND GENERATORS</t>
  </si>
  <si>
    <t>ROADS, RAILROADS AND BRIDGES</t>
  </si>
  <si>
    <t>TOTAL DIX DAM</t>
  </si>
  <si>
    <t>BROWN CTS</t>
  </si>
  <si>
    <t>FUEL HOLDERS, PRODUCERS AND ACCESSORIES</t>
  </si>
  <si>
    <t>PRIME MOVERS</t>
  </si>
  <si>
    <t>GENERATORS</t>
  </si>
  <si>
    <t>TOTAL BROWN CTS</t>
  </si>
  <si>
    <t>TOTAL BROWN SOLAR</t>
  </si>
  <si>
    <t>TOTAL SIMPSONVILLE SOLAR</t>
  </si>
  <si>
    <t>TRIMBLE COUNTY CTS</t>
  </si>
  <si>
    <t>TOTAL TRIMBLE COUNTY CTS</t>
  </si>
  <si>
    <t>SYSTEM LABORATORY</t>
  </si>
  <si>
    <t>TOTAL SYSTEM LABORATORY</t>
  </si>
  <si>
    <t>CANE RUN CC 7</t>
  </si>
  <si>
    <t>TOTAL CANE RUN CC 7</t>
  </si>
  <si>
    <t>HAEFLING UNITS 1, 2 AND 3</t>
  </si>
  <si>
    <t>PADDY'S RUN GENERATOR 13</t>
  </si>
  <si>
    <t>TOTAL HAEFLING UNITS 1, 2 AND 3</t>
  </si>
  <si>
    <t>TOTAL PADDY'S RUN GENERATOR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</si>
</sst>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  <xf numFmtId="167" fontId="22" fillId="0" borderId="0"/>
  </cellStyleXfs>
  <cellXfs count="56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quotePrefix="1" applyNumberFormat="1" applyFont="1" applyFill="1" applyAlignment="1">
      <alignment horizontal="centerContinuous"/>
    </xf>
    <xf numFmtId="0" fontId="2" fillId="0" borderId="0" xfId="0" applyFont="1" applyFill="1"/>
    <xf numFmtId="166" fontId="2" fillId="0" borderId="0" xfId="0" quotePrefix="1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5" fontId="3" fillId="0" borderId="0" xfId="0" applyNumberFormat="1" applyFont="1" applyFill="1"/>
    <xf numFmtId="0" fontId="3" fillId="0" borderId="0" xfId="1" applyNumberFormat="1" applyFont="1" applyFill="1" applyAlignment="1">
      <alignment horizontal="right"/>
    </xf>
    <xf numFmtId="0" fontId="20" fillId="0" borderId="0" xfId="0" quotePrefix="1" applyNumberFormat="1" applyFont="1" applyFill="1" applyAlignment="1">
      <alignment horizontal="left"/>
    </xf>
    <xf numFmtId="0" fontId="3" fillId="0" borderId="0" xfId="1" applyNumberFormat="1" applyFont="1" applyFill="1"/>
    <xf numFmtId="2" fontId="3" fillId="0" borderId="0" xfId="0" applyNumberFormat="1" applyFont="1" applyFill="1" applyAlignment="1">
      <alignment horizontal="right" indent="1"/>
    </xf>
    <xf numFmtId="37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 indent="1"/>
    </xf>
    <xf numFmtId="37" fontId="3" fillId="0" borderId="0" xfId="0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3" fillId="0" borderId="0" xfId="0" applyNumberFormat="1" applyFont="1" applyFill="1"/>
    <xf numFmtId="164" fontId="3" fillId="0" borderId="1" xfId="1" applyNumberFormat="1" applyFont="1" applyFill="1" applyBorder="1" applyAlignment="1">
      <alignment horizontal="right" indent="1"/>
    </xf>
    <xf numFmtId="37" fontId="3" fillId="0" borderId="1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0" fontId="20" fillId="0" borderId="0" xfId="1" applyNumberFormat="1" applyFont="1" applyFill="1" applyAlignment="1">
      <alignment horizontal="left"/>
    </xf>
    <xf numFmtId="164" fontId="20" fillId="0" borderId="0" xfId="1" applyNumberFormat="1" applyFont="1" applyFill="1"/>
    <xf numFmtId="0" fontId="20" fillId="0" borderId="0" xfId="0" applyFont="1" applyFill="1"/>
    <xf numFmtId="37" fontId="20" fillId="0" borderId="0" xfId="0" applyNumberFormat="1" applyFont="1" applyFill="1" applyAlignment="1">
      <alignment horizontal="center"/>
    </xf>
    <xf numFmtId="164" fontId="20" fillId="0" borderId="0" xfId="1" applyNumberFormat="1" applyFont="1" applyFill="1" applyAlignment="1">
      <alignment horizontal="right"/>
    </xf>
    <xf numFmtId="164" fontId="3" fillId="0" borderId="0" xfId="1" applyNumberFormat="1" applyFont="1" applyFill="1"/>
    <xf numFmtId="164" fontId="3" fillId="0" borderId="0" xfId="0" applyNumberFormat="1" applyFont="1" applyFill="1" applyBorder="1"/>
    <xf numFmtId="164" fontId="20" fillId="0" borderId="12" xfId="1" applyNumberFormat="1" applyFont="1" applyFill="1" applyBorder="1"/>
    <xf numFmtId="164" fontId="20" fillId="0" borderId="12" xfId="1" applyNumberFormat="1" applyFont="1" applyFill="1" applyBorder="1" applyAlignment="1">
      <alignment horizontal="right"/>
    </xf>
    <xf numFmtId="0" fontId="2" fillId="0" borderId="0" xfId="1" applyNumberFormat="1" applyFont="1" applyFill="1" applyAlignment="1">
      <alignment horizontal="left"/>
    </xf>
    <xf numFmtId="164" fontId="2" fillId="0" borderId="0" xfId="1" applyNumberFormat="1" applyFont="1" applyFill="1"/>
    <xf numFmtId="0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 indent="1"/>
    </xf>
    <xf numFmtId="37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164" fontId="2" fillId="0" borderId="1" xfId="1" applyNumberFormat="1" applyFont="1" applyFill="1" applyBorder="1"/>
    <xf numFmtId="164" fontId="2" fillId="0" borderId="13" xfId="1" applyNumberFormat="1" applyFont="1" applyFill="1" applyBorder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6000000}"/>
    <cellStyle name="Normal 4" xfId="44" xr:uid="{00000000-0005-0000-0000-000027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7"/>
  <sheetViews>
    <sheetView tabSelected="1" topLeftCell="A106" zoomScale="90" zoomScaleNormal="90" workbookViewId="0">
      <selection activeCell="U31" sqref="U31"/>
    </sheetView>
  </sheetViews>
  <sheetFormatPr defaultColWidth="9.140625" defaultRowHeight="12.75" x14ac:dyDescent="0.2"/>
  <cols>
    <col min="1" max="1" width="5.42578125" style="2" customWidth="1"/>
    <col min="2" max="2" width="2.7109375" style="2" customWidth="1"/>
    <col min="3" max="3" width="46.7109375" style="2" customWidth="1"/>
    <col min="4" max="4" width="2.85546875" style="2" customWidth="1"/>
    <col min="5" max="5" width="20.140625" style="2" bestFit="1" customWidth="1"/>
    <col min="6" max="6" width="2" style="2" customWidth="1"/>
    <col min="7" max="7" width="12.85546875" style="2" customWidth="1"/>
    <col min="8" max="8" width="2" style="2" customWidth="1"/>
    <col min="9" max="9" width="24.42578125" style="2" customWidth="1"/>
    <col min="10" max="10" width="2.7109375" style="2" customWidth="1"/>
    <col min="11" max="11" width="18.7109375" style="2" bestFit="1" customWidth="1"/>
    <col min="12" max="12" width="2.140625" style="2" customWidth="1"/>
    <col min="13" max="13" width="12.140625" style="2" customWidth="1"/>
    <col min="14" max="14" width="2.7109375" style="2" customWidth="1"/>
    <col min="15" max="15" width="17.28515625" style="2" bestFit="1" customWidth="1"/>
    <col min="16" max="16" width="5" style="2" customWidth="1"/>
    <col min="17" max="17" width="18" style="2" bestFit="1" customWidth="1"/>
    <col min="18" max="18" width="5" style="2" customWidth="1"/>
    <col min="19" max="19" width="20.5703125" style="2" bestFit="1" customWidth="1"/>
    <col min="20" max="20" width="4.140625" style="2" customWidth="1"/>
    <col min="21" max="21" width="14.42578125" style="2" customWidth="1"/>
    <col min="22" max="16384" width="9.140625" style="2"/>
  </cols>
  <sheetData>
    <row r="1" spans="1:2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">
      <c r="A2" s="4" t="s">
        <v>10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">
      <c r="A4" s="4" t="s">
        <v>28</v>
      </c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7" spans="1:21" x14ac:dyDescent="0.2">
      <c r="E7" s="5" t="s">
        <v>25</v>
      </c>
      <c r="F7" s="5"/>
      <c r="G7" s="6"/>
      <c r="H7" s="5"/>
      <c r="I7" s="5"/>
      <c r="J7" s="6"/>
      <c r="K7" s="5" t="s">
        <v>26</v>
      </c>
      <c r="L7" s="5"/>
      <c r="M7" s="5"/>
      <c r="N7" s="5"/>
      <c r="O7" s="5"/>
      <c r="Q7" s="7" t="s">
        <v>18</v>
      </c>
      <c r="T7" s="8"/>
      <c r="U7" s="7" t="s">
        <v>17</v>
      </c>
    </row>
    <row r="8" spans="1:21" x14ac:dyDescent="0.2">
      <c r="A8" s="9"/>
      <c r="B8" s="9"/>
      <c r="C8" s="9"/>
      <c r="D8" s="9"/>
      <c r="E8" s="10" t="s">
        <v>20</v>
      </c>
      <c r="F8" s="11"/>
      <c r="G8" s="10" t="s">
        <v>21</v>
      </c>
      <c r="H8" s="11"/>
      <c r="I8" s="10" t="s">
        <v>21</v>
      </c>
      <c r="J8" s="7"/>
      <c r="K8" s="7" t="s">
        <v>20</v>
      </c>
      <c r="L8" s="11"/>
      <c r="M8" s="7" t="s">
        <v>21</v>
      </c>
      <c r="N8" s="7"/>
      <c r="O8" s="7" t="s">
        <v>21</v>
      </c>
      <c r="P8" s="9"/>
      <c r="Q8" s="7" t="s">
        <v>21</v>
      </c>
      <c r="R8" s="9"/>
      <c r="S8" s="7" t="s">
        <v>27</v>
      </c>
      <c r="T8" s="11"/>
      <c r="U8" s="7" t="s">
        <v>21</v>
      </c>
    </row>
    <row r="9" spans="1:21" x14ac:dyDescent="0.2">
      <c r="A9" s="5" t="s">
        <v>22</v>
      </c>
      <c r="B9" s="5"/>
      <c r="C9" s="5"/>
      <c r="D9" s="9"/>
      <c r="E9" s="12" t="s">
        <v>2</v>
      </c>
      <c r="F9" s="7"/>
      <c r="G9" s="12" t="s">
        <v>0</v>
      </c>
      <c r="H9" s="7"/>
      <c r="I9" s="12" t="s">
        <v>2</v>
      </c>
      <c r="J9" s="7"/>
      <c r="K9" s="12" t="s">
        <v>2</v>
      </c>
      <c r="L9" s="7"/>
      <c r="M9" s="12" t="s">
        <v>0</v>
      </c>
      <c r="N9" s="7"/>
      <c r="O9" s="12" t="s">
        <v>2</v>
      </c>
      <c r="P9" s="9"/>
      <c r="Q9" s="12" t="s">
        <v>2</v>
      </c>
      <c r="R9" s="9"/>
      <c r="S9" s="12" t="s">
        <v>19</v>
      </c>
      <c r="T9" s="7"/>
      <c r="U9" s="12" t="s">
        <v>0</v>
      </c>
    </row>
    <row r="10" spans="1:21" x14ac:dyDescent="0.2">
      <c r="A10" s="13" t="s">
        <v>1</v>
      </c>
      <c r="B10" s="13"/>
      <c r="C10" s="4"/>
      <c r="D10" s="14"/>
      <c r="E10" s="15">
        <v>-2</v>
      </c>
      <c r="F10" s="16"/>
      <c r="G10" s="16">
        <v>-3</v>
      </c>
      <c r="H10" s="16"/>
      <c r="I10" s="15" t="s">
        <v>15</v>
      </c>
      <c r="J10" s="15"/>
      <c r="K10" s="15">
        <v>-5</v>
      </c>
      <c r="L10" s="16"/>
      <c r="M10" s="15">
        <v>-6</v>
      </c>
      <c r="N10" s="15"/>
      <c r="O10" s="16" t="s">
        <v>4</v>
      </c>
      <c r="P10" s="16"/>
      <c r="Q10" s="16" t="s">
        <v>16</v>
      </c>
      <c r="R10" s="16"/>
      <c r="S10" s="16" t="s">
        <v>14</v>
      </c>
      <c r="T10" s="16"/>
      <c r="U10" s="16" t="s">
        <v>5</v>
      </c>
    </row>
    <row r="12" spans="1:21" x14ac:dyDescent="0.2">
      <c r="A12" s="17" t="s">
        <v>6</v>
      </c>
      <c r="B12" s="13"/>
      <c r="C12" s="4"/>
      <c r="I12" s="18"/>
    </row>
    <row r="13" spans="1:21" x14ac:dyDescent="0.2">
      <c r="A13" s="17"/>
      <c r="B13" s="13"/>
      <c r="C13" s="4"/>
      <c r="I13" s="18"/>
    </row>
    <row r="14" spans="1:21" x14ac:dyDescent="0.2">
      <c r="A14" s="19"/>
      <c r="B14" s="20" t="s">
        <v>29</v>
      </c>
      <c r="C14" s="21"/>
      <c r="E14" s="22"/>
      <c r="G14" s="23"/>
      <c r="I14" s="23"/>
      <c r="J14" s="23"/>
      <c r="K14" s="22"/>
      <c r="M14" s="23"/>
      <c r="N14" s="23"/>
      <c r="O14" s="23"/>
    </row>
    <row r="15" spans="1:21" x14ac:dyDescent="0.2">
      <c r="A15" s="19">
        <v>311</v>
      </c>
      <c r="B15" s="24"/>
      <c r="C15" s="21" t="s">
        <v>30</v>
      </c>
      <c r="E15" s="25">
        <v>80641345.269999996</v>
      </c>
      <c r="G15" s="23">
        <v>-3</v>
      </c>
      <c r="I15" s="26">
        <f>+E15*G15/100</f>
        <v>-2419240.3580999998</v>
      </c>
      <c r="J15" s="23"/>
      <c r="K15" s="25">
        <v>717441.73</v>
      </c>
      <c r="M15" s="23">
        <v>-40</v>
      </c>
      <c r="N15" s="23"/>
      <c r="O15" s="27">
        <f>K15*M15/100</f>
        <v>-286976.69199999998</v>
      </c>
      <c r="Q15" s="28">
        <f>I15+O15</f>
        <v>-2706217.0500999996</v>
      </c>
      <c r="S15" s="29">
        <f>+E15+K15</f>
        <v>81358787</v>
      </c>
      <c r="U15" s="23">
        <f t="shared" ref="U15:U18" si="0">+U16</f>
        <v>-4</v>
      </c>
    </row>
    <row r="16" spans="1:21" x14ac:dyDescent="0.2">
      <c r="A16" s="19">
        <v>312</v>
      </c>
      <c r="B16" s="24"/>
      <c r="C16" s="21" t="s">
        <v>31</v>
      </c>
      <c r="E16" s="25">
        <v>795126300.02999985</v>
      </c>
      <c r="G16" s="23">
        <v>-3</v>
      </c>
      <c r="I16" s="26">
        <f>+E16*G16/100</f>
        <v>-23853789.000899997</v>
      </c>
      <c r="J16" s="23"/>
      <c r="K16" s="25">
        <v>25788351.880000006</v>
      </c>
      <c r="M16" s="23">
        <v>-30</v>
      </c>
      <c r="N16" s="23"/>
      <c r="O16" s="27">
        <f t="shared" ref="O16:O19" si="1">K16*M16/100</f>
        <v>-7736505.5640000021</v>
      </c>
      <c r="Q16" s="28">
        <f t="shared" ref="Q16:Q19" si="2">I16+O16</f>
        <v>-31590294.5649</v>
      </c>
      <c r="S16" s="29">
        <f>+E16+K16</f>
        <v>820914651.90999985</v>
      </c>
      <c r="U16" s="23">
        <f t="shared" si="0"/>
        <v>-4</v>
      </c>
    </row>
    <row r="17" spans="1:21" x14ac:dyDescent="0.2">
      <c r="A17" s="19">
        <v>314</v>
      </c>
      <c r="B17" s="24"/>
      <c r="C17" s="21" t="s">
        <v>32</v>
      </c>
      <c r="E17" s="25">
        <v>49508553.309999995</v>
      </c>
      <c r="G17" s="23">
        <v>-3</v>
      </c>
      <c r="I17" s="26">
        <f>+E17*G17/100</f>
        <v>-1485256.5992999999</v>
      </c>
      <c r="J17" s="23"/>
      <c r="K17" s="25">
        <v>2503830.1400000011</v>
      </c>
      <c r="M17" s="23">
        <v>-15</v>
      </c>
      <c r="N17" s="23"/>
      <c r="O17" s="27">
        <f t="shared" si="1"/>
        <v>-375574.52100000018</v>
      </c>
      <c r="Q17" s="28">
        <f t="shared" si="2"/>
        <v>-1860831.1203000001</v>
      </c>
      <c r="S17" s="29">
        <f>+E17+K17</f>
        <v>52012383.449999996</v>
      </c>
      <c r="U17" s="23">
        <f t="shared" si="0"/>
        <v>-4</v>
      </c>
    </row>
    <row r="18" spans="1:21" x14ac:dyDescent="0.2">
      <c r="A18" s="19">
        <v>315</v>
      </c>
      <c r="B18" s="24"/>
      <c r="C18" s="21" t="s">
        <v>33</v>
      </c>
      <c r="E18" s="25">
        <v>48793042.219999999</v>
      </c>
      <c r="G18" s="23">
        <v>-3</v>
      </c>
      <c r="I18" s="26">
        <f>+E18*G18/100</f>
        <v>-1463791.2666</v>
      </c>
      <c r="J18" s="23"/>
      <c r="K18" s="25">
        <v>386460.2600000003</v>
      </c>
      <c r="M18" s="23">
        <v>-15</v>
      </c>
      <c r="N18" s="23"/>
      <c r="O18" s="27">
        <f t="shared" si="1"/>
        <v>-57969.039000000041</v>
      </c>
      <c r="Q18" s="28">
        <f t="shared" si="2"/>
        <v>-1521760.3056000001</v>
      </c>
      <c r="S18" s="29">
        <f>+E18+K18</f>
        <v>49179502.479999997</v>
      </c>
      <c r="U18" s="23">
        <f t="shared" si="0"/>
        <v>-4</v>
      </c>
    </row>
    <row r="19" spans="1:21" x14ac:dyDescent="0.2">
      <c r="A19" s="19">
        <v>316</v>
      </c>
      <c r="B19" s="24"/>
      <c r="C19" s="21" t="s">
        <v>34</v>
      </c>
      <c r="E19" s="30">
        <v>6917607.330000001</v>
      </c>
      <c r="G19" s="23">
        <v>-3</v>
      </c>
      <c r="I19" s="31">
        <f>+E19*G19/100</f>
        <v>-207528.21990000003</v>
      </c>
      <c r="J19" s="23"/>
      <c r="K19" s="30">
        <v>271974.52000000008</v>
      </c>
      <c r="M19" s="23">
        <v>-5</v>
      </c>
      <c r="N19" s="23"/>
      <c r="O19" s="32">
        <f t="shared" si="1"/>
        <v>-13598.726000000002</v>
      </c>
      <c r="Q19" s="33">
        <f t="shared" si="2"/>
        <v>-221126.94590000002</v>
      </c>
      <c r="S19" s="34">
        <f>+E19+K19</f>
        <v>7189581.8500000015</v>
      </c>
      <c r="U19" s="23">
        <f>+U20</f>
        <v>-4</v>
      </c>
    </row>
    <row r="20" spans="1:21" x14ac:dyDescent="0.2">
      <c r="A20" s="19"/>
      <c r="B20" s="35" t="s">
        <v>35</v>
      </c>
      <c r="E20" s="36">
        <f>+SUBTOTAL(9,E15:E19)</f>
        <v>980986848.15999985</v>
      </c>
      <c r="F20" s="37"/>
      <c r="G20" s="38"/>
      <c r="H20" s="37"/>
      <c r="I20" s="36">
        <f>+SUBTOTAL(9,I15:I19)</f>
        <v>-29429605.444800001</v>
      </c>
      <c r="J20" s="36"/>
      <c r="K20" s="36">
        <f>+SUBTOTAL(9,K15:K19)</f>
        <v>29668058.530000009</v>
      </c>
      <c r="L20" s="37"/>
      <c r="M20" s="37"/>
      <c r="N20" s="37"/>
      <c r="O20" s="36">
        <f>+SUBTOTAL(9,O15:O19)</f>
        <v>-8470624.5420000032</v>
      </c>
      <c r="P20" s="37"/>
      <c r="Q20" s="39">
        <f>+SUBTOTAL(9,Q15:Q19)</f>
        <v>-37900229.986800008</v>
      </c>
      <c r="R20" s="37"/>
      <c r="S20" s="36">
        <f>+SUBTOTAL(9,S15:S19)</f>
        <v>1010654906.6899999</v>
      </c>
      <c r="T20" s="37"/>
      <c r="U20" s="38">
        <f>ROUND(Q20/S20*100,0)</f>
        <v>-4</v>
      </c>
    </row>
    <row r="21" spans="1:21" x14ac:dyDescent="0.2">
      <c r="A21" s="19"/>
    </row>
    <row r="22" spans="1:21" x14ac:dyDescent="0.2">
      <c r="A22" s="19"/>
      <c r="B22" s="20" t="s">
        <v>36</v>
      </c>
      <c r="C22" s="21"/>
      <c r="E22" s="22"/>
      <c r="G22" s="23"/>
      <c r="I22" s="23"/>
      <c r="J22" s="23"/>
      <c r="K22" s="22"/>
      <c r="M22" s="23"/>
      <c r="N22" s="23"/>
      <c r="O22" s="23"/>
    </row>
    <row r="23" spans="1:21" x14ac:dyDescent="0.2">
      <c r="A23" s="19">
        <v>311</v>
      </c>
      <c r="B23" s="24"/>
      <c r="C23" s="21" t="s">
        <v>30</v>
      </c>
      <c r="E23" s="25">
        <v>156633332.59999999</v>
      </c>
      <c r="G23" s="23">
        <v>-5</v>
      </c>
      <c r="I23" s="26">
        <f>+E23*G23/100</f>
        <v>-7831666.6299999999</v>
      </c>
      <c r="J23" s="23"/>
      <c r="K23" s="25">
        <v>6046219.3600000041</v>
      </c>
      <c r="M23" s="23">
        <v>-40</v>
      </c>
      <c r="N23" s="23"/>
      <c r="O23" s="27">
        <f t="shared" ref="O23:O27" si="3">K23*M23/100</f>
        <v>-2418487.7440000013</v>
      </c>
      <c r="Q23" s="28">
        <f t="shared" ref="Q23:Q27" si="4">I23+O23</f>
        <v>-10250154.374000002</v>
      </c>
      <c r="S23" s="29">
        <f>+E23+K23</f>
        <v>162679551.96000001</v>
      </c>
      <c r="U23" s="23">
        <f t="shared" ref="U23:U27" si="5">+U24</f>
        <v>-7</v>
      </c>
    </row>
    <row r="24" spans="1:21" x14ac:dyDescent="0.2">
      <c r="A24" s="19">
        <v>312</v>
      </c>
      <c r="B24" s="24"/>
      <c r="C24" s="21" t="s">
        <v>31</v>
      </c>
      <c r="E24" s="25">
        <v>2401032379.3899984</v>
      </c>
      <c r="G24" s="23">
        <v>-5</v>
      </c>
      <c r="I24" s="26">
        <f>+E24*G24/100</f>
        <v>-120051618.96949993</v>
      </c>
      <c r="J24" s="23"/>
      <c r="K24" s="25">
        <v>218771478.31999981</v>
      </c>
      <c r="M24" s="23">
        <v>-30</v>
      </c>
      <c r="N24" s="23"/>
      <c r="O24" s="27">
        <f t="shared" si="3"/>
        <v>-65631443.495999947</v>
      </c>
      <c r="Q24" s="28">
        <f t="shared" si="4"/>
        <v>-185683062.46549988</v>
      </c>
      <c r="S24" s="29">
        <f>+E24+K24</f>
        <v>2619803857.7099981</v>
      </c>
      <c r="U24" s="23">
        <f t="shared" si="5"/>
        <v>-7</v>
      </c>
    </row>
    <row r="25" spans="1:21" x14ac:dyDescent="0.2">
      <c r="A25" s="19">
        <v>314</v>
      </c>
      <c r="B25" s="24"/>
      <c r="C25" s="21" t="s">
        <v>32</v>
      </c>
      <c r="E25" s="25">
        <v>162443278.60000008</v>
      </c>
      <c r="G25" s="23">
        <v>-5</v>
      </c>
      <c r="I25" s="26">
        <f>+E25*G25/100</f>
        <v>-8122163.9300000044</v>
      </c>
      <c r="J25" s="23"/>
      <c r="K25" s="25">
        <v>30017848.249999922</v>
      </c>
      <c r="M25" s="23">
        <v>-15</v>
      </c>
      <c r="N25" s="23"/>
      <c r="O25" s="27">
        <f t="shared" si="3"/>
        <v>-4502677.2374999877</v>
      </c>
      <c r="Q25" s="28">
        <f t="shared" si="4"/>
        <v>-12624841.167499993</v>
      </c>
      <c r="S25" s="29">
        <f>+E25+K25</f>
        <v>192461126.84999999</v>
      </c>
      <c r="U25" s="23">
        <f t="shared" si="5"/>
        <v>-7</v>
      </c>
    </row>
    <row r="26" spans="1:21" x14ac:dyDescent="0.2">
      <c r="A26" s="19">
        <v>315</v>
      </c>
      <c r="B26" s="24"/>
      <c r="C26" s="21" t="s">
        <v>33</v>
      </c>
      <c r="E26" s="25">
        <v>153510621.25999993</v>
      </c>
      <c r="G26" s="23">
        <v>-5</v>
      </c>
      <c r="I26" s="26">
        <f>+E26*G26/100</f>
        <v>-7675531.0629999973</v>
      </c>
      <c r="J26" s="23"/>
      <c r="K26" s="25">
        <v>8660205.7699999958</v>
      </c>
      <c r="M26" s="23">
        <v>-15</v>
      </c>
      <c r="N26" s="23"/>
      <c r="O26" s="27">
        <f t="shared" si="3"/>
        <v>-1299030.8654999994</v>
      </c>
      <c r="Q26" s="28">
        <f t="shared" si="4"/>
        <v>-8974561.9284999967</v>
      </c>
      <c r="S26" s="29">
        <f>+E26+K26</f>
        <v>162170827.02999991</v>
      </c>
      <c r="U26" s="23">
        <f t="shared" si="5"/>
        <v>-7</v>
      </c>
    </row>
    <row r="27" spans="1:21" x14ac:dyDescent="0.2">
      <c r="A27" s="19">
        <v>316</v>
      </c>
      <c r="B27" s="24"/>
      <c r="C27" s="21" t="s">
        <v>34</v>
      </c>
      <c r="E27" s="30">
        <v>19218636.82</v>
      </c>
      <c r="G27" s="23">
        <v>-5</v>
      </c>
      <c r="I27" s="31">
        <f>+E27*G27/100</f>
        <v>-960931.8409999999</v>
      </c>
      <c r="J27" s="23"/>
      <c r="K27" s="30">
        <v>2116621.5500000021</v>
      </c>
      <c r="M27" s="23">
        <v>-5</v>
      </c>
      <c r="N27" s="23"/>
      <c r="O27" s="32">
        <f t="shared" si="3"/>
        <v>-105831.07750000012</v>
      </c>
      <c r="Q27" s="33">
        <f t="shared" si="4"/>
        <v>-1066762.9184999999</v>
      </c>
      <c r="S27" s="34">
        <f>+E27+K27</f>
        <v>21335258.370000001</v>
      </c>
      <c r="U27" s="23">
        <f t="shared" si="5"/>
        <v>-7</v>
      </c>
    </row>
    <row r="28" spans="1:21" x14ac:dyDescent="0.2">
      <c r="A28" s="19"/>
      <c r="B28" s="35" t="s">
        <v>37</v>
      </c>
      <c r="E28" s="36">
        <f>+SUBTOTAL(9,E23:E27)</f>
        <v>2892838248.6699982</v>
      </c>
      <c r="F28" s="37"/>
      <c r="G28" s="38"/>
      <c r="H28" s="37"/>
      <c r="I28" s="36">
        <f>+SUBTOTAL(9,I23:I27)</f>
        <v>-144641912.4334999</v>
      </c>
      <c r="J28" s="36"/>
      <c r="K28" s="36">
        <f>+SUBTOTAL(9,K23:K27)</f>
        <v>265612373.24999976</v>
      </c>
      <c r="L28" s="37"/>
      <c r="M28" s="37"/>
      <c r="N28" s="37"/>
      <c r="O28" s="36">
        <f>+SUBTOTAL(9,O23:O27)</f>
        <v>-73957470.420499936</v>
      </c>
      <c r="P28" s="37"/>
      <c r="Q28" s="39">
        <f>+SUBTOTAL(9,Q23:Q27)</f>
        <v>-218599382.85399988</v>
      </c>
      <c r="R28" s="37"/>
      <c r="S28" s="36">
        <f>+SUBTOTAL(9,S23:S27)</f>
        <v>3158450621.9199977</v>
      </c>
      <c r="T28" s="37"/>
      <c r="U28" s="38">
        <f>ROUND(Q28/S28*100,0)</f>
        <v>-7</v>
      </c>
    </row>
    <row r="29" spans="1:21" x14ac:dyDescent="0.2">
      <c r="A29" s="19"/>
      <c r="B29" s="35"/>
      <c r="E29" s="40"/>
      <c r="G29" s="23"/>
      <c r="I29" s="40"/>
      <c r="J29" s="40"/>
      <c r="K29" s="40"/>
      <c r="O29" s="40"/>
      <c r="Q29" s="28"/>
      <c r="S29" s="40"/>
    </row>
    <row r="30" spans="1:21" s="8" customFormat="1" x14ac:dyDescent="0.2">
      <c r="A30" s="19"/>
      <c r="B30" s="20" t="s">
        <v>53</v>
      </c>
      <c r="C30" s="21"/>
      <c r="D30" s="2"/>
      <c r="E30" s="22"/>
      <c r="F30" s="2"/>
      <c r="G30" s="23"/>
      <c r="H30" s="2"/>
      <c r="I30" s="23"/>
      <c r="J30" s="23"/>
      <c r="K30" s="22"/>
      <c r="L30" s="2"/>
      <c r="M30" s="23"/>
      <c r="N30" s="23"/>
      <c r="O30" s="23"/>
      <c r="P30" s="2"/>
      <c r="Q30" s="2"/>
      <c r="R30" s="2"/>
      <c r="S30" s="2"/>
      <c r="T30" s="2"/>
      <c r="U30" s="2"/>
    </row>
    <row r="31" spans="1:21" s="8" customFormat="1" x14ac:dyDescent="0.2">
      <c r="A31" s="19">
        <v>311</v>
      </c>
      <c r="B31" s="24"/>
      <c r="C31" s="21" t="s">
        <v>30</v>
      </c>
      <c r="D31" s="2"/>
      <c r="E31" s="25">
        <v>1127600.08</v>
      </c>
      <c r="F31" s="2"/>
      <c r="G31" s="23">
        <v>0</v>
      </c>
      <c r="H31" s="2"/>
      <c r="I31" s="26">
        <f>+E31*G31/100</f>
        <v>0</v>
      </c>
      <c r="J31" s="23"/>
      <c r="K31" s="25">
        <v>49661.4</v>
      </c>
      <c r="L31" s="2"/>
      <c r="M31" s="23">
        <v>-40</v>
      </c>
      <c r="N31" s="23"/>
      <c r="O31" s="27">
        <f t="shared" ref="O31:O35" si="6">K31*M31/100</f>
        <v>-19864.560000000001</v>
      </c>
      <c r="P31" s="2"/>
      <c r="Q31" s="28">
        <f t="shared" ref="Q31:Q35" si="7">I31+O31</f>
        <v>-19864.560000000001</v>
      </c>
      <c r="R31" s="2"/>
      <c r="S31" s="29">
        <f>+E31+K31</f>
        <v>1177261.48</v>
      </c>
      <c r="T31" s="2"/>
      <c r="U31" s="23">
        <f t="shared" ref="U31:U35" si="8">+U32</f>
        <v>-1</v>
      </c>
    </row>
    <row r="32" spans="1:21" s="8" customFormat="1" x14ac:dyDescent="0.2">
      <c r="A32" s="19">
        <v>312</v>
      </c>
      <c r="B32" s="24"/>
      <c r="C32" s="21" t="s">
        <v>31</v>
      </c>
      <c r="D32" s="2"/>
      <c r="E32" s="25">
        <v>0</v>
      </c>
      <c r="F32" s="2"/>
      <c r="G32" s="23">
        <v>0</v>
      </c>
      <c r="H32" s="2"/>
      <c r="I32" s="26">
        <f>+E32*G32/100</f>
        <v>0</v>
      </c>
      <c r="J32" s="23"/>
      <c r="K32" s="25">
        <v>0</v>
      </c>
      <c r="L32" s="2"/>
      <c r="M32" s="23">
        <v>-30</v>
      </c>
      <c r="N32" s="23"/>
      <c r="O32" s="27">
        <f t="shared" si="6"/>
        <v>0</v>
      </c>
      <c r="P32" s="2"/>
      <c r="Q32" s="28">
        <f t="shared" si="7"/>
        <v>0</v>
      </c>
      <c r="R32" s="2"/>
      <c r="S32" s="29">
        <f>+E32+K32</f>
        <v>0</v>
      </c>
      <c r="T32" s="2"/>
      <c r="U32" s="23">
        <f t="shared" si="8"/>
        <v>-1</v>
      </c>
    </row>
    <row r="33" spans="1:21" s="8" customFormat="1" x14ac:dyDescent="0.2">
      <c r="A33" s="19">
        <v>314</v>
      </c>
      <c r="B33" s="24"/>
      <c r="C33" s="21" t="s">
        <v>32</v>
      </c>
      <c r="D33" s="2"/>
      <c r="E33" s="25">
        <v>0</v>
      </c>
      <c r="F33" s="2"/>
      <c r="G33" s="23">
        <v>0</v>
      </c>
      <c r="H33" s="2"/>
      <c r="I33" s="26">
        <f>+E33*G33/100</f>
        <v>0</v>
      </c>
      <c r="J33" s="23"/>
      <c r="K33" s="25">
        <v>0</v>
      </c>
      <c r="L33" s="2"/>
      <c r="M33" s="23">
        <v>-15</v>
      </c>
      <c r="N33" s="23"/>
      <c r="O33" s="27">
        <f t="shared" si="6"/>
        <v>0</v>
      </c>
      <c r="P33" s="2"/>
      <c r="Q33" s="28">
        <f t="shared" si="7"/>
        <v>0</v>
      </c>
      <c r="R33" s="2"/>
      <c r="S33" s="29">
        <f>+E33+K33</f>
        <v>0</v>
      </c>
      <c r="T33" s="2"/>
      <c r="U33" s="23">
        <f t="shared" si="8"/>
        <v>-1</v>
      </c>
    </row>
    <row r="34" spans="1:21" s="8" customFormat="1" x14ac:dyDescent="0.2">
      <c r="A34" s="19">
        <v>315</v>
      </c>
      <c r="B34" s="24"/>
      <c r="C34" s="21" t="s">
        <v>33</v>
      </c>
      <c r="D34" s="2"/>
      <c r="E34" s="25">
        <v>0</v>
      </c>
      <c r="F34" s="2"/>
      <c r="G34" s="23">
        <v>0</v>
      </c>
      <c r="H34" s="2"/>
      <c r="I34" s="26">
        <f>+E34*G34/100</f>
        <v>0</v>
      </c>
      <c r="J34" s="23"/>
      <c r="K34" s="25">
        <v>0</v>
      </c>
      <c r="L34" s="2"/>
      <c r="M34" s="23">
        <v>-15</v>
      </c>
      <c r="N34" s="23"/>
      <c r="O34" s="27">
        <f t="shared" si="6"/>
        <v>0</v>
      </c>
      <c r="P34" s="2"/>
      <c r="Q34" s="28">
        <f t="shared" si="7"/>
        <v>0</v>
      </c>
      <c r="R34" s="2"/>
      <c r="S34" s="29">
        <f>+E34+K34</f>
        <v>0</v>
      </c>
      <c r="T34" s="2"/>
      <c r="U34" s="23">
        <f t="shared" si="8"/>
        <v>-1</v>
      </c>
    </row>
    <row r="35" spans="1:21" s="8" customFormat="1" x14ac:dyDescent="0.2">
      <c r="A35" s="19">
        <v>316</v>
      </c>
      <c r="B35" s="24"/>
      <c r="C35" s="21" t="s">
        <v>34</v>
      </c>
      <c r="D35" s="2"/>
      <c r="E35" s="30">
        <v>3681053.9899999998</v>
      </c>
      <c r="F35" s="2"/>
      <c r="G35" s="23">
        <v>0</v>
      </c>
      <c r="H35" s="2"/>
      <c r="I35" s="31">
        <f>+E35*G35/100</f>
        <v>0</v>
      </c>
      <c r="J35" s="23"/>
      <c r="K35" s="30">
        <v>367463.94000000024</v>
      </c>
      <c r="L35" s="2"/>
      <c r="M35" s="23">
        <v>-5</v>
      </c>
      <c r="N35" s="23"/>
      <c r="O35" s="32">
        <f t="shared" si="6"/>
        <v>-18373.197000000011</v>
      </c>
      <c r="P35" s="2"/>
      <c r="Q35" s="33">
        <f t="shared" si="7"/>
        <v>-18373.197000000011</v>
      </c>
      <c r="R35" s="2"/>
      <c r="S35" s="34">
        <f>+E35+K35</f>
        <v>4048517.93</v>
      </c>
      <c r="T35" s="2"/>
      <c r="U35" s="23">
        <f t="shared" si="8"/>
        <v>-1</v>
      </c>
    </row>
    <row r="36" spans="1:21" s="8" customFormat="1" x14ac:dyDescent="0.2">
      <c r="A36" s="19"/>
      <c r="B36" s="35" t="s">
        <v>54</v>
      </c>
      <c r="C36" s="2"/>
      <c r="D36" s="2"/>
      <c r="E36" s="36">
        <f>+SUBTOTAL(9,E31:E35)</f>
        <v>4808654.07</v>
      </c>
      <c r="F36" s="37"/>
      <c r="G36" s="38"/>
      <c r="H36" s="37"/>
      <c r="I36" s="36">
        <f>+SUBTOTAL(9,I31:I35)</f>
        <v>0</v>
      </c>
      <c r="J36" s="36"/>
      <c r="K36" s="36">
        <f>+SUBTOTAL(9,K31:K35)</f>
        <v>417125.34000000026</v>
      </c>
      <c r="L36" s="37"/>
      <c r="M36" s="37"/>
      <c r="N36" s="37"/>
      <c r="O36" s="36">
        <f>+SUBTOTAL(9,O31:O35)</f>
        <v>-38237.757000000012</v>
      </c>
      <c r="P36" s="37"/>
      <c r="Q36" s="39">
        <f>+SUBTOTAL(9,Q31:Q35)</f>
        <v>-38237.757000000012</v>
      </c>
      <c r="R36" s="37"/>
      <c r="S36" s="36">
        <f>+SUBTOTAL(9,S31:S35)</f>
        <v>5225779.41</v>
      </c>
      <c r="T36" s="37"/>
      <c r="U36" s="38">
        <f>ROUND(Q36/S36*100,0)</f>
        <v>-1</v>
      </c>
    </row>
    <row r="37" spans="1:21" ht="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">
      <c r="A38" s="19"/>
      <c r="B38" s="20" t="s">
        <v>38</v>
      </c>
      <c r="C38" s="21"/>
      <c r="E38" s="22"/>
      <c r="G38" s="23"/>
      <c r="I38" s="23"/>
      <c r="J38" s="23"/>
      <c r="K38" s="22"/>
      <c r="M38" s="23"/>
      <c r="N38" s="23"/>
      <c r="O38" s="23"/>
    </row>
    <row r="39" spans="1:21" x14ac:dyDescent="0.2">
      <c r="A39" s="19">
        <v>311</v>
      </c>
      <c r="B39" s="24"/>
      <c r="C39" s="21" t="s">
        <v>30</v>
      </c>
      <c r="E39" s="25">
        <v>89289051.989999995</v>
      </c>
      <c r="G39" s="23">
        <v>-7</v>
      </c>
      <c r="I39" s="26">
        <f>+E39*G39/100</f>
        <v>-6250233.6392999999</v>
      </c>
      <c r="J39" s="23"/>
      <c r="K39" s="25">
        <v>13414312.859999999</v>
      </c>
      <c r="M39" s="23">
        <v>-40</v>
      </c>
      <c r="N39" s="23"/>
      <c r="O39" s="27">
        <f t="shared" ref="O39:O43" si="9">K39*M39/100</f>
        <v>-5365725.1439999994</v>
      </c>
      <c r="Q39" s="28">
        <f t="shared" ref="Q39:Q43" si="10">I39+O39</f>
        <v>-11615958.783299999</v>
      </c>
      <c r="S39" s="29">
        <f>+E39+K39</f>
        <v>102703364.84999999</v>
      </c>
      <c r="U39" s="23">
        <f t="shared" ref="U39:U43" si="11">+U40</f>
        <v>-13</v>
      </c>
    </row>
    <row r="40" spans="1:21" x14ac:dyDescent="0.2">
      <c r="A40" s="19">
        <v>312</v>
      </c>
      <c r="B40" s="24"/>
      <c r="C40" s="21" t="s">
        <v>31</v>
      </c>
      <c r="E40" s="25">
        <v>520840506.47000003</v>
      </c>
      <c r="G40" s="23">
        <v>-7</v>
      </c>
      <c r="I40" s="26">
        <f>+E40*G40/100</f>
        <v>-36458835.4529</v>
      </c>
      <c r="J40" s="23"/>
      <c r="K40" s="25">
        <v>238029384.25999963</v>
      </c>
      <c r="M40" s="23">
        <v>-30</v>
      </c>
      <c r="N40" s="23"/>
      <c r="O40" s="27">
        <f t="shared" si="9"/>
        <v>-71408815.277999893</v>
      </c>
      <c r="Q40" s="28">
        <f t="shared" si="10"/>
        <v>-107867650.7308999</v>
      </c>
      <c r="S40" s="29">
        <f>+E40+K40</f>
        <v>758869890.72999966</v>
      </c>
      <c r="U40" s="23">
        <f t="shared" si="11"/>
        <v>-13</v>
      </c>
    </row>
    <row r="41" spans="1:21" x14ac:dyDescent="0.2">
      <c r="A41" s="19">
        <v>314</v>
      </c>
      <c r="B41" s="24"/>
      <c r="C41" s="21" t="s">
        <v>32</v>
      </c>
      <c r="E41" s="25">
        <v>55463852.300000004</v>
      </c>
      <c r="G41" s="23">
        <v>-7</v>
      </c>
      <c r="I41" s="26">
        <f>+E41*G41/100</f>
        <v>-3882469.6610000003</v>
      </c>
      <c r="J41" s="23"/>
      <c r="K41" s="25">
        <v>36631853.900000006</v>
      </c>
      <c r="M41" s="23">
        <v>-15</v>
      </c>
      <c r="N41" s="23"/>
      <c r="O41" s="27">
        <f t="shared" si="9"/>
        <v>-5494778.0850000009</v>
      </c>
      <c r="Q41" s="28">
        <f t="shared" si="10"/>
        <v>-9377247.7460000012</v>
      </c>
      <c r="S41" s="29">
        <f>+E41+K41</f>
        <v>92095706.200000018</v>
      </c>
      <c r="U41" s="23">
        <f t="shared" si="11"/>
        <v>-13</v>
      </c>
    </row>
    <row r="42" spans="1:21" x14ac:dyDescent="0.2">
      <c r="A42" s="19">
        <v>315</v>
      </c>
      <c r="B42" s="24"/>
      <c r="C42" s="21" t="s">
        <v>33</v>
      </c>
      <c r="E42" s="25">
        <v>35924697.480000004</v>
      </c>
      <c r="G42" s="23">
        <v>-7</v>
      </c>
      <c r="I42" s="26">
        <f>+E42*G42/100</f>
        <v>-2514728.8236000002</v>
      </c>
      <c r="J42" s="23"/>
      <c r="K42" s="25">
        <v>11690027.049999995</v>
      </c>
      <c r="M42" s="23">
        <v>-15</v>
      </c>
      <c r="N42" s="23"/>
      <c r="O42" s="27">
        <f t="shared" si="9"/>
        <v>-1753504.0574999994</v>
      </c>
      <c r="Q42" s="28">
        <f t="shared" si="10"/>
        <v>-4268232.8810999999</v>
      </c>
      <c r="S42" s="29">
        <f>+E42+K42</f>
        <v>47614724.530000001</v>
      </c>
      <c r="U42" s="23">
        <f t="shared" si="11"/>
        <v>-13</v>
      </c>
    </row>
    <row r="43" spans="1:21" x14ac:dyDescent="0.2">
      <c r="A43" s="19">
        <v>316</v>
      </c>
      <c r="B43" s="24"/>
      <c r="C43" s="21" t="s">
        <v>34</v>
      </c>
      <c r="E43" s="30">
        <v>5631645.4399999995</v>
      </c>
      <c r="G43" s="23">
        <v>-7</v>
      </c>
      <c r="I43" s="31">
        <f>+E43*G43/100</f>
        <v>-394215.18079999997</v>
      </c>
      <c r="J43" s="23"/>
      <c r="K43" s="30">
        <v>2000118.54</v>
      </c>
      <c r="M43" s="23">
        <v>-5</v>
      </c>
      <c r="N43" s="23"/>
      <c r="O43" s="32">
        <f t="shared" si="9"/>
        <v>-100005.927</v>
      </c>
      <c r="Q43" s="33">
        <f t="shared" si="10"/>
        <v>-494221.1078</v>
      </c>
      <c r="S43" s="34">
        <f>+E43+K43</f>
        <v>7631763.9799999995</v>
      </c>
      <c r="U43" s="23">
        <f t="shared" si="11"/>
        <v>-13</v>
      </c>
    </row>
    <row r="44" spans="1:21" x14ac:dyDescent="0.2">
      <c r="A44" s="19"/>
      <c r="B44" s="35" t="s">
        <v>39</v>
      </c>
      <c r="E44" s="42">
        <f>+SUBTOTAL(9,E39:E43)</f>
        <v>707149753.68000007</v>
      </c>
      <c r="F44" s="37"/>
      <c r="G44" s="38"/>
      <c r="H44" s="37"/>
      <c r="I44" s="42">
        <f>+SUBTOTAL(9,I39:I43)</f>
        <v>-49500482.757599995</v>
      </c>
      <c r="J44" s="36"/>
      <c r="K44" s="42">
        <f>+SUBTOTAL(9,K39:K43)</f>
        <v>301765696.60999966</v>
      </c>
      <c r="L44" s="37"/>
      <c r="M44" s="37"/>
      <c r="N44" s="37"/>
      <c r="O44" s="42">
        <f>+SUBTOTAL(9,O39:O43)</f>
        <v>-84122828.491499886</v>
      </c>
      <c r="P44" s="37"/>
      <c r="Q44" s="43">
        <f>+SUBTOTAL(9,Q39:Q43)</f>
        <v>-133623311.24909991</v>
      </c>
      <c r="R44" s="37"/>
      <c r="S44" s="42">
        <f>+SUBTOTAL(9,S39:S43)</f>
        <v>1008915450.2899997</v>
      </c>
      <c r="T44" s="37"/>
      <c r="U44" s="38">
        <f>ROUND(Q44/S44*100,0)</f>
        <v>-13</v>
      </c>
    </row>
    <row r="45" spans="1:21" x14ac:dyDescent="0.2">
      <c r="A45" s="19"/>
      <c r="B45" s="35"/>
      <c r="E45" s="36"/>
      <c r="F45" s="37"/>
      <c r="G45" s="38"/>
      <c r="H45" s="37"/>
      <c r="I45" s="36"/>
      <c r="J45" s="36"/>
      <c r="K45" s="36"/>
      <c r="L45" s="37"/>
      <c r="M45" s="37"/>
      <c r="N45" s="37"/>
      <c r="O45" s="36"/>
      <c r="P45" s="37"/>
      <c r="Q45" s="39"/>
      <c r="R45" s="37"/>
      <c r="S45" s="36"/>
      <c r="T45" s="37"/>
      <c r="U45" s="37"/>
    </row>
    <row r="46" spans="1:21" x14ac:dyDescent="0.2">
      <c r="A46" s="44" t="s">
        <v>9</v>
      </c>
      <c r="E46" s="45">
        <f>+SUBTOTAL(9,E15:E45)</f>
        <v>4585783504.5799971</v>
      </c>
      <c r="I46" s="45">
        <f>+SUBTOTAL(9,I15:I45)</f>
        <v>-223572000.6358999</v>
      </c>
      <c r="K46" s="45">
        <f>+SUBTOTAL(9,K15:K45)</f>
        <v>597463253.72999918</v>
      </c>
      <c r="O46" s="45">
        <f>+SUBTOTAL(9,O15:O45)</f>
        <v>-166589161.21099982</v>
      </c>
      <c r="Q46" s="45">
        <f>+SUBTOTAL(9,Q15:Q45)</f>
        <v>-390161161.84689981</v>
      </c>
      <c r="S46" s="45">
        <f>+SUBTOTAL(9,S15:S45)</f>
        <v>5183246758.3099957</v>
      </c>
      <c r="U46" s="29"/>
    </row>
    <row r="47" spans="1:21" x14ac:dyDescent="0.2">
      <c r="A47" s="44"/>
      <c r="E47" s="45"/>
      <c r="I47" s="45"/>
      <c r="K47" s="45"/>
      <c r="O47" s="45"/>
      <c r="Q47" s="45"/>
      <c r="S47" s="45"/>
    </row>
    <row r="48" spans="1:21" x14ac:dyDescent="0.2">
      <c r="A48" s="44"/>
      <c r="E48" s="45"/>
      <c r="I48" s="45"/>
      <c r="K48" s="45"/>
      <c r="O48" s="45"/>
      <c r="Q48" s="45"/>
      <c r="S48" s="45"/>
    </row>
    <row r="49" spans="1:21" x14ac:dyDescent="0.2">
      <c r="A49" s="44" t="s">
        <v>12</v>
      </c>
      <c r="E49" s="45"/>
      <c r="I49" s="45"/>
      <c r="K49" s="45"/>
      <c r="O49" s="45"/>
      <c r="Q49" s="45"/>
      <c r="S49" s="45"/>
    </row>
    <row r="50" spans="1:21" x14ac:dyDescent="0.2">
      <c r="A50" s="44"/>
      <c r="E50" s="45"/>
      <c r="I50" s="45"/>
      <c r="K50" s="45"/>
      <c r="O50" s="45"/>
      <c r="Q50" s="45"/>
      <c r="S50" s="45"/>
    </row>
    <row r="51" spans="1:21" x14ac:dyDescent="0.2">
      <c r="A51" s="19"/>
      <c r="B51" s="20" t="s">
        <v>11</v>
      </c>
      <c r="C51" s="21"/>
      <c r="E51" s="22"/>
      <c r="G51" s="23"/>
      <c r="I51" s="23"/>
      <c r="J51" s="23"/>
      <c r="K51" s="22"/>
      <c r="M51" s="23"/>
      <c r="N51" s="23"/>
      <c r="O51" s="23"/>
    </row>
    <row r="52" spans="1:21" x14ac:dyDescent="0.2">
      <c r="A52" s="19">
        <v>331</v>
      </c>
      <c r="B52" s="24"/>
      <c r="C52" s="21" t="s">
        <v>30</v>
      </c>
      <c r="E52" s="25">
        <v>4391404.71</v>
      </c>
      <c r="G52" s="23">
        <v>-1</v>
      </c>
      <c r="I52" s="26">
        <f t="shared" ref="I52:I57" si="12">+E52*G52/100</f>
        <v>-43914.047099999996</v>
      </c>
      <c r="J52" s="23"/>
      <c r="K52" s="25">
        <v>135209.47999999995</v>
      </c>
      <c r="M52" s="23">
        <v>-20</v>
      </c>
      <c r="N52" s="23"/>
      <c r="O52" s="27">
        <f t="shared" ref="O52:O57" si="13">K52*M52/100</f>
        <v>-27041.895999999993</v>
      </c>
      <c r="Q52" s="28">
        <f t="shared" ref="Q52:Q57" si="14">I52+O52</f>
        <v>-70955.943099999989</v>
      </c>
      <c r="S52" s="29">
        <f t="shared" ref="S52:S57" si="15">+E52+K52</f>
        <v>4526614.1899999995</v>
      </c>
      <c r="U52" s="23">
        <f t="shared" ref="U52:U57" si="16">+U53</f>
        <v>-2</v>
      </c>
    </row>
    <row r="53" spans="1:21" x14ac:dyDescent="0.2">
      <c r="A53" s="19">
        <v>332</v>
      </c>
      <c r="B53" s="24"/>
      <c r="C53" s="21" t="s">
        <v>40</v>
      </c>
      <c r="E53" s="25">
        <v>20316766.399999999</v>
      </c>
      <c r="G53" s="23">
        <v>-1</v>
      </c>
      <c r="I53" s="26">
        <f t="shared" si="12"/>
        <v>-203167.66399999999</v>
      </c>
      <c r="J53" s="23"/>
      <c r="K53" s="25">
        <v>1567678.4600000011</v>
      </c>
      <c r="M53" s="23">
        <v>-25</v>
      </c>
      <c r="N53" s="23"/>
      <c r="O53" s="27">
        <f t="shared" si="13"/>
        <v>-391919.61500000028</v>
      </c>
      <c r="Q53" s="28">
        <f t="shared" si="14"/>
        <v>-595087.27900000033</v>
      </c>
      <c r="S53" s="29">
        <f t="shared" si="15"/>
        <v>21884444.859999999</v>
      </c>
      <c r="U53" s="23">
        <f t="shared" si="16"/>
        <v>-2</v>
      </c>
    </row>
    <row r="54" spans="1:21" x14ac:dyDescent="0.2">
      <c r="A54" s="19">
        <v>333</v>
      </c>
      <c r="B54" s="24"/>
      <c r="C54" s="21" t="s">
        <v>41</v>
      </c>
      <c r="E54" s="25">
        <v>13620349.220000001</v>
      </c>
      <c r="G54" s="23">
        <v>-1</v>
      </c>
      <c r="I54" s="26">
        <f t="shared" si="12"/>
        <v>-136203.49220000001</v>
      </c>
      <c r="J54" s="23"/>
      <c r="K54" s="25">
        <v>426392.35999999987</v>
      </c>
      <c r="M54" s="23">
        <v>-25</v>
      </c>
      <c r="N54" s="23"/>
      <c r="O54" s="27">
        <f t="shared" si="13"/>
        <v>-106598.08999999997</v>
      </c>
      <c r="Q54" s="28">
        <f t="shared" si="14"/>
        <v>-242801.58219999998</v>
      </c>
      <c r="S54" s="29">
        <f t="shared" si="15"/>
        <v>14046741.58</v>
      </c>
      <c r="U54" s="23">
        <f t="shared" si="16"/>
        <v>-2</v>
      </c>
    </row>
    <row r="55" spans="1:21" x14ac:dyDescent="0.2">
      <c r="A55" s="19">
        <v>334</v>
      </c>
      <c r="B55" s="24"/>
      <c r="C55" s="21" t="s">
        <v>33</v>
      </c>
      <c r="E55" s="25">
        <v>1019125.34</v>
      </c>
      <c r="G55" s="23">
        <v>-1</v>
      </c>
      <c r="I55" s="26">
        <f t="shared" si="12"/>
        <v>-10191.2534</v>
      </c>
      <c r="J55" s="23"/>
      <c r="K55" s="25">
        <v>341521.80999999988</v>
      </c>
      <c r="M55" s="23">
        <v>-10</v>
      </c>
      <c r="N55" s="23"/>
      <c r="O55" s="27">
        <f t="shared" si="13"/>
        <v>-34152.18099999999</v>
      </c>
      <c r="Q55" s="28">
        <f t="shared" si="14"/>
        <v>-44343.434399999991</v>
      </c>
      <c r="S55" s="29">
        <f t="shared" si="15"/>
        <v>1360647.15</v>
      </c>
      <c r="U55" s="23">
        <f t="shared" si="16"/>
        <v>-2</v>
      </c>
    </row>
    <row r="56" spans="1:21" x14ac:dyDescent="0.2">
      <c r="A56" s="19">
        <v>335</v>
      </c>
      <c r="B56" s="24"/>
      <c r="C56" s="21" t="s">
        <v>34</v>
      </c>
      <c r="E56" s="25">
        <v>190664.37</v>
      </c>
      <c r="G56" s="23">
        <v>-1</v>
      </c>
      <c r="I56" s="26">
        <f t="shared" si="12"/>
        <v>-1906.6436999999999</v>
      </c>
      <c r="J56" s="23"/>
      <c r="K56" s="25">
        <v>138709.81000000008</v>
      </c>
      <c r="M56" s="23">
        <v>-5</v>
      </c>
      <c r="N56" s="23"/>
      <c r="O56" s="27">
        <f t="shared" si="13"/>
        <v>-6935.4905000000035</v>
      </c>
      <c r="Q56" s="28">
        <f t="shared" si="14"/>
        <v>-8842.1342000000041</v>
      </c>
      <c r="S56" s="29">
        <f t="shared" si="15"/>
        <v>329374.18000000005</v>
      </c>
      <c r="U56" s="23">
        <f t="shared" si="16"/>
        <v>-2</v>
      </c>
    </row>
    <row r="57" spans="1:21" x14ac:dyDescent="0.2">
      <c r="A57" s="19">
        <v>336</v>
      </c>
      <c r="B57" s="24"/>
      <c r="C57" s="21" t="s">
        <v>42</v>
      </c>
      <c r="E57" s="30">
        <v>184968.83000000002</v>
      </c>
      <c r="G57" s="23">
        <v>-1</v>
      </c>
      <c r="I57" s="31">
        <f t="shared" si="12"/>
        <v>-1849.6883000000003</v>
      </c>
      <c r="J57" s="23"/>
      <c r="K57" s="30">
        <v>13931.000000000004</v>
      </c>
      <c r="M57" s="23">
        <v>0</v>
      </c>
      <c r="N57" s="23"/>
      <c r="O57" s="32">
        <f t="shared" si="13"/>
        <v>0</v>
      </c>
      <c r="Q57" s="33">
        <f t="shared" si="14"/>
        <v>-1849.6883000000003</v>
      </c>
      <c r="S57" s="34">
        <f t="shared" si="15"/>
        <v>198899.83000000002</v>
      </c>
      <c r="U57" s="23">
        <f t="shared" si="16"/>
        <v>-2</v>
      </c>
    </row>
    <row r="58" spans="1:21" x14ac:dyDescent="0.2">
      <c r="A58" s="19"/>
      <c r="B58" s="35" t="s">
        <v>43</v>
      </c>
      <c r="E58" s="42">
        <f>+SUBTOTAL(9,E52:E57)</f>
        <v>39723278.869999997</v>
      </c>
      <c r="F58" s="37"/>
      <c r="G58" s="38"/>
      <c r="H58" s="37"/>
      <c r="I58" s="42">
        <f>+SUBTOTAL(9,I52:I57)</f>
        <v>-397232.78869999998</v>
      </c>
      <c r="J58" s="36"/>
      <c r="K58" s="42">
        <f>+SUBTOTAL(9,K52:K57)</f>
        <v>2623442.9200000009</v>
      </c>
      <c r="L58" s="37"/>
      <c r="M58" s="37"/>
      <c r="N58" s="37"/>
      <c r="O58" s="42">
        <f>+SUBTOTAL(9,O52:O57)</f>
        <v>-566647.2725000002</v>
      </c>
      <c r="P58" s="37"/>
      <c r="Q58" s="43">
        <f>+SUBTOTAL(9,Q52:Q57)</f>
        <v>-963880.06120000035</v>
      </c>
      <c r="R58" s="37"/>
      <c r="S58" s="42">
        <f>+SUBTOTAL(9,S52:S57)</f>
        <v>42346721.789999992</v>
      </c>
      <c r="T58" s="37"/>
      <c r="U58" s="38">
        <f>ROUND(Q58/S58*100,0)</f>
        <v>-2</v>
      </c>
    </row>
    <row r="59" spans="1:21" x14ac:dyDescent="0.2">
      <c r="A59" s="44"/>
      <c r="E59" s="45"/>
      <c r="I59" s="45"/>
      <c r="K59" s="45"/>
      <c r="O59" s="45"/>
      <c r="Q59" s="45"/>
      <c r="S59" s="45"/>
    </row>
    <row r="60" spans="1:21" x14ac:dyDescent="0.2">
      <c r="A60" s="44" t="s">
        <v>13</v>
      </c>
      <c r="E60" s="45">
        <f>+SUBTOTAL(9,E52:E59)</f>
        <v>39723278.869999997</v>
      </c>
      <c r="I60" s="45">
        <f>+SUBTOTAL(9,I52:I59)</f>
        <v>-397232.78869999998</v>
      </c>
      <c r="K60" s="45">
        <f>+SUBTOTAL(9,K52:K59)</f>
        <v>2623442.9200000009</v>
      </c>
      <c r="O60" s="45">
        <f>+SUBTOTAL(9,O52:O59)</f>
        <v>-566647.2725000002</v>
      </c>
      <c r="Q60" s="45">
        <f>+SUBTOTAL(9,Q52:Q59)</f>
        <v>-963880.06120000035</v>
      </c>
      <c r="S60" s="45">
        <f>+SUBTOTAL(9,S52:S59)</f>
        <v>42346721.789999992</v>
      </c>
    </row>
    <row r="61" spans="1:21" x14ac:dyDescent="0.2">
      <c r="A61" s="44"/>
      <c r="E61" s="45"/>
      <c r="I61" s="45"/>
      <c r="K61" s="45"/>
      <c r="O61" s="45"/>
      <c r="Q61" s="45"/>
      <c r="S61" s="45"/>
    </row>
    <row r="62" spans="1:21" x14ac:dyDescent="0.2">
      <c r="A62" s="44"/>
      <c r="E62" s="45"/>
      <c r="I62" s="45"/>
      <c r="K62" s="45"/>
      <c r="O62" s="45"/>
      <c r="Q62" s="45"/>
      <c r="S62" s="45"/>
    </row>
    <row r="63" spans="1:21" x14ac:dyDescent="0.2">
      <c r="A63" s="44" t="s">
        <v>7</v>
      </c>
    </row>
    <row r="64" spans="1:21" x14ac:dyDescent="0.2">
      <c r="A64" s="19"/>
    </row>
    <row r="65" spans="1:21" s="8" customFormat="1" x14ac:dyDescent="0.2">
      <c r="A65" s="19"/>
      <c r="B65" s="20" t="s">
        <v>44</v>
      </c>
      <c r="C65" s="21"/>
      <c r="D65" s="2"/>
      <c r="E65" s="22"/>
      <c r="F65" s="2"/>
      <c r="G65" s="23"/>
      <c r="H65" s="2"/>
      <c r="I65" s="23"/>
      <c r="J65" s="23"/>
      <c r="K65" s="22"/>
      <c r="L65" s="2"/>
      <c r="M65" s="23"/>
      <c r="N65" s="23"/>
      <c r="O65" s="23"/>
      <c r="P65" s="2"/>
      <c r="Q65" s="2"/>
      <c r="R65" s="2"/>
      <c r="S65" s="2"/>
      <c r="T65" s="2"/>
      <c r="U65" s="2"/>
    </row>
    <row r="66" spans="1:21" s="8" customFormat="1" x14ac:dyDescent="0.2">
      <c r="A66" s="19">
        <v>341</v>
      </c>
      <c r="B66" s="24"/>
      <c r="C66" s="21" t="s">
        <v>30</v>
      </c>
      <c r="D66" s="2"/>
      <c r="E66" s="25">
        <v>10764271.960000001</v>
      </c>
      <c r="F66" s="2"/>
      <c r="G66" s="23">
        <v>-5</v>
      </c>
      <c r="H66" s="2"/>
      <c r="I66" s="26">
        <f t="shared" ref="I66:I71" si="17">+E66*G66/100</f>
        <v>-538213.598</v>
      </c>
      <c r="J66" s="23"/>
      <c r="K66" s="25">
        <v>1524305.810000001</v>
      </c>
      <c r="L66" s="2"/>
      <c r="M66" s="23">
        <v>-5</v>
      </c>
      <c r="N66" s="23"/>
      <c r="O66" s="27">
        <f t="shared" ref="O66:O71" si="18">K66*M66/100</f>
        <v>-76215.290500000046</v>
      </c>
      <c r="P66" s="2"/>
      <c r="Q66" s="28">
        <f t="shared" ref="Q66:Q71" si="19">I66+O66</f>
        <v>-614428.8885</v>
      </c>
      <c r="R66" s="2"/>
      <c r="S66" s="29">
        <f t="shared" ref="S66:S71" si="20">+E66+K66</f>
        <v>12288577.770000001</v>
      </c>
      <c r="T66" s="2"/>
      <c r="U66" s="23">
        <f t="shared" ref="U66:U71" si="21">+U67</f>
        <v>-6</v>
      </c>
    </row>
    <row r="67" spans="1:21" s="8" customFormat="1" x14ac:dyDescent="0.2">
      <c r="A67" s="19">
        <v>342</v>
      </c>
      <c r="B67" s="24"/>
      <c r="C67" s="21" t="s">
        <v>45</v>
      </c>
      <c r="D67" s="2"/>
      <c r="E67" s="25">
        <v>11764631.110000003</v>
      </c>
      <c r="F67" s="2"/>
      <c r="G67" s="23">
        <v>-5</v>
      </c>
      <c r="H67" s="2"/>
      <c r="I67" s="26">
        <f t="shared" si="17"/>
        <v>-588231.55550000013</v>
      </c>
      <c r="J67" s="23"/>
      <c r="K67" s="25">
        <v>3332564.5799999987</v>
      </c>
      <c r="L67" s="2"/>
      <c r="M67" s="23">
        <v>-5</v>
      </c>
      <c r="N67" s="23"/>
      <c r="O67" s="27">
        <f t="shared" si="18"/>
        <v>-166628.22899999993</v>
      </c>
      <c r="P67" s="2"/>
      <c r="Q67" s="28">
        <f t="shared" si="19"/>
        <v>-754859.78450000007</v>
      </c>
      <c r="R67" s="2"/>
      <c r="S67" s="29">
        <f t="shared" si="20"/>
        <v>15097195.690000001</v>
      </c>
      <c r="T67" s="2"/>
      <c r="U67" s="23">
        <f t="shared" si="21"/>
        <v>-6</v>
      </c>
    </row>
    <row r="68" spans="1:21" s="8" customFormat="1" x14ac:dyDescent="0.2">
      <c r="A68" s="19">
        <v>343</v>
      </c>
      <c r="B68" s="24"/>
      <c r="C68" s="21" t="s">
        <v>46</v>
      </c>
      <c r="D68" s="2"/>
      <c r="E68" s="25">
        <v>158400068.16999999</v>
      </c>
      <c r="F68" s="2"/>
      <c r="G68" s="23">
        <v>-5</v>
      </c>
      <c r="H68" s="2"/>
      <c r="I68" s="26">
        <f t="shared" si="17"/>
        <v>-7920003.408499999</v>
      </c>
      <c r="J68" s="23"/>
      <c r="K68" s="25">
        <v>57701366.179999955</v>
      </c>
      <c r="L68" s="2"/>
      <c r="M68" s="23">
        <v>-10</v>
      </c>
      <c r="N68" s="23"/>
      <c r="O68" s="27">
        <f t="shared" si="18"/>
        <v>-5770136.6179999961</v>
      </c>
      <c r="P68" s="2"/>
      <c r="Q68" s="28">
        <f t="shared" si="19"/>
        <v>-13690140.026499994</v>
      </c>
      <c r="R68" s="2"/>
      <c r="S68" s="29">
        <f t="shared" si="20"/>
        <v>216101434.34999993</v>
      </c>
      <c r="T68" s="2"/>
      <c r="U68" s="23">
        <f t="shared" si="21"/>
        <v>-6</v>
      </c>
    </row>
    <row r="69" spans="1:21" s="8" customFormat="1" x14ac:dyDescent="0.2">
      <c r="A69" s="19">
        <v>344</v>
      </c>
      <c r="B69" s="24"/>
      <c r="C69" s="21" t="s">
        <v>47</v>
      </c>
      <c r="D69" s="2"/>
      <c r="E69" s="25">
        <v>27352857.869999997</v>
      </c>
      <c r="F69" s="2"/>
      <c r="G69" s="23">
        <v>-5</v>
      </c>
      <c r="H69" s="2"/>
      <c r="I69" s="26">
        <f t="shared" si="17"/>
        <v>-1367642.8935</v>
      </c>
      <c r="J69" s="23"/>
      <c r="K69" s="25">
        <v>4215125.1300000018</v>
      </c>
      <c r="L69" s="2"/>
      <c r="M69" s="23">
        <v>-10</v>
      </c>
      <c r="N69" s="23"/>
      <c r="O69" s="27">
        <f t="shared" si="18"/>
        <v>-421512.51300000021</v>
      </c>
      <c r="P69" s="2"/>
      <c r="Q69" s="28">
        <f t="shared" si="19"/>
        <v>-1789155.4065000003</v>
      </c>
      <c r="R69" s="2"/>
      <c r="S69" s="29">
        <f t="shared" si="20"/>
        <v>31567983</v>
      </c>
      <c r="T69" s="2"/>
      <c r="U69" s="23">
        <f t="shared" si="21"/>
        <v>-6</v>
      </c>
    </row>
    <row r="70" spans="1:21" s="8" customFormat="1" x14ac:dyDescent="0.2">
      <c r="A70" s="19">
        <v>345</v>
      </c>
      <c r="B70" s="24"/>
      <c r="C70" s="21" t="s">
        <v>33</v>
      </c>
      <c r="D70" s="2"/>
      <c r="E70" s="25">
        <v>18313227.59</v>
      </c>
      <c r="F70" s="2"/>
      <c r="G70" s="23">
        <v>-5</v>
      </c>
      <c r="H70" s="2"/>
      <c r="I70" s="26">
        <f t="shared" si="17"/>
        <v>-915661.37950000004</v>
      </c>
      <c r="J70" s="23"/>
      <c r="K70" s="25">
        <v>2242236.0900000012</v>
      </c>
      <c r="L70" s="2"/>
      <c r="M70" s="23">
        <v>-5</v>
      </c>
      <c r="N70" s="23"/>
      <c r="O70" s="27">
        <f t="shared" si="18"/>
        <v>-112111.80450000007</v>
      </c>
      <c r="P70" s="2"/>
      <c r="Q70" s="28">
        <f t="shared" si="19"/>
        <v>-1027773.1840000001</v>
      </c>
      <c r="R70" s="2"/>
      <c r="S70" s="29">
        <f t="shared" si="20"/>
        <v>20555463.68</v>
      </c>
      <c r="T70" s="2"/>
      <c r="U70" s="23">
        <f t="shared" si="21"/>
        <v>-6</v>
      </c>
    </row>
    <row r="71" spans="1:21" s="8" customFormat="1" x14ac:dyDescent="0.2">
      <c r="A71" s="19">
        <v>346</v>
      </c>
      <c r="B71" s="24"/>
      <c r="C71" s="21" t="s">
        <v>34</v>
      </c>
      <c r="D71" s="2"/>
      <c r="E71" s="30">
        <v>3303739.2400000021</v>
      </c>
      <c r="F71" s="2"/>
      <c r="G71" s="23">
        <v>-5</v>
      </c>
      <c r="H71" s="2"/>
      <c r="I71" s="31">
        <f t="shared" si="17"/>
        <v>-165186.96200000012</v>
      </c>
      <c r="J71" s="23"/>
      <c r="K71" s="30">
        <v>984338.93</v>
      </c>
      <c r="L71" s="2"/>
      <c r="M71" s="23">
        <v>-2</v>
      </c>
      <c r="N71" s="23"/>
      <c r="O71" s="32">
        <f t="shared" si="18"/>
        <v>-19686.778600000001</v>
      </c>
      <c r="P71" s="2"/>
      <c r="Q71" s="33">
        <f t="shared" si="19"/>
        <v>-184873.74060000011</v>
      </c>
      <c r="R71" s="2"/>
      <c r="S71" s="34">
        <f t="shared" si="20"/>
        <v>4288078.1700000018</v>
      </c>
      <c r="T71" s="2"/>
      <c r="U71" s="23">
        <f t="shared" si="21"/>
        <v>-6</v>
      </c>
    </row>
    <row r="72" spans="1:21" s="8" customFormat="1" x14ac:dyDescent="0.2">
      <c r="A72" s="19"/>
      <c r="B72" s="35" t="s">
        <v>48</v>
      </c>
      <c r="C72" s="2"/>
      <c r="D72" s="2"/>
      <c r="E72" s="36">
        <f>+SUBTOTAL(9,E66:E71)</f>
        <v>229898795.94</v>
      </c>
      <c r="F72" s="37"/>
      <c r="G72" s="38"/>
      <c r="H72" s="37"/>
      <c r="I72" s="36">
        <f>+SUBTOTAL(9,I66:I71)</f>
        <v>-11494939.796999998</v>
      </c>
      <c r="J72" s="36"/>
      <c r="K72" s="36">
        <f>+SUBTOTAL(9,K66:K71)</f>
        <v>69999936.719999969</v>
      </c>
      <c r="L72" s="37"/>
      <c r="M72" s="37"/>
      <c r="N72" s="37"/>
      <c r="O72" s="36">
        <f>+SUBTOTAL(9,O66:O71)</f>
        <v>-6566291.2335999962</v>
      </c>
      <c r="P72" s="37"/>
      <c r="Q72" s="39">
        <f>+SUBTOTAL(9,Q66:Q71)</f>
        <v>-18061231.030599996</v>
      </c>
      <c r="R72" s="37"/>
      <c r="S72" s="36">
        <f>+SUBTOTAL(9,S66:S71)</f>
        <v>299898732.65999997</v>
      </c>
      <c r="T72" s="37"/>
      <c r="U72" s="38">
        <f>ROUND(Q72/S72*100,0)</f>
        <v>-6</v>
      </c>
    </row>
    <row r="73" spans="1:21" s="8" customFormat="1" x14ac:dyDescent="0.2">
      <c r="A73" s="46"/>
      <c r="B73" s="47"/>
      <c r="C73" s="48"/>
      <c r="E73" s="49"/>
      <c r="G73" s="50"/>
      <c r="I73" s="51"/>
      <c r="J73" s="50"/>
      <c r="K73" s="49"/>
      <c r="M73" s="50"/>
      <c r="N73" s="50"/>
      <c r="O73" s="52"/>
      <c r="Q73" s="53"/>
      <c r="S73" s="41"/>
      <c r="U73" s="50"/>
    </row>
    <row r="74" spans="1:21" s="8" customFormat="1" x14ac:dyDescent="0.2">
      <c r="A74" s="19"/>
      <c r="B74" s="20" t="s">
        <v>23</v>
      </c>
      <c r="C74" s="21"/>
      <c r="D74" s="2"/>
      <c r="E74" s="22"/>
      <c r="F74" s="2"/>
      <c r="G74" s="23"/>
      <c r="H74" s="2"/>
      <c r="I74" s="23"/>
      <c r="J74" s="23"/>
      <c r="K74" s="22"/>
      <c r="L74" s="2"/>
      <c r="M74" s="23"/>
      <c r="N74" s="23"/>
      <c r="O74" s="23"/>
      <c r="P74" s="2"/>
      <c r="Q74" s="2"/>
      <c r="R74" s="2"/>
      <c r="S74" s="2"/>
      <c r="T74" s="2"/>
      <c r="U74" s="2"/>
    </row>
    <row r="75" spans="1:21" s="8" customFormat="1" x14ac:dyDescent="0.2">
      <c r="A75" s="19">
        <v>341</v>
      </c>
      <c r="B75" s="24"/>
      <c r="C75" s="21" t="s">
        <v>30</v>
      </c>
      <c r="D75" s="2"/>
      <c r="E75" s="25">
        <v>1361177.58</v>
      </c>
      <c r="F75" s="2"/>
      <c r="G75" s="23">
        <v>-1</v>
      </c>
      <c r="H75" s="2"/>
      <c r="I75" s="26">
        <f t="shared" ref="I75:I78" si="22">+E75*G75/100</f>
        <v>-13611.775800000001</v>
      </c>
      <c r="J75" s="23"/>
      <c r="K75" s="25">
        <v>82632.460000000006</v>
      </c>
      <c r="L75" s="2"/>
      <c r="M75" s="23">
        <v>-5</v>
      </c>
      <c r="N75" s="23"/>
      <c r="O75" s="27">
        <f t="shared" ref="O75:O78" si="23">K75*M75/100</f>
        <v>-4131.6230000000005</v>
      </c>
      <c r="P75" s="2"/>
      <c r="Q75" s="28">
        <f t="shared" ref="Q75:Q78" si="24">I75+O75</f>
        <v>-17743.398800000003</v>
      </c>
      <c r="R75" s="2"/>
      <c r="S75" s="29">
        <f t="shared" ref="S75:S78" si="25">+E75+K75</f>
        <v>1443810.04</v>
      </c>
      <c r="T75" s="2"/>
      <c r="U75" s="23">
        <f t="shared" ref="U75:U78" si="26">+U76</f>
        <v>-3</v>
      </c>
    </row>
    <row r="76" spans="1:21" s="8" customFormat="1" x14ac:dyDescent="0.2">
      <c r="A76" s="19">
        <v>344</v>
      </c>
      <c r="B76" s="24"/>
      <c r="C76" s="21" t="s">
        <v>47</v>
      </c>
      <c r="D76" s="2"/>
      <c r="E76" s="25">
        <v>8985822.1300000008</v>
      </c>
      <c r="F76" s="2"/>
      <c r="G76" s="23">
        <v>-1</v>
      </c>
      <c r="H76" s="2"/>
      <c r="I76" s="26">
        <f t="shared" si="22"/>
        <v>-89858.221300000005</v>
      </c>
      <c r="J76" s="23"/>
      <c r="K76" s="25">
        <v>4082837.1</v>
      </c>
      <c r="L76" s="2"/>
      <c r="M76" s="23">
        <v>-10</v>
      </c>
      <c r="N76" s="23"/>
      <c r="O76" s="27">
        <f t="shared" si="23"/>
        <v>-408283.71</v>
      </c>
      <c r="P76" s="2"/>
      <c r="Q76" s="28">
        <f t="shared" si="24"/>
        <v>-498141.93130000005</v>
      </c>
      <c r="R76" s="2"/>
      <c r="S76" s="29">
        <f t="shared" si="25"/>
        <v>13068659.23</v>
      </c>
      <c r="T76" s="2"/>
      <c r="U76" s="23">
        <f t="shared" si="26"/>
        <v>-3</v>
      </c>
    </row>
    <row r="77" spans="1:21" s="8" customFormat="1" x14ac:dyDescent="0.2">
      <c r="A77" s="19">
        <v>345</v>
      </c>
      <c r="B77" s="24"/>
      <c r="C77" s="21" t="s">
        <v>33</v>
      </c>
      <c r="D77" s="2"/>
      <c r="E77" s="25">
        <v>403874.63</v>
      </c>
      <c r="F77" s="2"/>
      <c r="G77" s="23">
        <v>-1</v>
      </c>
      <c r="H77" s="2"/>
      <c r="I77" s="26">
        <f t="shared" si="22"/>
        <v>-4038.7463000000002</v>
      </c>
      <c r="J77" s="23"/>
      <c r="K77" s="25">
        <v>41595.090000000004</v>
      </c>
      <c r="L77" s="2"/>
      <c r="M77" s="23">
        <v>-5</v>
      </c>
      <c r="N77" s="23"/>
      <c r="O77" s="27">
        <f t="shared" si="23"/>
        <v>-2079.7545</v>
      </c>
      <c r="P77" s="2"/>
      <c r="Q77" s="28">
        <f t="shared" si="24"/>
        <v>-6118.5007999999998</v>
      </c>
      <c r="R77" s="2"/>
      <c r="S77" s="29">
        <f t="shared" si="25"/>
        <v>445469.72000000003</v>
      </c>
      <c r="T77" s="2"/>
      <c r="U77" s="23">
        <f t="shared" si="26"/>
        <v>-3</v>
      </c>
    </row>
    <row r="78" spans="1:21" s="8" customFormat="1" x14ac:dyDescent="0.2">
      <c r="A78" s="19">
        <v>346</v>
      </c>
      <c r="B78" s="24"/>
      <c r="C78" s="21" t="s">
        <v>34</v>
      </c>
      <c r="D78" s="2"/>
      <c r="E78" s="30">
        <v>352161.17</v>
      </c>
      <c r="F78" s="2"/>
      <c r="G78" s="23">
        <v>-1</v>
      </c>
      <c r="H78" s="2"/>
      <c r="I78" s="31">
        <f t="shared" si="22"/>
        <v>-3521.6116999999999</v>
      </c>
      <c r="J78" s="23"/>
      <c r="K78" s="30">
        <v>72617.11</v>
      </c>
      <c r="L78" s="2"/>
      <c r="M78" s="23">
        <v>-2</v>
      </c>
      <c r="N78" s="23"/>
      <c r="O78" s="32">
        <f t="shared" si="23"/>
        <v>-1452.3422</v>
      </c>
      <c r="P78" s="2"/>
      <c r="Q78" s="33">
        <f t="shared" si="24"/>
        <v>-4973.9539000000004</v>
      </c>
      <c r="R78" s="2"/>
      <c r="S78" s="34">
        <f t="shared" si="25"/>
        <v>424778.27999999997</v>
      </c>
      <c r="T78" s="2"/>
      <c r="U78" s="23">
        <f t="shared" si="26"/>
        <v>-3</v>
      </c>
    </row>
    <row r="79" spans="1:21" s="8" customFormat="1" x14ac:dyDescent="0.2">
      <c r="A79" s="19"/>
      <c r="B79" s="35" t="s">
        <v>49</v>
      </c>
      <c r="C79" s="2"/>
      <c r="D79" s="2"/>
      <c r="E79" s="36">
        <f>+SUBTOTAL(9,E75:E78)</f>
        <v>11103035.510000002</v>
      </c>
      <c r="F79" s="37"/>
      <c r="G79" s="38"/>
      <c r="H79" s="37"/>
      <c r="I79" s="36">
        <f>+SUBTOTAL(9,I75:I78)</f>
        <v>-111030.3551</v>
      </c>
      <c r="J79" s="36"/>
      <c r="K79" s="36">
        <f>+SUBTOTAL(9,K75:K78)</f>
        <v>4279681.7600000007</v>
      </c>
      <c r="L79" s="37"/>
      <c r="M79" s="37"/>
      <c r="N79" s="37"/>
      <c r="O79" s="36">
        <f>+SUBTOTAL(9,O75:O78)</f>
        <v>-415947.42970000004</v>
      </c>
      <c r="P79" s="37"/>
      <c r="Q79" s="39">
        <f>+SUBTOTAL(9,Q75:Q78)</f>
        <v>-526977.78480000002</v>
      </c>
      <c r="R79" s="37"/>
      <c r="S79" s="36">
        <f>+SUBTOTAL(9,S75:S78)</f>
        <v>15382717.27</v>
      </c>
      <c r="T79" s="37"/>
      <c r="U79" s="38">
        <f>ROUND(Q79/S79*100,0)</f>
        <v>-3</v>
      </c>
    </row>
    <row r="80" spans="1:21" s="8" customFormat="1" x14ac:dyDescent="0.2">
      <c r="A80" s="46"/>
      <c r="B80" s="47"/>
      <c r="C80" s="48"/>
      <c r="E80" s="49"/>
      <c r="G80" s="50"/>
      <c r="I80" s="51"/>
      <c r="J80" s="50"/>
      <c r="K80" s="49"/>
      <c r="M80" s="50"/>
      <c r="N80" s="50"/>
      <c r="O80" s="52"/>
      <c r="Q80" s="53"/>
      <c r="S80" s="41"/>
      <c r="U80" s="50"/>
    </row>
    <row r="81" spans="1:21" s="8" customFormat="1" x14ac:dyDescent="0.2">
      <c r="A81" s="19"/>
      <c r="B81" s="20" t="s">
        <v>24</v>
      </c>
      <c r="C81" s="21"/>
      <c r="D81" s="2"/>
      <c r="E81" s="22"/>
      <c r="F81" s="2"/>
      <c r="G81" s="23"/>
      <c r="H81" s="2"/>
      <c r="I81" s="23"/>
      <c r="J81" s="23"/>
      <c r="K81" s="22"/>
      <c r="L81" s="2"/>
      <c r="M81" s="23"/>
      <c r="N81" s="23"/>
      <c r="O81" s="23"/>
      <c r="P81" s="2"/>
      <c r="Q81" s="2"/>
      <c r="R81" s="2"/>
      <c r="S81" s="2"/>
      <c r="T81" s="2"/>
      <c r="U81" s="2"/>
    </row>
    <row r="82" spans="1:21" s="8" customFormat="1" x14ac:dyDescent="0.2">
      <c r="A82" s="19">
        <v>341</v>
      </c>
      <c r="B82" s="24"/>
      <c r="C82" s="21" t="s">
        <v>30</v>
      </c>
      <c r="D82" s="2"/>
      <c r="E82" s="25">
        <v>754950.28</v>
      </c>
      <c r="F82" s="2"/>
      <c r="G82" s="23">
        <v>0</v>
      </c>
      <c r="H82" s="2"/>
      <c r="I82" s="26">
        <f t="shared" ref="I82:I85" si="27">+E82*G82/100</f>
        <v>0</v>
      </c>
      <c r="J82" s="23"/>
      <c r="K82" s="25">
        <v>45830.6</v>
      </c>
      <c r="L82" s="2"/>
      <c r="M82" s="23">
        <v>-5</v>
      </c>
      <c r="N82" s="23"/>
      <c r="O82" s="27">
        <f t="shared" ref="O82:O85" si="28">K82*M82/100</f>
        <v>-2291.5300000000002</v>
      </c>
      <c r="P82" s="2"/>
      <c r="Q82" s="28">
        <f t="shared" ref="Q82:Q85" si="29">I82+O82</f>
        <v>-2291.5300000000002</v>
      </c>
      <c r="R82" s="2"/>
      <c r="S82" s="29">
        <f t="shared" ref="S82:S85" si="30">+E82+K82</f>
        <v>800780.88</v>
      </c>
      <c r="T82" s="2"/>
      <c r="U82" s="23">
        <f>+U85</f>
        <v>-1</v>
      </c>
    </row>
    <row r="83" spans="1:21" s="8" customFormat="1" x14ac:dyDescent="0.2">
      <c r="A83" s="19">
        <v>344</v>
      </c>
      <c r="B83" s="24"/>
      <c r="C83" s="21" t="s">
        <v>47</v>
      </c>
      <c r="D83" s="2"/>
      <c r="E83" s="25">
        <v>433988.66000000003</v>
      </c>
      <c r="F83" s="2"/>
      <c r="G83" s="23">
        <v>0</v>
      </c>
      <c r="H83" s="2"/>
      <c r="I83" s="26">
        <f t="shared" si="27"/>
        <v>0</v>
      </c>
      <c r="J83" s="23"/>
      <c r="K83" s="25">
        <v>183044.51000000004</v>
      </c>
      <c r="L83" s="2"/>
      <c r="M83" s="23">
        <v>-10</v>
      </c>
      <c r="N83" s="23"/>
      <c r="O83" s="27">
        <f t="shared" si="28"/>
        <v>-18304.451000000005</v>
      </c>
      <c r="P83" s="2"/>
      <c r="Q83" s="28">
        <f t="shared" si="29"/>
        <v>-18304.451000000005</v>
      </c>
      <c r="R83" s="2"/>
      <c r="S83" s="29">
        <f t="shared" si="30"/>
        <v>617033.17000000004</v>
      </c>
      <c r="T83" s="2"/>
      <c r="U83" s="23">
        <f>+U85</f>
        <v>-1</v>
      </c>
    </row>
    <row r="84" spans="1:21" s="8" customFormat="1" x14ac:dyDescent="0.2">
      <c r="A84" s="19">
        <v>345</v>
      </c>
      <c r="B84" s="24"/>
      <c r="C84" s="21" t="s">
        <v>33</v>
      </c>
      <c r="D84" s="2"/>
      <c r="E84" s="25">
        <v>297438.52</v>
      </c>
      <c r="F84" s="2"/>
      <c r="G84" s="23">
        <v>0</v>
      </c>
      <c r="H84" s="2"/>
      <c r="I84" s="26">
        <f t="shared" ref="I84" si="31">+E84*G84/100</f>
        <v>0</v>
      </c>
      <c r="J84" s="23"/>
      <c r="K84" s="25">
        <v>32129.509999999995</v>
      </c>
      <c r="L84" s="2"/>
      <c r="M84" s="23">
        <v>-5</v>
      </c>
      <c r="N84" s="23"/>
      <c r="O84" s="27">
        <f t="shared" si="28"/>
        <v>-1606.4754999999998</v>
      </c>
      <c r="P84" s="2"/>
      <c r="Q84" s="28">
        <f t="shared" si="29"/>
        <v>-1606.4754999999998</v>
      </c>
      <c r="R84" s="2"/>
      <c r="S84" s="29">
        <f t="shared" ref="S84" si="32">+E84+K84</f>
        <v>329568.03000000003</v>
      </c>
      <c r="T84" s="2"/>
      <c r="U84" s="23">
        <f>+U86</f>
        <v>-1</v>
      </c>
    </row>
    <row r="85" spans="1:21" s="8" customFormat="1" x14ac:dyDescent="0.2">
      <c r="A85" s="19">
        <v>346</v>
      </c>
      <c r="B85" s="24"/>
      <c r="C85" s="21" t="s">
        <v>34</v>
      </c>
      <c r="D85" s="2"/>
      <c r="E85" s="30">
        <v>24996.98</v>
      </c>
      <c r="F85" s="2"/>
      <c r="G85" s="23">
        <v>0</v>
      </c>
      <c r="H85" s="2"/>
      <c r="I85" s="31">
        <f t="shared" si="27"/>
        <v>0</v>
      </c>
      <c r="J85" s="23"/>
      <c r="K85" s="30">
        <v>5343.87</v>
      </c>
      <c r="L85" s="2"/>
      <c r="M85" s="23">
        <v>-2</v>
      </c>
      <c r="N85" s="23"/>
      <c r="O85" s="32">
        <f t="shared" si="28"/>
        <v>-106.87739999999999</v>
      </c>
      <c r="P85" s="2"/>
      <c r="Q85" s="33">
        <f t="shared" si="29"/>
        <v>-106.87739999999999</v>
      </c>
      <c r="R85" s="2"/>
      <c r="S85" s="34">
        <f t="shared" si="30"/>
        <v>30340.85</v>
      </c>
      <c r="T85" s="2"/>
      <c r="U85" s="23">
        <f t="shared" ref="U85" si="33">+U86</f>
        <v>-1</v>
      </c>
    </row>
    <row r="86" spans="1:21" s="8" customFormat="1" x14ac:dyDescent="0.2">
      <c r="A86" s="19"/>
      <c r="B86" s="35" t="s">
        <v>50</v>
      </c>
      <c r="C86" s="2"/>
      <c r="D86" s="2"/>
      <c r="E86" s="36">
        <f>+SUBTOTAL(9,E82:E85)</f>
        <v>1511374.44</v>
      </c>
      <c r="F86" s="37"/>
      <c r="G86" s="38"/>
      <c r="H86" s="37"/>
      <c r="I86" s="36">
        <f>+SUBTOTAL(9,I82:I85)</f>
        <v>0</v>
      </c>
      <c r="J86" s="36"/>
      <c r="K86" s="36">
        <f>+SUBTOTAL(9,K82:K85)</f>
        <v>266348.49000000005</v>
      </c>
      <c r="L86" s="37"/>
      <c r="M86" s="37"/>
      <c r="N86" s="37"/>
      <c r="O86" s="36">
        <f>+SUBTOTAL(9,O82:O85)</f>
        <v>-22309.333900000005</v>
      </c>
      <c r="P86" s="37"/>
      <c r="Q86" s="39">
        <f>+SUBTOTAL(9,Q82:Q85)</f>
        <v>-22309.333900000005</v>
      </c>
      <c r="R86" s="37"/>
      <c r="S86" s="36">
        <f>+SUBTOTAL(9,S82:S85)</f>
        <v>1777722.9300000002</v>
      </c>
      <c r="T86" s="37"/>
      <c r="U86" s="38">
        <f>ROUND(Q86/S86*100,0)</f>
        <v>-1</v>
      </c>
    </row>
    <row r="87" spans="1:21" s="8" customFormat="1" x14ac:dyDescent="0.2">
      <c r="A87" s="46"/>
      <c r="B87" s="47"/>
      <c r="C87" s="48"/>
      <c r="E87" s="49"/>
      <c r="G87" s="50"/>
      <c r="I87" s="51"/>
      <c r="J87" s="50"/>
      <c r="K87" s="49"/>
      <c r="M87" s="50"/>
      <c r="N87" s="50"/>
      <c r="O87" s="52"/>
      <c r="Q87" s="53"/>
      <c r="S87" s="41"/>
      <c r="U87" s="50"/>
    </row>
    <row r="88" spans="1:21" s="8" customFormat="1" x14ac:dyDescent="0.2">
      <c r="A88" s="19"/>
      <c r="B88" s="20" t="s">
        <v>55</v>
      </c>
      <c r="C88" s="21"/>
      <c r="E88" s="49"/>
      <c r="G88" s="50"/>
      <c r="I88" s="51"/>
      <c r="J88" s="50"/>
      <c r="K88" s="49"/>
      <c r="M88" s="50"/>
      <c r="N88" s="50"/>
      <c r="O88" s="52"/>
      <c r="Q88" s="53"/>
      <c r="S88" s="41"/>
      <c r="U88" s="50"/>
    </row>
    <row r="89" spans="1:21" s="8" customFormat="1" x14ac:dyDescent="0.2">
      <c r="A89" s="19">
        <v>341</v>
      </c>
      <c r="B89" s="24"/>
      <c r="C89" s="21" t="s">
        <v>30</v>
      </c>
      <c r="E89" s="25">
        <v>41566128.989999995</v>
      </c>
      <c r="G89" s="23">
        <v>-10</v>
      </c>
      <c r="H89" s="2"/>
      <c r="I89" s="26">
        <f t="shared" ref="I89:I94" si="34">+E89*G89/100</f>
        <v>-4156612.8989999997</v>
      </c>
      <c r="J89" s="23"/>
      <c r="K89" s="25">
        <v>9285773.410000002</v>
      </c>
      <c r="L89" s="2"/>
      <c r="M89" s="23">
        <v>-5</v>
      </c>
      <c r="N89" s="23"/>
      <c r="O89" s="27">
        <f t="shared" ref="O89:O94" si="35">K89*M89/100</f>
        <v>-464288.67050000012</v>
      </c>
      <c r="P89" s="2"/>
      <c r="Q89" s="28">
        <f t="shared" ref="Q89:Q94" si="36">I89+O89</f>
        <v>-4620901.5695000002</v>
      </c>
      <c r="R89" s="2"/>
      <c r="S89" s="29">
        <f t="shared" ref="S89:S94" si="37">+E89+K89</f>
        <v>50851902.399999999</v>
      </c>
      <c r="T89" s="2"/>
      <c r="U89" s="23">
        <f t="shared" ref="U89:U94" si="38">+U90</f>
        <v>-10</v>
      </c>
    </row>
    <row r="90" spans="1:21" s="8" customFormat="1" x14ac:dyDescent="0.2">
      <c r="A90" s="19">
        <v>342</v>
      </c>
      <c r="B90" s="24"/>
      <c r="C90" s="21" t="s">
        <v>45</v>
      </c>
      <c r="E90" s="25">
        <v>28273894.199999999</v>
      </c>
      <c r="G90" s="23">
        <v>-10</v>
      </c>
      <c r="H90" s="2"/>
      <c r="I90" s="26">
        <f t="shared" si="34"/>
        <v>-2827389.42</v>
      </c>
      <c r="J90" s="23"/>
      <c r="K90" s="25">
        <v>1732193.1199999999</v>
      </c>
      <c r="L90" s="2"/>
      <c r="M90" s="23">
        <v>-5</v>
      </c>
      <c r="N90" s="23"/>
      <c r="O90" s="27">
        <f t="shared" si="35"/>
        <v>-86609.656000000003</v>
      </c>
      <c r="P90" s="2"/>
      <c r="Q90" s="28">
        <f t="shared" si="36"/>
        <v>-2913999.0759999999</v>
      </c>
      <c r="R90" s="2"/>
      <c r="S90" s="29">
        <f t="shared" si="37"/>
        <v>30006087.32</v>
      </c>
      <c r="T90" s="2"/>
      <c r="U90" s="23">
        <f t="shared" si="38"/>
        <v>-10</v>
      </c>
    </row>
    <row r="91" spans="1:21" s="8" customFormat="1" x14ac:dyDescent="0.2">
      <c r="A91" s="19">
        <v>343</v>
      </c>
      <c r="B91" s="24"/>
      <c r="C91" s="21" t="s">
        <v>46</v>
      </c>
      <c r="E91" s="25">
        <v>153815327.63999999</v>
      </c>
      <c r="G91" s="23">
        <v>-10</v>
      </c>
      <c r="H91" s="2"/>
      <c r="I91" s="26">
        <f t="shared" si="34"/>
        <v>-15381532.763999999</v>
      </c>
      <c r="J91" s="23"/>
      <c r="K91" s="25">
        <v>117567921.01000004</v>
      </c>
      <c r="L91" s="2"/>
      <c r="M91" s="23">
        <v>-10</v>
      </c>
      <c r="N91" s="23"/>
      <c r="O91" s="27">
        <f t="shared" si="35"/>
        <v>-11756792.101000004</v>
      </c>
      <c r="P91" s="2"/>
      <c r="Q91" s="28">
        <f t="shared" si="36"/>
        <v>-27138324.865000002</v>
      </c>
      <c r="R91" s="2"/>
      <c r="S91" s="29">
        <f t="shared" si="37"/>
        <v>271383248.65000004</v>
      </c>
      <c r="T91" s="2"/>
      <c r="U91" s="23">
        <f t="shared" si="38"/>
        <v>-10</v>
      </c>
    </row>
    <row r="92" spans="1:21" s="8" customFormat="1" x14ac:dyDescent="0.2">
      <c r="A92" s="19">
        <v>344</v>
      </c>
      <c r="B92" s="24"/>
      <c r="C92" s="21" t="s">
        <v>47</v>
      </c>
      <c r="E92" s="25">
        <v>51745984.089999996</v>
      </c>
      <c r="G92" s="23">
        <v>-10</v>
      </c>
      <c r="H92" s="2"/>
      <c r="I92" s="26">
        <f t="shared" si="34"/>
        <v>-5174598.409</v>
      </c>
      <c r="J92" s="23"/>
      <c r="K92" s="25">
        <v>11038602.830000002</v>
      </c>
      <c r="L92" s="2"/>
      <c r="M92" s="23">
        <v>-10</v>
      </c>
      <c r="N92" s="23"/>
      <c r="O92" s="27">
        <f t="shared" si="35"/>
        <v>-1103860.2830000001</v>
      </c>
      <c r="P92" s="2"/>
      <c r="Q92" s="28">
        <f t="shared" si="36"/>
        <v>-6278458.6919999998</v>
      </c>
      <c r="R92" s="2"/>
      <c r="S92" s="29">
        <f t="shared" si="37"/>
        <v>62784586.920000002</v>
      </c>
      <c r="T92" s="2"/>
      <c r="U92" s="23">
        <f t="shared" si="38"/>
        <v>-10</v>
      </c>
    </row>
    <row r="93" spans="1:21" s="8" customFormat="1" x14ac:dyDescent="0.2">
      <c r="A93" s="19">
        <v>345</v>
      </c>
      <c r="B93" s="24"/>
      <c r="C93" s="21" t="s">
        <v>33</v>
      </c>
      <c r="E93" s="25">
        <v>20920914.199999999</v>
      </c>
      <c r="G93" s="23">
        <v>-10</v>
      </c>
      <c r="H93" s="2"/>
      <c r="I93" s="26">
        <f t="shared" si="34"/>
        <v>-2092091.42</v>
      </c>
      <c r="J93" s="23"/>
      <c r="K93" s="25">
        <v>3667329.6699999995</v>
      </c>
      <c r="L93" s="2"/>
      <c r="M93" s="23">
        <v>-5</v>
      </c>
      <c r="N93" s="23"/>
      <c r="O93" s="27">
        <f t="shared" si="35"/>
        <v>-183366.48349999997</v>
      </c>
      <c r="P93" s="2"/>
      <c r="Q93" s="28">
        <f t="shared" si="36"/>
        <v>-2275457.9035</v>
      </c>
      <c r="R93" s="2"/>
      <c r="S93" s="29">
        <f t="shared" si="37"/>
        <v>24588243.869999997</v>
      </c>
      <c r="T93" s="2"/>
      <c r="U93" s="23">
        <f t="shared" si="38"/>
        <v>-10</v>
      </c>
    </row>
    <row r="94" spans="1:21" s="8" customFormat="1" x14ac:dyDescent="0.2">
      <c r="A94" s="19">
        <v>346</v>
      </c>
      <c r="B94" s="24"/>
      <c r="C94" s="21" t="s">
        <v>34</v>
      </c>
      <c r="E94" s="30">
        <v>2240277.37</v>
      </c>
      <c r="G94" s="23">
        <v>-10</v>
      </c>
      <c r="H94" s="2"/>
      <c r="I94" s="31">
        <f t="shared" si="34"/>
        <v>-224027.73700000002</v>
      </c>
      <c r="J94" s="23"/>
      <c r="K94" s="30">
        <v>1008922.1499999998</v>
      </c>
      <c r="L94" s="2"/>
      <c r="M94" s="23">
        <v>-2</v>
      </c>
      <c r="N94" s="23"/>
      <c r="O94" s="32">
        <f t="shared" si="35"/>
        <v>-20178.442999999996</v>
      </c>
      <c r="P94" s="2"/>
      <c r="Q94" s="33">
        <f t="shared" si="36"/>
        <v>-244206.18000000002</v>
      </c>
      <c r="R94" s="2"/>
      <c r="S94" s="34">
        <f t="shared" si="37"/>
        <v>3249199.52</v>
      </c>
      <c r="T94" s="2"/>
      <c r="U94" s="23">
        <f t="shared" si="38"/>
        <v>-10</v>
      </c>
    </row>
    <row r="95" spans="1:21" s="8" customFormat="1" x14ac:dyDescent="0.2">
      <c r="A95" s="19"/>
      <c r="B95" s="35" t="s">
        <v>56</v>
      </c>
      <c r="C95" s="2"/>
      <c r="E95" s="36">
        <f>+SUBTOTAL(9,E89:E94)</f>
        <v>298562526.48999995</v>
      </c>
      <c r="G95" s="38"/>
      <c r="H95" s="37"/>
      <c r="I95" s="36">
        <f>+SUBTOTAL(9,I89:I94)</f>
        <v>-29856252.649</v>
      </c>
      <c r="J95" s="36"/>
      <c r="K95" s="36">
        <f>+SUBTOTAL(9,K89:K94)</f>
        <v>144300742.19000003</v>
      </c>
      <c r="L95" s="37"/>
      <c r="M95" s="37"/>
      <c r="N95" s="37"/>
      <c r="O95" s="36">
        <f>+SUBTOTAL(9,O89:O94)</f>
        <v>-13615095.637000004</v>
      </c>
      <c r="P95" s="37"/>
      <c r="Q95" s="39">
        <f>+SUBTOTAL(9,Q89:Q94)</f>
        <v>-43471348.285999998</v>
      </c>
      <c r="R95" s="37"/>
      <c r="S95" s="36">
        <f>+SUBTOTAL(9,S89:S94)</f>
        <v>442863268.68000001</v>
      </c>
      <c r="T95" s="37"/>
      <c r="U95" s="38">
        <f>ROUND(Q95/S95*100,0)</f>
        <v>-10</v>
      </c>
    </row>
    <row r="96" spans="1:21" s="8" customFormat="1" x14ac:dyDescent="0.2">
      <c r="A96" s="46"/>
      <c r="B96" s="47"/>
      <c r="C96" s="48"/>
      <c r="E96" s="49"/>
      <c r="G96" s="50"/>
      <c r="I96" s="51"/>
      <c r="J96" s="50"/>
      <c r="K96" s="49"/>
      <c r="M96" s="50"/>
      <c r="N96" s="50"/>
      <c r="O96" s="52"/>
      <c r="Q96" s="53"/>
      <c r="S96" s="41"/>
      <c r="U96" s="50"/>
    </row>
    <row r="97" spans="1:21" s="8" customFormat="1" x14ac:dyDescent="0.2">
      <c r="A97" s="19"/>
      <c r="B97" s="20" t="s">
        <v>57</v>
      </c>
      <c r="C97" s="21"/>
      <c r="D97" s="2"/>
      <c r="E97" s="22"/>
      <c r="F97" s="2"/>
      <c r="G97" s="23"/>
      <c r="H97" s="2"/>
      <c r="I97" s="23"/>
      <c r="J97" s="23"/>
      <c r="K97" s="22"/>
      <c r="L97" s="2"/>
      <c r="M97" s="23"/>
      <c r="N97" s="23"/>
      <c r="O97" s="23"/>
      <c r="P97" s="2"/>
      <c r="Q97" s="2"/>
      <c r="R97" s="2"/>
      <c r="S97" s="2"/>
      <c r="T97" s="2"/>
      <c r="U97" s="2"/>
    </row>
    <row r="98" spans="1:21" s="8" customFormat="1" x14ac:dyDescent="0.2">
      <c r="A98" s="19">
        <v>341</v>
      </c>
      <c r="B98" s="24"/>
      <c r="C98" s="21" t="s">
        <v>30</v>
      </c>
      <c r="D98" s="2"/>
      <c r="E98" s="25">
        <v>285070.21999999997</v>
      </c>
      <c r="F98" s="2"/>
      <c r="G98" s="23">
        <v>-12</v>
      </c>
      <c r="H98" s="2"/>
      <c r="I98" s="26">
        <f t="shared" ref="I98:I102" si="39">+E98*G98/100</f>
        <v>-34208.426399999997</v>
      </c>
      <c r="J98" s="23"/>
      <c r="K98" s="25">
        <v>6381.329999999999</v>
      </c>
      <c r="L98" s="2"/>
      <c r="M98" s="23">
        <v>-5</v>
      </c>
      <c r="N98" s="23"/>
      <c r="O98" s="27">
        <f t="shared" ref="O98:O102" si="40">K98*M98/100</f>
        <v>-319.06649999999996</v>
      </c>
      <c r="P98" s="2"/>
      <c r="Q98" s="28">
        <f t="shared" ref="Q98:Q102" si="41">I98+O98</f>
        <v>-34527.492899999997</v>
      </c>
      <c r="R98" s="2"/>
      <c r="S98" s="29">
        <f t="shared" ref="S98:S102" si="42">+E98+K98</f>
        <v>291451.55</v>
      </c>
      <c r="T98" s="2"/>
      <c r="U98" s="23">
        <f t="shared" ref="U98:U102" si="43">+U99</f>
        <v>-12</v>
      </c>
    </row>
    <row r="99" spans="1:21" s="8" customFormat="1" x14ac:dyDescent="0.2">
      <c r="A99" s="19">
        <v>342</v>
      </c>
      <c r="B99" s="24"/>
      <c r="C99" s="21" t="s">
        <v>45</v>
      </c>
      <c r="D99" s="2"/>
      <c r="E99" s="25">
        <v>479342.75</v>
      </c>
      <c r="F99" s="2"/>
      <c r="G99" s="23">
        <v>-12</v>
      </c>
      <c r="H99" s="2"/>
      <c r="I99" s="26">
        <f t="shared" si="39"/>
        <v>-57521.13</v>
      </c>
      <c r="J99" s="23"/>
      <c r="K99" s="25">
        <v>17114.920000000002</v>
      </c>
      <c r="L99" s="2"/>
      <c r="M99" s="23">
        <v>-5</v>
      </c>
      <c r="N99" s="23"/>
      <c r="O99" s="27">
        <f t="shared" si="40"/>
        <v>-855.74600000000009</v>
      </c>
      <c r="P99" s="2"/>
      <c r="Q99" s="28">
        <f t="shared" si="41"/>
        <v>-58376.875999999997</v>
      </c>
      <c r="R99" s="2"/>
      <c r="S99" s="29">
        <f t="shared" si="42"/>
        <v>496457.67</v>
      </c>
      <c r="T99" s="2"/>
      <c r="U99" s="23">
        <f>+U100</f>
        <v>-12</v>
      </c>
    </row>
    <row r="100" spans="1:21" s="8" customFormat="1" x14ac:dyDescent="0.2">
      <c r="A100" s="19">
        <v>344</v>
      </c>
      <c r="B100" s="24"/>
      <c r="C100" s="21" t="s">
        <v>47</v>
      </c>
      <c r="D100" s="2"/>
      <c r="E100" s="25">
        <v>2405333.0699999998</v>
      </c>
      <c r="F100" s="2"/>
      <c r="G100" s="23">
        <v>-12</v>
      </c>
      <c r="H100" s="2"/>
      <c r="I100" s="26">
        <f t="shared" si="39"/>
        <v>-288639.96839999995</v>
      </c>
      <c r="J100" s="23"/>
      <c r="K100" s="25">
        <v>276802.61000000004</v>
      </c>
      <c r="L100" s="2"/>
      <c r="M100" s="23">
        <v>-10</v>
      </c>
      <c r="N100" s="23"/>
      <c r="O100" s="27">
        <f t="shared" si="40"/>
        <v>-27680.261000000006</v>
      </c>
      <c r="P100" s="2"/>
      <c r="Q100" s="28">
        <f t="shared" si="41"/>
        <v>-316320.22939999995</v>
      </c>
      <c r="R100" s="2"/>
      <c r="S100" s="29">
        <f t="shared" si="42"/>
        <v>2682135.6799999997</v>
      </c>
      <c r="T100" s="2"/>
      <c r="U100" s="23">
        <f t="shared" si="43"/>
        <v>-12</v>
      </c>
    </row>
    <row r="101" spans="1:21" s="8" customFormat="1" x14ac:dyDescent="0.2">
      <c r="A101" s="19">
        <v>345</v>
      </c>
      <c r="B101" s="24"/>
      <c r="C101" s="21" t="s">
        <v>33</v>
      </c>
      <c r="D101" s="2"/>
      <c r="E101" s="25">
        <v>774689.61</v>
      </c>
      <c r="F101" s="2"/>
      <c r="G101" s="23">
        <v>-12</v>
      </c>
      <c r="H101" s="2"/>
      <c r="I101" s="26">
        <f t="shared" si="39"/>
        <v>-92962.753200000006</v>
      </c>
      <c r="J101" s="23"/>
      <c r="K101" s="25">
        <v>41573.800000000003</v>
      </c>
      <c r="L101" s="2"/>
      <c r="M101" s="23">
        <v>-5</v>
      </c>
      <c r="N101" s="23"/>
      <c r="O101" s="27">
        <f t="shared" si="40"/>
        <v>-2078.69</v>
      </c>
      <c r="P101" s="2"/>
      <c r="Q101" s="28">
        <f t="shared" si="41"/>
        <v>-95041.443200000009</v>
      </c>
      <c r="R101" s="2"/>
      <c r="S101" s="29">
        <f t="shared" si="42"/>
        <v>816263.41</v>
      </c>
      <c r="T101" s="2"/>
      <c r="U101" s="23">
        <f t="shared" si="43"/>
        <v>-12</v>
      </c>
    </row>
    <row r="102" spans="1:21" s="8" customFormat="1" x14ac:dyDescent="0.2">
      <c r="A102" s="19">
        <v>346</v>
      </c>
      <c r="B102" s="24"/>
      <c r="C102" s="21" t="s">
        <v>34</v>
      </c>
      <c r="D102" s="2"/>
      <c r="E102" s="30">
        <v>99888.13</v>
      </c>
      <c r="F102" s="2"/>
      <c r="G102" s="23">
        <v>-12</v>
      </c>
      <c r="H102" s="2"/>
      <c r="I102" s="31">
        <f t="shared" si="39"/>
        <v>-11986.5756</v>
      </c>
      <c r="J102" s="23"/>
      <c r="K102" s="30">
        <v>12207.089999999998</v>
      </c>
      <c r="L102" s="2"/>
      <c r="M102" s="23">
        <v>-2</v>
      </c>
      <c r="N102" s="23"/>
      <c r="O102" s="32">
        <f t="shared" si="40"/>
        <v>-244.14179999999996</v>
      </c>
      <c r="P102" s="2"/>
      <c r="Q102" s="33">
        <f t="shared" si="41"/>
        <v>-12230.7174</v>
      </c>
      <c r="R102" s="2"/>
      <c r="S102" s="34">
        <f t="shared" si="42"/>
        <v>112095.22</v>
      </c>
      <c r="T102" s="2"/>
      <c r="U102" s="23">
        <f t="shared" si="43"/>
        <v>-12</v>
      </c>
    </row>
    <row r="103" spans="1:21" s="8" customFormat="1" x14ac:dyDescent="0.2">
      <c r="A103" s="19"/>
      <c r="B103" s="35" t="s">
        <v>59</v>
      </c>
      <c r="C103" s="2"/>
      <c r="D103" s="2"/>
      <c r="E103" s="36">
        <f>+SUBTOTAL(9,E98:E102)</f>
        <v>4044323.78</v>
      </c>
      <c r="F103" s="37"/>
      <c r="G103" s="38"/>
      <c r="H103" s="37"/>
      <c r="I103" s="36">
        <f>+SUBTOTAL(9,I98:I102)</f>
        <v>-485318.85359999991</v>
      </c>
      <c r="J103" s="36"/>
      <c r="K103" s="36">
        <f>+SUBTOTAL(9,K98:K102)</f>
        <v>354079.75000000006</v>
      </c>
      <c r="L103" s="37"/>
      <c r="M103" s="37"/>
      <c r="N103" s="37"/>
      <c r="O103" s="36">
        <f>+SUBTOTAL(9,O98:O102)</f>
        <v>-31177.905300000006</v>
      </c>
      <c r="P103" s="37"/>
      <c r="Q103" s="39">
        <f>+SUBTOTAL(9,Q98:Q102)</f>
        <v>-516496.75889999996</v>
      </c>
      <c r="R103" s="37"/>
      <c r="S103" s="36">
        <f>+SUBTOTAL(9,S98:S102)</f>
        <v>4398403.5299999993</v>
      </c>
      <c r="T103" s="37"/>
      <c r="U103" s="38">
        <f>ROUND(Q103/S103*100,0)</f>
        <v>-12</v>
      </c>
    </row>
    <row r="104" spans="1:21" s="8" customFormat="1" x14ac:dyDescent="0.2">
      <c r="A104" s="19"/>
      <c r="B104" s="35"/>
      <c r="C104" s="2"/>
      <c r="D104" s="2"/>
      <c r="E104" s="36"/>
      <c r="F104" s="37"/>
      <c r="G104" s="38"/>
      <c r="H104" s="37"/>
      <c r="I104" s="36"/>
      <c r="J104" s="36"/>
      <c r="K104" s="36"/>
      <c r="L104" s="37"/>
      <c r="M104" s="37"/>
      <c r="N104" s="37"/>
      <c r="O104" s="36"/>
      <c r="P104" s="37"/>
      <c r="Q104" s="39"/>
      <c r="R104" s="37"/>
      <c r="S104" s="36"/>
      <c r="T104" s="37"/>
      <c r="U104" s="38"/>
    </row>
    <row r="105" spans="1:21" s="8" customFormat="1" x14ac:dyDescent="0.2">
      <c r="A105" s="19"/>
      <c r="B105" s="20" t="s">
        <v>58</v>
      </c>
      <c r="C105" s="21"/>
      <c r="D105" s="2"/>
      <c r="E105" s="22"/>
      <c r="F105" s="2"/>
      <c r="G105" s="23"/>
      <c r="H105" s="2"/>
      <c r="I105" s="23"/>
      <c r="J105" s="23"/>
      <c r="K105" s="22"/>
      <c r="L105" s="2"/>
      <c r="M105" s="23"/>
      <c r="N105" s="23"/>
      <c r="O105" s="23"/>
      <c r="P105" s="2"/>
      <c r="Q105" s="2"/>
      <c r="R105" s="2"/>
      <c r="S105" s="2"/>
      <c r="T105" s="2"/>
      <c r="U105" s="2"/>
    </row>
    <row r="106" spans="1:21" s="8" customFormat="1" x14ac:dyDescent="0.2">
      <c r="A106" s="19">
        <v>341</v>
      </c>
      <c r="B106" s="24"/>
      <c r="C106" s="21" t="s">
        <v>30</v>
      </c>
      <c r="D106" s="2"/>
      <c r="E106" s="25">
        <v>1883904.2899999998</v>
      </c>
      <c r="F106" s="2"/>
      <c r="G106" s="23">
        <v>-5</v>
      </c>
      <c r="H106" s="2"/>
      <c r="I106" s="26">
        <f t="shared" ref="I106:I111" si="44">+E106*G106/100</f>
        <v>-94195.214499999987</v>
      </c>
      <c r="J106" s="23"/>
      <c r="K106" s="25">
        <v>314981.11999999994</v>
      </c>
      <c r="L106" s="2"/>
      <c r="M106" s="23">
        <v>-5</v>
      </c>
      <c r="N106" s="23"/>
      <c r="O106" s="27">
        <f t="shared" ref="O106:O111" si="45">K106*M106/100</f>
        <v>-15749.055999999997</v>
      </c>
      <c r="P106" s="2"/>
      <c r="Q106" s="28">
        <f t="shared" ref="Q106:Q111" si="46">I106+O106</f>
        <v>-109944.27049999998</v>
      </c>
      <c r="R106" s="2"/>
      <c r="S106" s="29">
        <f t="shared" ref="S106:S111" si="47">+E106+K106</f>
        <v>2198885.4099999997</v>
      </c>
      <c r="T106" s="2"/>
      <c r="U106" s="23">
        <f t="shared" ref="U106:U111" si="48">+U107</f>
        <v>-6</v>
      </c>
    </row>
    <row r="107" spans="1:21" s="8" customFormat="1" x14ac:dyDescent="0.2">
      <c r="A107" s="19">
        <v>342</v>
      </c>
      <c r="B107" s="24"/>
      <c r="C107" s="21" t="s">
        <v>45</v>
      </c>
      <c r="D107" s="2"/>
      <c r="E107" s="25">
        <v>7732234.5499999998</v>
      </c>
      <c r="F107" s="2"/>
      <c r="G107" s="23">
        <v>-5</v>
      </c>
      <c r="H107" s="2"/>
      <c r="I107" s="26">
        <f t="shared" si="44"/>
        <v>-386611.72749999998</v>
      </c>
      <c r="J107" s="23"/>
      <c r="K107" s="25">
        <v>1097325.6300000001</v>
      </c>
      <c r="L107" s="2"/>
      <c r="M107" s="23">
        <v>-5</v>
      </c>
      <c r="N107" s="23"/>
      <c r="O107" s="27">
        <f t="shared" si="45"/>
        <v>-54866.281500000005</v>
      </c>
      <c r="P107" s="2"/>
      <c r="Q107" s="28">
        <f t="shared" si="46"/>
        <v>-441478.00899999996</v>
      </c>
      <c r="R107" s="2"/>
      <c r="S107" s="29">
        <f t="shared" si="47"/>
        <v>8829560.1799999997</v>
      </c>
      <c r="T107" s="2"/>
      <c r="U107" s="23">
        <f t="shared" si="48"/>
        <v>-6</v>
      </c>
    </row>
    <row r="108" spans="1:21" s="8" customFormat="1" x14ac:dyDescent="0.2">
      <c r="A108" s="19">
        <v>343</v>
      </c>
      <c r="B108" s="24"/>
      <c r="C108" s="21" t="s">
        <v>46</v>
      </c>
      <c r="D108" s="2"/>
      <c r="E108" s="25">
        <v>13170864.18</v>
      </c>
      <c r="F108" s="2"/>
      <c r="G108" s="23">
        <v>-5</v>
      </c>
      <c r="H108" s="2"/>
      <c r="I108" s="26">
        <f t="shared" si="44"/>
        <v>-658543.20900000003</v>
      </c>
      <c r="J108" s="23"/>
      <c r="K108" s="25">
        <v>6407668.1699999999</v>
      </c>
      <c r="L108" s="2"/>
      <c r="M108" s="23">
        <v>-10</v>
      </c>
      <c r="N108" s="23"/>
      <c r="O108" s="27">
        <f t="shared" si="45"/>
        <v>-640766.81700000004</v>
      </c>
      <c r="P108" s="2"/>
      <c r="Q108" s="28">
        <f t="shared" si="46"/>
        <v>-1299310.0260000001</v>
      </c>
      <c r="R108" s="2"/>
      <c r="S108" s="29">
        <f t="shared" si="47"/>
        <v>19578532.350000001</v>
      </c>
      <c r="T108" s="2"/>
      <c r="U108" s="23">
        <f t="shared" si="48"/>
        <v>-6</v>
      </c>
    </row>
    <row r="109" spans="1:21" s="8" customFormat="1" x14ac:dyDescent="0.2">
      <c r="A109" s="19">
        <v>344</v>
      </c>
      <c r="B109" s="24"/>
      <c r="C109" s="21" t="s">
        <v>47</v>
      </c>
      <c r="D109" s="2"/>
      <c r="E109" s="25">
        <v>4519436.7</v>
      </c>
      <c r="F109" s="2"/>
      <c r="G109" s="23">
        <v>-5</v>
      </c>
      <c r="H109" s="2"/>
      <c r="I109" s="26">
        <f t="shared" si="44"/>
        <v>-225971.83499999999</v>
      </c>
      <c r="J109" s="23"/>
      <c r="K109" s="25">
        <v>807081.71</v>
      </c>
      <c r="L109" s="2"/>
      <c r="M109" s="23">
        <v>-10</v>
      </c>
      <c r="N109" s="23"/>
      <c r="O109" s="27">
        <f t="shared" si="45"/>
        <v>-80708.171000000002</v>
      </c>
      <c r="P109" s="2"/>
      <c r="Q109" s="28">
        <f t="shared" si="46"/>
        <v>-306680.00599999999</v>
      </c>
      <c r="R109" s="2"/>
      <c r="S109" s="29">
        <f t="shared" si="47"/>
        <v>5326518.41</v>
      </c>
      <c r="T109" s="2"/>
      <c r="U109" s="23">
        <f t="shared" si="48"/>
        <v>-6</v>
      </c>
    </row>
    <row r="110" spans="1:21" s="8" customFormat="1" x14ac:dyDescent="0.2">
      <c r="A110" s="19">
        <v>345</v>
      </c>
      <c r="B110" s="24"/>
      <c r="C110" s="21" t="s">
        <v>33</v>
      </c>
      <c r="D110" s="2"/>
      <c r="E110" s="25">
        <v>2161579.5300000003</v>
      </c>
      <c r="F110" s="2"/>
      <c r="G110" s="23">
        <v>-5</v>
      </c>
      <c r="H110" s="2"/>
      <c r="I110" s="26">
        <f t="shared" si="44"/>
        <v>-108078.97650000002</v>
      </c>
      <c r="J110" s="23"/>
      <c r="K110" s="25">
        <v>338071.08999999997</v>
      </c>
      <c r="L110" s="2"/>
      <c r="M110" s="23">
        <v>-5</v>
      </c>
      <c r="N110" s="23"/>
      <c r="O110" s="27">
        <f t="shared" si="45"/>
        <v>-16903.554499999998</v>
      </c>
      <c r="P110" s="2"/>
      <c r="Q110" s="28">
        <f t="shared" si="46"/>
        <v>-124982.53100000002</v>
      </c>
      <c r="R110" s="2"/>
      <c r="S110" s="29">
        <f t="shared" si="47"/>
        <v>2499650.62</v>
      </c>
      <c r="T110" s="2"/>
      <c r="U110" s="23">
        <f t="shared" si="48"/>
        <v>-6</v>
      </c>
    </row>
    <row r="111" spans="1:21" s="8" customFormat="1" x14ac:dyDescent="0.2">
      <c r="A111" s="19">
        <v>346</v>
      </c>
      <c r="B111" s="24"/>
      <c r="C111" s="21" t="s">
        <v>34</v>
      </c>
      <c r="D111" s="2"/>
      <c r="E111" s="30">
        <v>794927.69000000006</v>
      </c>
      <c r="F111" s="2"/>
      <c r="G111" s="23">
        <v>-5</v>
      </c>
      <c r="H111" s="2"/>
      <c r="I111" s="31">
        <f t="shared" si="44"/>
        <v>-39746.3845</v>
      </c>
      <c r="J111" s="23"/>
      <c r="K111" s="30">
        <v>302112.75999999995</v>
      </c>
      <c r="L111" s="2"/>
      <c r="M111" s="23">
        <v>-2</v>
      </c>
      <c r="N111" s="23"/>
      <c r="O111" s="32">
        <f t="shared" si="45"/>
        <v>-6042.2551999999987</v>
      </c>
      <c r="P111" s="2"/>
      <c r="Q111" s="33">
        <f t="shared" si="46"/>
        <v>-45788.6397</v>
      </c>
      <c r="R111" s="2"/>
      <c r="S111" s="34">
        <f t="shared" si="47"/>
        <v>1097040.45</v>
      </c>
      <c r="T111" s="2"/>
      <c r="U111" s="23">
        <f t="shared" si="48"/>
        <v>-6</v>
      </c>
    </row>
    <row r="112" spans="1:21" s="8" customFormat="1" x14ac:dyDescent="0.2">
      <c r="A112" s="19"/>
      <c r="B112" s="35" t="s">
        <v>60</v>
      </c>
      <c r="C112" s="2"/>
      <c r="D112" s="2"/>
      <c r="E112" s="36">
        <f>+SUBTOTAL(9,E106:E111)</f>
        <v>30262946.940000001</v>
      </c>
      <c r="F112" s="37"/>
      <c r="G112" s="38"/>
      <c r="H112" s="37"/>
      <c r="I112" s="36">
        <f>+SUBTOTAL(9,I106:I111)</f>
        <v>-1513147.3470000001</v>
      </c>
      <c r="J112" s="36"/>
      <c r="K112" s="36">
        <f>+SUBTOTAL(9,K106:K111)</f>
        <v>9267240.4799999986</v>
      </c>
      <c r="L112" s="37"/>
      <c r="M112" s="37"/>
      <c r="N112" s="37"/>
      <c r="O112" s="36">
        <f>+SUBTOTAL(9,O106:O111)</f>
        <v>-815036.13520000002</v>
      </c>
      <c r="P112" s="37"/>
      <c r="Q112" s="39">
        <f>+SUBTOTAL(9,Q106:Q111)</f>
        <v>-2328183.4822</v>
      </c>
      <c r="R112" s="37"/>
      <c r="S112" s="36">
        <f>+SUBTOTAL(9,S106:S111)</f>
        <v>39530187.420000002</v>
      </c>
      <c r="T112" s="37"/>
      <c r="U112" s="38">
        <f>ROUND(Q112/S112*100,0)</f>
        <v>-6</v>
      </c>
    </row>
    <row r="113" spans="1:21" s="8" customFormat="1" x14ac:dyDescent="0.2">
      <c r="A113" s="46"/>
      <c r="B113" s="47"/>
      <c r="C113" s="48"/>
      <c r="E113" s="49"/>
      <c r="G113" s="50"/>
      <c r="I113" s="51"/>
      <c r="J113" s="50"/>
      <c r="K113" s="49"/>
      <c r="M113" s="50"/>
      <c r="N113" s="50"/>
      <c r="O113" s="52"/>
      <c r="Q113" s="53"/>
      <c r="S113" s="41"/>
      <c r="U113" s="50"/>
    </row>
    <row r="114" spans="1:21" s="8" customFormat="1" x14ac:dyDescent="0.2">
      <c r="A114" s="19"/>
      <c r="B114" s="20" t="s">
        <v>51</v>
      </c>
      <c r="C114" s="21"/>
      <c r="D114" s="2"/>
      <c r="E114" s="22"/>
      <c r="F114" s="2"/>
      <c r="G114" s="23"/>
      <c r="H114" s="2"/>
      <c r="I114" s="23"/>
      <c r="J114" s="23"/>
      <c r="K114" s="22"/>
      <c r="L114" s="2"/>
      <c r="M114" s="23"/>
      <c r="N114" s="23"/>
      <c r="O114" s="23"/>
      <c r="P114" s="2"/>
      <c r="Q114" s="2"/>
      <c r="R114" s="2"/>
      <c r="S114" s="2"/>
      <c r="T114" s="2"/>
      <c r="U114" s="2"/>
    </row>
    <row r="115" spans="1:21" s="8" customFormat="1" x14ac:dyDescent="0.2">
      <c r="A115" s="19">
        <v>341</v>
      </c>
      <c r="B115" s="24"/>
      <c r="C115" s="21" t="s">
        <v>30</v>
      </c>
      <c r="D115" s="2"/>
      <c r="E115" s="25">
        <v>18925350.169999998</v>
      </c>
      <c r="F115" s="2"/>
      <c r="G115" s="23">
        <v>-8</v>
      </c>
      <c r="H115" s="2"/>
      <c r="I115" s="26">
        <f t="shared" ref="I115:I120" si="49">+E115*G115/100</f>
        <v>-1514028.0135999999</v>
      </c>
      <c r="J115" s="23"/>
      <c r="K115" s="25">
        <v>3581972.2400000012</v>
      </c>
      <c r="L115" s="2"/>
      <c r="M115" s="23">
        <v>-5</v>
      </c>
      <c r="N115" s="23"/>
      <c r="O115" s="27">
        <f t="shared" ref="O115:O120" si="50">K115*M115/100</f>
        <v>-179098.61200000008</v>
      </c>
      <c r="P115" s="2"/>
      <c r="Q115" s="28">
        <f t="shared" ref="Q115:Q119" si="51">I115+O115</f>
        <v>-1693126.6255999999</v>
      </c>
      <c r="R115" s="2"/>
      <c r="S115" s="29">
        <f t="shared" ref="S115:S120" si="52">+E115+K115</f>
        <v>22507322.41</v>
      </c>
      <c r="T115" s="2"/>
      <c r="U115" s="23">
        <f t="shared" ref="U115:U120" si="53">+U116</f>
        <v>-8</v>
      </c>
    </row>
    <row r="116" spans="1:21" s="8" customFormat="1" x14ac:dyDescent="0.2">
      <c r="A116" s="19">
        <v>342</v>
      </c>
      <c r="B116" s="24"/>
      <c r="C116" s="21" t="s">
        <v>45</v>
      </c>
      <c r="D116" s="2"/>
      <c r="E116" s="25">
        <v>6656034.7000000002</v>
      </c>
      <c r="F116" s="2"/>
      <c r="G116" s="23">
        <v>-8</v>
      </c>
      <c r="H116" s="2"/>
      <c r="I116" s="26">
        <f t="shared" si="49"/>
        <v>-532482.77600000007</v>
      </c>
      <c r="J116" s="23"/>
      <c r="K116" s="25">
        <v>1999989.8200000003</v>
      </c>
      <c r="L116" s="2"/>
      <c r="M116" s="23">
        <v>-5</v>
      </c>
      <c r="N116" s="23"/>
      <c r="O116" s="27">
        <f t="shared" si="50"/>
        <v>-99999.491000000009</v>
      </c>
      <c r="P116" s="2"/>
      <c r="Q116" s="28">
        <f t="shared" si="51"/>
        <v>-632482.26700000011</v>
      </c>
      <c r="R116" s="2"/>
      <c r="S116" s="29">
        <f t="shared" si="52"/>
        <v>8656024.5199999996</v>
      </c>
      <c r="T116" s="2"/>
      <c r="U116" s="23">
        <f t="shared" si="53"/>
        <v>-8</v>
      </c>
    </row>
    <row r="117" spans="1:21" s="8" customFormat="1" x14ac:dyDescent="0.2">
      <c r="A117" s="19">
        <v>343</v>
      </c>
      <c r="B117" s="24"/>
      <c r="C117" s="21" t="s">
        <v>46</v>
      </c>
      <c r="D117" s="2"/>
      <c r="E117" s="25">
        <v>112389248.78</v>
      </c>
      <c r="F117" s="2"/>
      <c r="G117" s="23">
        <v>-8</v>
      </c>
      <c r="H117" s="2"/>
      <c r="I117" s="26">
        <f t="shared" si="49"/>
        <v>-8991139.9024</v>
      </c>
      <c r="J117" s="23"/>
      <c r="K117" s="25">
        <v>62320232.36999999</v>
      </c>
      <c r="L117" s="2"/>
      <c r="M117" s="23">
        <v>-10</v>
      </c>
      <c r="N117" s="23"/>
      <c r="O117" s="27">
        <f t="shared" si="50"/>
        <v>-6232023.2369999997</v>
      </c>
      <c r="P117" s="2"/>
      <c r="Q117" s="28">
        <f t="shared" si="51"/>
        <v>-15223163.1394</v>
      </c>
      <c r="R117" s="2"/>
      <c r="S117" s="29">
        <f t="shared" si="52"/>
        <v>174709481.14999998</v>
      </c>
      <c r="T117" s="2"/>
      <c r="U117" s="23">
        <f t="shared" si="53"/>
        <v>-8</v>
      </c>
    </row>
    <row r="118" spans="1:21" s="8" customFormat="1" x14ac:dyDescent="0.2">
      <c r="A118" s="19">
        <v>344</v>
      </c>
      <c r="B118" s="24"/>
      <c r="C118" s="21" t="s">
        <v>47</v>
      </c>
      <c r="D118" s="2"/>
      <c r="E118" s="25">
        <v>17597590.399999999</v>
      </c>
      <c r="F118" s="2"/>
      <c r="G118" s="23">
        <v>-8</v>
      </c>
      <c r="H118" s="2"/>
      <c r="I118" s="26">
        <f t="shared" si="49"/>
        <v>-1407807.2319999998</v>
      </c>
      <c r="J118" s="23"/>
      <c r="K118" s="25">
        <v>3227973.3800000008</v>
      </c>
      <c r="L118" s="2"/>
      <c r="M118" s="23">
        <v>-10</v>
      </c>
      <c r="N118" s="23"/>
      <c r="O118" s="27">
        <f t="shared" si="50"/>
        <v>-322797.33800000011</v>
      </c>
      <c r="P118" s="2"/>
      <c r="Q118" s="28">
        <f t="shared" si="51"/>
        <v>-1730604.5699999998</v>
      </c>
      <c r="R118" s="2"/>
      <c r="S118" s="29">
        <f t="shared" si="52"/>
        <v>20825563.780000001</v>
      </c>
      <c r="T118" s="2"/>
      <c r="U118" s="23">
        <f t="shared" si="53"/>
        <v>-8</v>
      </c>
    </row>
    <row r="119" spans="1:21" s="8" customFormat="1" x14ac:dyDescent="0.2">
      <c r="A119" s="19">
        <v>345</v>
      </c>
      <c r="B119" s="24"/>
      <c r="C119" s="21" t="s">
        <v>33</v>
      </c>
      <c r="D119" s="2"/>
      <c r="E119" s="25">
        <v>23974713.780000001</v>
      </c>
      <c r="F119" s="2"/>
      <c r="G119" s="23">
        <v>-8</v>
      </c>
      <c r="H119" s="2"/>
      <c r="I119" s="26">
        <f t="shared" si="49"/>
        <v>-1917977.1024000002</v>
      </c>
      <c r="J119" s="23"/>
      <c r="K119" s="25">
        <v>3485028.9800000004</v>
      </c>
      <c r="L119" s="2"/>
      <c r="M119" s="23">
        <v>-5</v>
      </c>
      <c r="N119" s="23"/>
      <c r="O119" s="27">
        <f t="shared" si="50"/>
        <v>-174251.44900000002</v>
      </c>
      <c r="P119" s="2"/>
      <c r="Q119" s="28">
        <f t="shared" si="51"/>
        <v>-2092228.5514000002</v>
      </c>
      <c r="R119" s="2"/>
      <c r="S119" s="29">
        <f t="shared" si="52"/>
        <v>27459742.760000002</v>
      </c>
      <c r="T119" s="2"/>
      <c r="U119" s="23">
        <f t="shared" si="53"/>
        <v>-8</v>
      </c>
    </row>
    <row r="120" spans="1:21" s="8" customFormat="1" x14ac:dyDescent="0.2">
      <c r="A120" s="19">
        <v>346</v>
      </c>
      <c r="B120" s="24"/>
      <c r="C120" s="21" t="s">
        <v>34</v>
      </c>
      <c r="D120" s="2"/>
      <c r="E120" s="30">
        <v>75061.100000000006</v>
      </c>
      <c r="F120" s="2"/>
      <c r="G120" s="23">
        <v>-8</v>
      </c>
      <c r="H120" s="2"/>
      <c r="I120" s="31">
        <f t="shared" si="49"/>
        <v>-6004.8880000000008</v>
      </c>
      <c r="J120" s="23"/>
      <c r="K120" s="30">
        <v>22634.5</v>
      </c>
      <c r="L120" s="2"/>
      <c r="M120" s="23">
        <v>-2</v>
      </c>
      <c r="N120" s="23"/>
      <c r="O120" s="32">
        <f t="shared" si="50"/>
        <v>-452.69</v>
      </c>
      <c r="P120" s="2"/>
      <c r="Q120" s="33">
        <f>I120+O120</f>
        <v>-6457.5780000000004</v>
      </c>
      <c r="R120" s="2"/>
      <c r="S120" s="34">
        <f t="shared" si="52"/>
        <v>97695.6</v>
      </c>
      <c r="T120" s="2"/>
      <c r="U120" s="23">
        <f t="shared" si="53"/>
        <v>-8</v>
      </c>
    </row>
    <row r="121" spans="1:21" s="8" customFormat="1" x14ac:dyDescent="0.2">
      <c r="A121" s="19"/>
      <c r="B121" s="35" t="s">
        <v>52</v>
      </c>
      <c r="C121" s="2"/>
      <c r="D121" s="2"/>
      <c r="E121" s="42">
        <f>+SUBTOTAL(9,E115:E120)</f>
        <v>179617998.93000001</v>
      </c>
      <c r="F121" s="37"/>
      <c r="G121" s="38"/>
      <c r="H121" s="37"/>
      <c r="I121" s="42">
        <f>+SUBTOTAL(9,I115:I120)</f>
        <v>-14369439.9144</v>
      </c>
      <c r="J121" s="36"/>
      <c r="K121" s="42">
        <f>+SUBTOTAL(9,K115:K120)</f>
        <v>74637831.289999992</v>
      </c>
      <c r="L121" s="37"/>
      <c r="M121" s="37"/>
      <c r="N121" s="37"/>
      <c r="O121" s="42">
        <f>+SUBTOTAL(9,O115:O120)</f>
        <v>-7008622.8170000007</v>
      </c>
      <c r="P121" s="37"/>
      <c r="Q121" s="43">
        <f>+SUBTOTAL(9,Q115:Q120)</f>
        <v>-21378062.731399998</v>
      </c>
      <c r="R121" s="37"/>
      <c r="S121" s="42">
        <f>+SUBTOTAL(9,S115:S120)</f>
        <v>254255830.21999997</v>
      </c>
      <c r="T121" s="37"/>
      <c r="U121" s="38">
        <f>ROUND(Q121/S121*100,0)</f>
        <v>-8</v>
      </c>
    </row>
    <row r="122" spans="1:21" s="8" customFormat="1" x14ac:dyDescent="0.2">
      <c r="A122" s="46"/>
      <c r="B122" s="47"/>
      <c r="C122" s="48"/>
      <c r="E122" s="49"/>
      <c r="G122" s="50"/>
      <c r="I122" s="51"/>
      <c r="J122" s="50"/>
      <c r="K122" s="49"/>
      <c r="M122" s="50"/>
      <c r="N122" s="50"/>
      <c r="O122" s="52"/>
      <c r="Q122" s="53"/>
      <c r="S122" s="41"/>
      <c r="U122" s="50"/>
    </row>
    <row r="123" spans="1:21" x14ac:dyDescent="0.2">
      <c r="A123" s="44" t="s">
        <v>8</v>
      </c>
      <c r="E123" s="54">
        <f>+SUBTOTAL(9,E81:E122)</f>
        <v>513999170.57999992</v>
      </c>
      <c r="I123" s="54">
        <f>+SUBTOTAL(9,I81:I122)</f>
        <v>-46224158.763999991</v>
      </c>
      <c r="K123" s="54">
        <f>+SUBTOTAL(9,K81:K122)</f>
        <v>228826242.20000002</v>
      </c>
      <c r="O123" s="54">
        <f>+SUBTOTAL(9,O81:O122)</f>
        <v>-21492241.828400005</v>
      </c>
      <c r="Q123" s="54">
        <f>+SUBTOTAL(9,Q81:Q122)</f>
        <v>-67716400.592399999</v>
      </c>
      <c r="S123" s="54">
        <f>+SUBTOTAL(9,S81:S122)</f>
        <v>742825412.78000021</v>
      </c>
    </row>
    <row r="124" spans="1:21" x14ac:dyDescent="0.2">
      <c r="A124" s="19"/>
    </row>
    <row r="125" spans="1:21" ht="13.5" thickBot="1" x14ac:dyDescent="0.25">
      <c r="A125" s="44" t="s">
        <v>3</v>
      </c>
      <c r="B125" s="14"/>
      <c r="C125" s="14"/>
      <c r="D125" s="14"/>
      <c r="E125" s="55">
        <f>+SUBTOTAL(9,E15:E124)</f>
        <v>5380507785.4799948</v>
      </c>
      <c r="F125" s="14"/>
      <c r="G125" s="14"/>
      <c r="H125" s="14"/>
      <c r="I125" s="55">
        <f>+SUBTOTAL(9,I15:I124)</f>
        <v>-281799362.34069991</v>
      </c>
      <c r="J125" s="14"/>
      <c r="K125" s="55">
        <f>+SUBTOTAL(9,K15:K124)</f>
        <v>903192557.32999921</v>
      </c>
      <c r="L125" s="14"/>
      <c r="M125" s="14"/>
      <c r="N125" s="14"/>
      <c r="O125" s="55">
        <f>+SUBTOTAL(9,O15:O124)</f>
        <v>-195630288.97519985</v>
      </c>
      <c r="P125" s="14"/>
      <c r="Q125" s="55">
        <f>+SUBTOTAL(9,Q15:Q124)</f>
        <v>-477429651.31589967</v>
      </c>
      <c r="R125" s="14"/>
      <c r="S125" s="55">
        <f>+SUBTOTAL(9,S15:S124)</f>
        <v>6283700342.8099957</v>
      </c>
      <c r="T125" s="14"/>
      <c r="U125" s="14"/>
    </row>
    <row r="126" spans="1:21" ht="13.5" thickTop="1" x14ac:dyDescent="0.2">
      <c r="A126" s="19"/>
    </row>
    <row r="127" spans="1:21" x14ac:dyDescent="0.2">
      <c r="A127" s="19"/>
    </row>
  </sheetData>
  <pageMargins left="0.75" right="0.75" top="0.75" bottom="0.5" header="0.3" footer="0.3"/>
  <pageSetup scale="50" fitToHeight="0" orientation="landscape" r:id="rId1"/>
  <headerFooter>
    <oddHeader xml:space="preserve">&amp;R
</oddHeader>
  </headerFooter>
  <rowBreaks count="1" manualBreakCount="1">
    <brk id="73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61D43CDD-CBFB-4356-8484-776FEF5AD694}"/>
</file>

<file path=customXml/itemProps2.xml><?xml version="1.0" encoding="utf-8"?>
<ds:datastoreItem xmlns:ds="http://schemas.openxmlformats.org/officeDocument/2006/customXml" ds:itemID="{044F5DB1-A0BF-4CC8-937D-6D12697AFA51}"/>
</file>

<file path=customXml/itemProps3.xml><?xml version="1.0" encoding="utf-8"?>
<ds:datastoreItem xmlns:ds="http://schemas.openxmlformats.org/officeDocument/2006/customXml" ds:itemID="{1558687F-4965-470D-9726-4BD92679AF20}"/>
</file>

<file path=customXml/itemProps4.xml><?xml version="1.0" encoding="utf-8"?>
<ds:datastoreItem xmlns:ds="http://schemas.openxmlformats.org/officeDocument/2006/customXml" ds:itemID="{045DB196-10C7-47CE-BB8A-E68F5456D6E6}"/>
</file>

<file path=customXml/itemProps5.xml><?xml version="1.0" encoding="utf-8"?>
<ds:datastoreItem xmlns:ds="http://schemas.openxmlformats.org/officeDocument/2006/customXml" ds:itemID="{23BE6732-5A00-44C3-8FC5-D409D266F3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 - Table 2</vt:lpstr>
      <vt:lpstr>'KU - Table 2'!Print_Area</vt:lpstr>
      <vt:lpstr>'KU - Table 2'!Print_Titles</vt:lpstr>
    </vt:vector>
  </TitlesOfParts>
  <Company>Gannett Fleming,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Richard</dc:creator>
  <cp:lastModifiedBy>Wiseman, Sara</cp:lastModifiedBy>
  <cp:lastPrinted>2020-09-03T10:43:14Z</cp:lastPrinted>
  <dcterms:created xsi:type="dcterms:W3CDTF">2011-01-28T19:16:00Z</dcterms:created>
  <dcterms:modified xsi:type="dcterms:W3CDTF">2020-12-03T16:39:41Z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2020-12-03T16:39:09Z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02b3c139-fe74-463e-a0d9-ca8a4f3d373d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