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0\CNs-00349-00350 - K L Rate Cases\5-Data Requests\Round 1 - PSC-1\KU\9-Assigned to SR&amp;R\BlakeTestimonyExhibits(Q56)\"/>
    </mc:Choice>
  </mc:AlternateContent>
  <xr:revisionPtr revIDLastSave="0" documentId="8_{F7C40798-2C81-4152-841D-23E721CBF7C9}" xr6:coauthVersionLast="45" xr6:coauthVersionMax="45" xr10:uidLastSave="{00000000-0000-0000-0000-000000000000}"/>
  <bookViews>
    <workbookView xWindow="-120" yWindow="-120" windowWidth="23280" windowHeight="12600" xr2:uid="{3DDEB5C7-5B36-4635-9CB8-302E53204F24}"/>
  </bookViews>
  <sheets>
    <sheet name="Sheet1" sheetId="1" r:id="rId1"/>
    <sheet name="Sheet2" sheetId="2" r:id="rId2"/>
    <sheet name="Sheet3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10" i="1" l="1"/>
  <c r="F19" i="1" s="1"/>
  <c r="F9" i="1"/>
  <c r="F18" i="1" s="1"/>
  <c r="F8" i="1" l="1"/>
  <c r="E8" i="1"/>
  <c r="D8" i="1"/>
  <c r="C8" i="1"/>
  <c r="B8" i="1"/>
  <c r="F20" i="1"/>
  <c r="E10" i="1"/>
  <c r="E19" i="1" s="1"/>
  <c r="D10" i="1"/>
  <c r="D19" i="1" s="1"/>
  <c r="D20" i="1" s="1"/>
  <c r="C10" i="1"/>
  <c r="C19" i="1" s="1"/>
  <c r="E9" i="1"/>
  <c r="E18" i="1" s="1"/>
  <c r="D9" i="1"/>
  <c r="D18" i="1" s="1"/>
  <c r="C9" i="1"/>
  <c r="C18" i="1" s="1"/>
  <c r="C20" i="1" s="1"/>
  <c r="B10" i="1"/>
  <c r="B19" i="1" s="1"/>
  <c r="B9" i="1"/>
  <c r="B18" i="1" s="1"/>
  <c r="B20" i="1" s="1"/>
  <c r="E20" i="1"/>
  <c r="G16" i="1"/>
  <c r="G18" i="1" l="1"/>
  <c r="G19" i="1"/>
  <c r="G20" i="1" s="1"/>
  <c r="G13" i="1"/>
  <c r="F11" i="1"/>
  <c r="E11" i="1"/>
  <c r="D11" i="1"/>
  <c r="C11" i="1"/>
  <c r="B11" i="1"/>
  <c r="G10" i="1"/>
  <c r="G9" i="1"/>
  <c r="G8" i="1"/>
  <c r="G7" i="1"/>
  <c r="G11" i="1" l="1"/>
</calcChain>
</file>

<file path=xl/sharedStrings.xml><?xml version="1.0" encoding="utf-8"?>
<sst xmlns="http://schemas.openxmlformats.org/spreadsheetml/2006/main" count="39" uniqueCount="38">
  <si>
    <t>LG&amp;E and KU</t>
  </si>
  <si>
    <t>AMI Project Ratemaking</t>
  </si>
  <si>
    <t>Implementation Period</t>
  </si>
  <si>
    <t>7/1/21 to 6/30/22</t>
  </si>
  <si>
    <t>7/1/22 to 6/30/23</t>
  </si>
  <si>
    <t>7/1/23 to 6/30/24</t>
  </si>
  <si>
    <t>7/1/24 to 6/30/25</t>
  </si>
  <si>
    <t>7/1/25 to 6/30/26</t>
  </si>
  <si>
    <t>Total</t>
  </si>
  <si>
    <t>CWIP</t>
  </si>
  <si>
    <t>Capital Expenditures</t>
  </si>
  <si>
    <t>Capitalized Property Taxes</t>
  </si>
  <si>
    <t>AFUDC - Equity (FERC)</t>
  </si>
  <si>
    <t>AFUDC - Debt (FERC)</t>
  </si>
  <si>
    <t>Regulatory Liability - Meter Reading &amp; Field Services</t>
  </si>
  <si>
    <t>Regulatory Assets</t>
  </si>
  <si>
    <t>Remaining Net Book Value - Retired &amp; Replaced Meters</t>
  </si>
  <si>
    <t>AMI Implementation Expenses</t>
  </si>
  <si>
    <t>AFUDC - Equity (WACC&gt;FERC)</t>
  </si>
  <si>
    <t>AFUDC - Debt (WACC &gt; FERC)</t>
  </si>
  <si>
    <t>Assumptions and Information</t>
  </si>
  <si>
    <t>Return on Equity</t>
  </si>
  <si>
    <t>Average Cost of Debt</t>
  </si>
  <si>
    <t>Capital Structure</t>
  </si>
  <si>
    <t>Income Tax Rate</t>
  </si>
  <si>
    <t>53:47</t>
  </si>
  <si>
    <t>AFUDC Average Equity Rate (FERC)</t>
  </si>
  <si>
    <t>AFUDC Average Debt Rate (FERC)</t>
  </si>
  <si>
    <t>AFUDC Average Equity Rate (WACC)</t>
  </si>
  <si>
    <t>AFUDC Average Debt Rate (WACC)</t>
  </si>
  <si>
    <t>Monthly Average CWIP Balance</t>
  </si>
  <si>
    <t>Blended Property Tax Rate</t>
  </si>
  <si>
    <t>Beginning of Year CWIP Subject to Prop Tax (2022-2026)</t>
  </si>
  <si>
    <t>Implementation Completion Date</t>
  </si>
  <si>
    <t>Implementation Start Date (w/ 3 month mobilization)</t>
  </si>
  <si>
    <t>ADIT - Retired &amp; Replaced Meters</t>
  </si>
  <si>
    <t>Total AMI Capitalization</t>
  </si>
  <si>
    <t>ADIT - AMI Placed In Service For Income Tax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</si>
</sst>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37" fontId="0" fillId="0" borderId="0" xfId="0" applyNumberFormat="1"/>
    <xf numFmtId="5" fontId="0" fillId="0" borderId="0" xfId="0" applyNumberFormat="1"/>
    <xf numFmtId="5" fontId="0" fillId="0" borderId="3" xfId="0" applyNumberFormat="1" applyBorder="1"/>
    <xf numFmtId="37" fontId="0" fillId="2" borderId="0" xfId="0" applyNumberFormat="1" applyFill="1"/>
    <xf numFmtId="10" fontId="0" fillId="0" borderId="0" xfId="0" applyNumberFormat="1"/>
    <xf numFmtId="10" fontId="0" fillId="0" borderId="0" xfId="0" applyNumberFormat="1" applyAlignment="1">
      <alignment horizontal="center"/>
    </xf>
    <xf numFmtId="46" fontId="0" fillId="0" borderId="0" xfId="0" quotePrefix="1" applyNumberFormat="1" applyAlignment="1">
      <alignment horizontal="center"/>
    </xf>
    <xf numFmtId="7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center"/>
    </xf>
    <xf numFmtId="5" fontId="0" fillId="0" borderId="0" xfId="0" applyNumberFormat="1" applyBorder="1"/>
    <xf numFmtId="5" fontId="1" fillId="0" borderId="3" xfId="0" applyNumberFormat="1" applyFont="1" applyBorder="1"/>
    <xf numFmtId="5" fontId="1" fillId="0" borderId="0" xfId="0" applyNumberFormat="1" applyFont="1"/>
    <xf numFmtId="7" fontId="1" fillId="0" borderId="0" xfId="0" applyNumberFormat="1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86C1-7DDE-4365-A3A3-2D50202F3FCC}">
  <sheetPr>
    <pageSetUpPr fitToPage="1"/>
  </sheetPr>
  <dimension ref="A1:K44"/>
  <sheetViews>
    <sheetView tabSelected="1" workbookViewId="0">
      <selection activeCell="A27" sqref="A27"/>
    </sheetView>
  </sheetViews>
  <sheetFormatPr defaultRowHeight="15" x14ac:dyDescent="0.25"/>
  <cols>
    <col min="1" max="1" width="51.28515625" bestFit="1" customWidth="1"/>
    <col min="2" max="3" width="11.85546875" bestFit="1" customWidth="1"/>
    <col min="4" max="5" width="13" bestFit="1" customWidth="1"/>
    <col min="6" max="6" width="13.85546875" bestFit="1" customWidth="1"/>
    <col min="7" max="7" width="15" bestFit="1" customWidth="1"/>
  </cols>
  <sheetData>
    <row r="1" spans="1:7" x14ac:dyDescent="0.25">
      <c r="A1" s="3" t="s">
        <v>0</v>
      </c>
    </row>
    <row r="2" spans="1:7" x14ac:dyDescent="0.25">
      <c r="A2" s="3" t="s">
        <v>1</v>
      </c>
    </row>
    <row r="3" spans="1:7" x14ac:dyDescent="0.25">
      <c r="A3" s="3" t="s">
        <v>2</v>
      </c>
    </row>
    <row r="4" spans="1:7" ht="15.75" x14ac:dyDescent="0.25">
      <c r="B4" s="19" t="s">
        <v>2</v>
      </c>
      <c r="C4" s="19"/>
      <c r="D4" s="19"/>
      <c r="E4" s="19"/>
      <c r="F4" s="19"/>
      <c r="G4" s="19"/>
    </row>
    <row r="5" spans="1:7" ht="31.5" x14ac:dyDescent="0.2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</row>
    <row r="6" spans="1:7" x14ac:dyDescent="0.25">
      <c r="A6" s="4" t="s">
        <v>9</v>
      </c>
    </row>
    <row r="7" spans="1:7" x14ac:dyDescent="0.25">
      <c r="A7" t="s">
        <v>10</v>
      </c>
      <c r="B7" s="6">
        <v>38215040.772105396</v>
      </c>
      <c r="C7" s="6">
        <v>78961111.746376187</v>
      </c>
      <c r="D7" s="6">
        <v>82646643.203577727</v>
      </c>
      <c r="E7" s="6">
        <v>67026049.203131214</v>
      </c>
      <c r="F7" s="6">
        <v>35654218.584221825</v>
      </c>
      <c r="G7" s="6">
        <f>SUM(B7:F7)</f>
        <v>302503063.50941235</v>
      </c>
    </row>
    <row r="8" spans="1:7" x14ac:dyDescent="0.25">
      <c r="A8" t="s">
        <v>11</v>
      </c>
      <c r="B8" s="5">
        <f>B33*B39/2</f>
        <v>23980.17800362478</v>
      </c>
      <c r="C8" s="5">
        <f>(B33*B39/2)+(C33*C39/2)</f>
        <v>337782.65240186034</v>
      </c>
      <c r="D8" s="5">
        <f>(C33*C39/2)+(D33*D39/2)</f>
        <v>1248067.6730840318</v>
      </c>
      <c r="E8" s="5">
        <f>(D33*D39/2+E33*E39/2)</f>
        <v>2526644.9985011793</v>
      </c>
      <c r="F8" s="5">
        <f>(E33*E39/2)+F33*F39</f>
        <v>5918089.3486041203</v>
      </c>
      <c r="G8" s="5">
        <f>SUM(B8:F8)</f>
        <v>10054564.850594817</v>
      </c>
    </row>
    <row r="9" spans="1:7" x14ac:dyDescent="0.25">
      <c r="A9" t="s">
        <v>12</v>
      </c>
      <c r="B9" s="5">
        <f>B38*B34</f>
        <v>586971.33787957276</v>
      </c>
      <c r="C9" s="5">
        <f t="shared" ref="C9:E9" si="0">C38*C34</f>
        <v>2699600.3250972149</v>
      </c>
      <c r="D9" s="5">
        <f t="shared" si="0"/>
        <v>6392848.3206406105</v>
      </c>
      <c r="E9" s="5">
        <f t="shared" si="0"/>
        <v>9581920.6130255517</v>
      </c>
      <c r="F9" s="5">
        <f>F38*F34*3/4</f>
        <v>9205331.0691319294</v>
      </c>
      <c r="G9" s="5">
        <f t="shared" ref="G9:G10" si="1">SUM(B9:F9)</f>
        <v>28466671.665774878</v>
      </c>
    </row>
    <row r="10" spans="1:7" x14ac:dyDescent="0.25">
      <c r="A10" t="s">
        <v>13</v>
      </c>
      <c r="B10" s="5">
        <f>B35*B38</f>
        <v>239750.75043569383</v>
      </c>
      <c r="C10" s="5">
        <f t="shared" ref="C10:E10" si="2">C35*C38</f>
        <v>1050680.9401188572</v>
      </c>
      <c r="D10" s="5">
        <f t="shared" si="2"/>
        <v>2440359.7209093897</v>
      </c>
      <c r="E10" s="5">
        <f t="shared" si="2"/>
        <v>3726287.4086947083</v>
      </c>
      <c r="F10" s="5">
        <f>F35*F38*3/4</f>
        <v>3586114.7592242463</v>
      </c>
      <c r="G10" s="5">
        <f t="shared" si="1"/>
        <v>11043193.579382896</v>
      </c>
    </row>
    <row r="11" spans="1:7" ht="15.75" thickBot="1" x14ac:dyDescent="0.3">
      <c r="B11" s="7">
        <f t="shared" ref="B11:G11" si="3">SUM(B7:B10)</f>
        <v>39065743.038424291</v>
      </c>
      <c r="C11" s="7">
        <f t="shared" si="3"/>
        <v>83049175.663994133</v>
      </c>
      <c r="D11" s="7">
        <f t="shared" si="3"/>
        <v>92727918.918211758</v>
      </c>
      <c r="E11" s="7">
        <f t="shared" si="3"/>
        <v>82860902.223352656</v>
      </c>
      <c r="F11" s="7">
        <f t="shared" si="3"/>
        <v>54363753.761182122</v>
      </c>
      <c r="G11" s="16">
        <f t="shared" si="3"/>
        <v>352067493.60516495</v>
      </c>
    </row>
    <row r="12" spans="1:7" ht="15.75" thickTop="1" x14ac:dyDescent="0.25">
      <c r="B12" s="5"/>
      <c r="C12" s="5"/>
      <c r="D12" s="5"/>
      <c r="E12" s="5"/>
      <c r="F12" s="5"/>
      <c r="G12" s="5"/>
    </row>
    <row r="13" spans="1:7" x14ac:dyDescent="0.25">
      <c r="A13" s="3" t="s">
        <v>14</v>
      </c>
      <c r="B13" s="6">
        <v>-1239169.0706554987</v>
      </c>
      <c r="C13" s="6">
        <v>-6584841.9446674958</v>
      </c>
      <c r="D13" s="6">
        <v>-14350634.081650272</v>
      </c>
      <c r="E13" s="6">
        <v>-19340634.614184599</v>
      </c>
      <c r="F13" s="6">
        <v>-23014319.397415169</v>
      </c>
      <c r="G13" s="17">
        <f>SUM(B13:F13)</f>
        <v>-64529599.108573034</v>
      </c>
    </row>
    <row r="14" spans="1:7" x14ac:dyDescent="0.25">
      <c r="B14" s="5"/>
      <c r="C14" s="5"/>
      <c r="D14" s="5"/>
      <c r="E14" s="5"/>
      <c r="F14" s="5"/>
      <c r="G14" s="5"/>
    </row>
    <row r="15" spans="1:7" x14ac:dyDescent="0.25">
      <c r="A15" s="4" t="s">
        <v>15</v>
      </c>
      <c r="B15" s="5"/>
      <c r="C15" s="5"/>
      <c r="D15" s="5"/>
      <c r="E15" s="5"/>
      <c r="F15" s="5"/>
      <c r="G15" s="5"/>
    </row>
    <row r="16" spans="1:7" x14ac:dyDescent="0.25">
      <c r="A16" t="s">
        <v>17</v>
      </c>
      <c r="B16" s="6">
        <v>2813123.3472857606</v>
      </c>
      <c r="C16" s="6">
        <v>9318265.9330420736</v>
      </c>
      <c r="D16" s="6">
        <v>9872210.588853471</v>
      </c>
      <c r="E16" s="6">
        <v>8246051.5858337283</v>
      </c>
      <c r="F16" s="6">
        <v>6517816.1457931884</v>
      </c>
      <c r="G16" s="6">
        <f>SUM(B16:F16)</f>
        <v>36767467.600808218</v>
      </c>
    </row>
    <row r="17" spans="1:11" x14ac:dyDescent="0.25">
      <c r="A17" t="s">
        <v>16</v>
      </c>
      <c r="B17" s="8"/>
      <c r="C17" s="8"/>
      <c r="D17" s="8"/>
      <c r="E17" s="8"/>
      <c r="F17" s="8"/>
      <c r="G17" s="5">
        <v>26839963.382844299</v>
      </c>
    </row>
    <row r="18" spans="1:11" x14ac:dyDescent="0.25">
      <c r="A18" t="s">
        <v>18</v>
      </c>
      <c r="B18" s="5">
        <f>(B36*B38)-B9</f>
        <v>491148.06780177751</v>
      </c>
      <c r="C18" s="5">
        <f>(C36*C38)-C9</f>
        <v>1319142.4132790668</v>
      </c>
      <c r="D18" s="5">
        <f>(D36*D38)-D9</f>
        <v>2092413.2827044651</v>
      </c>
      <c r="E18" s="5">
        <f>(E36*E38)-E9</f>
        <v>2996004.9630368669</v>
      </c>
      <c r="F18" s="5">
        <f>(F36*F38*3/4)-F9</f>
        <v>2307960.7202565297</v>
      </c>
      <c r="G18" s="5">
        <f t="shared" ref="G18:G19" si="4">SUM(B18:F18)</f>
        <v>9206669.4470787048</v>
      </c>
    </row>
    <row r="19" spans="1:11" x14ac:dyDescent="0.25">
      <c r="A19" t="s">
        <v>19</v>
      </c>
      <c r="B19" s="5">
        <f>(B38*B37)-B10</f>
        <v>137427.47066532791</v>
      </c>
      <c r="C19" s="5">
        <f>(C38*C37)-C10</f>
        <v>354337.14913173812</v>
      </c>
      <c r="D19" s="5">
        <f>(D38*D37)-D10</f>
        <v>525490.15978343366</v>
      </c>
      <c r="E19" s="5">
        <f>(E38*E37)-E10</f>
        <v>670482.51988668321</v>
      </c>
      <c r="F19" s="5">
        <f>(F38*F37*3/4)-F10</f>
        <v>438499.22123257443</v>
      </c>
      <c r="G19" s="5">
        <f t="shared" si="4"/>
        <v>2126236.5206997572</v>
      </c>
      <c r="H19" s="5"/>
      <c r="I19" s="5"/>
      <c r="J19" s="5"/>
      <c r="K19" s="5"/>
    </row>
    <row r="20" spans="1:11" ht="15.75" thickBot="1" x14ac:dyDescent="0.3">
      <c r="B20" s="7">
        <f>SUM(B16:B19)</f>
        <v>3441698.8857528656</v>
      </c>
      <c r="C20" s="7">
        <f t="shared" ref="C20:G20" si="5">SUM(C16:C19)</f>
        <v>10991745.495452877</v>
      </c>
      <c r="D20" s="7">
        <f t="shared" si="5"/>
        <v>12490114.03134137</v>
      </c>
      <c r="E20" s="7">
        <f t="shared" si="5"/>
        <v>11912539.068757279</v>
      </c>
      <c r="F20" s="7">
        <f t="shared" si="5"/>
        <v>9264276.0872822925</v>
      </c>
      <c r="G20" s="16">
        <f t="shared" si="5"/>
        <v>74940336.951430976</v>
      </c>
    </row>
    <row r="21" spans="1:11" ht="9.6" customHeight="1" thickTop="1" x14ac:dyDescent="0.25">
      <c r="B21" s="15"/>
      <c r="C21" s="15"/>
      <c r="D21" s="15"/>
      <c r="E21" s="15"/>
      <c r="F21" s="15"/>
      <c r="G21" s="15"/>
    </row>
    <row r="22" spans="1:11" x14ac:dyDescent="0.25">
      <c r="A22" t="s">
        <v>35</v>
      </c>
      <c r="B22" s="15"/>
      <c r="C22" s="15"/>
      <c r="D22" s="15"/>
      <c r="E22" s="15"/>
      <c r="F22" s="15"/>
      <c r="G22" s="15">
        <v>-7689221</v>
      </c>
    </row>
    <row r="23" spans="1:11" x14ac:dyDescent="0.25">
      <c r="A23" t="s">
        <v>37</v>
      </c>
      <c r="B23" s="15"/>
      <c r="C23" s="15"/>
      <c r="D23" s="15"/>
      <c r="E23" s="15"/>
      <c r="F23" s="15"/>
      <c r="G23" s="15">
        <v>-37961090</v>
      </c>
    </row>
    <row r="24" spans="1:11" s="3" customFormat="1" ht="15.75" thickBot="1" x14ac:dyDescent="0.3">
      <c r="A24" s="3" t="s">
        <v>36</v>
      </c>
      <c r="G24" s="16">
        <f>G23+G22+G20+G13+G11</f>
        <v>316827920.4480229</v>
      </c>
      <c r="I24" s="18"/>
    </row>
    <row r="25" spans="1:11" ht="15.75" thickTop="1" x14ac:dyDescent="0.25"/>
    <row r="26" spans="1:11" x14ac:dyDescent="0.25">
      <c r="A26" s="4" t="s">
        <v>20</v>
      </c>
      <c r="G26" s="12"/>
    </row>
    <row r="27" spans="1:11" x14ac:dyDescent="0.25">
      <c r="A27" s="13" t="s">
        <v>34</v>
      </c>
      <c r="B27" s="14">
        <v>44378</v>
      </c>
    </row>
    <row r="28" spans="1:11" x14ac:dyDescent="0.25">
      <c r="A28" s="13" t="s">
        <v>33</v>
      </c>
      <c r="B28" s="14">
        <v>46112</v>
      </c>
    </row>
    <row r="29" spans="1:11" x14ac:dyDescent="0.25">
      <c r="A29" t="s">
        <v>21</v>
      </c>
      <c r="B29" s="10">
        <v>0.1</v>
      </c>
      <c r="C29" s="10"/>
      <c r="D29" s="10"/>
      <c r="E29" s="10"/>
      <c r="F29" s="10"/>
    </row>
    <row r="30" spans="1:11" x14ac:dyDescent="0.25">
      <c r="A30" t="s">
        <v>22</v>
      </c>
      <c r="B30" s="10">
        <v>4.02E-2</v>
      </c>
      <c r="C30" s="10"/>
      <c r="D30" s="10"/>
      <c r="E30" s="10"/>
      <c r="F30" s="10"/>
    </row>
    <row r="31" spans="1:11" x14ac:dyDescent="0.25">
      <c r="A31" t="s">
        <v>23</v>
      </c>
      <c r="B31" s="11" t="s">
        <v>25</v>
      </c>
      <c r="C31" s="11"/>
      <c r="D31" s="11"/>
      <c r="E31" s="11"/>
      <c r="F31" s="11"/>
    </row>
    <row r="32" spans="1:11" x14ac:dyDescent="0.25">
      <c r="A32" t="s">
        <v>24</v>
      </c>
      <c r="B32" s="10">
        <v>0.2495</v>
      </c>
      <c r="C32" s="10"/>
      <c r="D32" s="10"/>
      <c r="E32" s="10"/>
      <c r="F32" s="10"/>
    </row>
    <row r="33" spans="1:6" x14ac:dyDescent="0.25">
      <c r="A33" t="s">
        <v>31</v>
      </c>
      <c r="B33" s="10">
        <v>1.6756503802946781E-2</v>
      </c>
      <c r="C33" s="10">
        <v>1.7294694924587215E-2</v>
      </c>
      <c r="D33" s="10">
        <v>1.7553411391568494E-2</v>
      </c>
      <c r="E33" s="10">
        <v>1.7779110672593107E-2</v>
      </c>
      <c r="F33" s="10">
        <v>1.7610960774241013E-2</v>
      </c>
    </row>
    <row r="34" spans="1:6" x14ac:dyDescent="0.25">
      <c r="A34" t="s">
        <v>26</v>
      </c>
      <c r="B34" s="10">
        <v>2.9093653829232208E-2</v>
      </c>
      <c r="C34" s="10">
        <v>3.5896945989689885E-2</v>
      </c>
      <c r="D34" s="10">
        <v>4.0260336400425464E-2</v>
      </c>
      <c r="E34" s="10">
        <v>4.0709126433651037E-2</v>
      </c>
      <c r="F34" s="10">
        <v>4.2725596669893388E-2</v>
      </c>
    </row>
    <row r="35" spans="1:6" x14ac:dyDescent="0.25">
      <c r="A35" t="s">
        <v>27</v>
      </c>
      <c r="B35" s="10">
        <v>1.1883417278384736E-2</v>
      </c>
      <c r="C35" s="10">
        <v>1.3971044753998914E-2</v>
      </c>
      <c r="D35" s="10">
        <v>1.5368689881885869E-2</v>
      </c>
      <c r="E35" s="10">
        <v>1.583126299778187E-2</v>
      </c>
      <c r="F35" s="10">
        <v>1.6644582542865095E-2</v>
      </c>
    </row>
    <row r="36" spans="1:6" x14ac:dyDescent="0.25">
      <c r="A36" t="s">
        <v>28</v>
      </c>
      <c r="B36" s="10">
        <v>5.3437758798890671E-2</v>
      </c>
      <c r="C36" s="10">
        <v>5.3437758798890671E-2</v>
      </c>
      <c r="D36" s="10">
        <v>5.3437758798890671E-2</v>
      </c>
      <c r="E36" s="10">
        <v>5.3437758798890671E-2</v>
      </c>
      <c r="F36" s="10">
        <v>5.3437758798890671E-2</v>
      </c>
    </row>
    <row r="37" spans="1:6" x14ac:dyDescent="0.25">
      <c r="A37" t="s">
        <v>29</v>
      </c>
      <c r="B37" s="10">
        <v>1.8695108071682596E-2</v>
      </c>
      <c r="C37" s="10">
        <v>1.8682713139230957E-2</v>
      </c>
      <c r="D37" s="10">
        <v>1.8678077113816055E-2</v>
      </c>
      <c r="E37" s="10">
        <v>1.8679831544312693E-2</v>
      </c>
      <c r="F37" s="10">
        <v>1.8679831544312693E-2</v>
      </c>
    </row>
    <row r="38" spans="1:6" x14ac:dyDescent="0.25">
      <c r="A38" t="s">
        <v>30</v>
      </c>
      <c r="B38" s="6">
        <v>20175236.198411286</v>
      </c>
      <c r="C38" s="6">
        <v>75204178.257185966</v>
      </c>
      <c r="D38" s="6">
        <v>158787752.21990079</v>
      </c>
      <c r="E38" s="6">
        <v>235375245.12206015</v>
      </c>
      <c r="F38" s="6">
        <v>287269826.88322043</v>
      </c>
    </row>
    <row r="39" spans="1:6" x14ac:dyDescent="0.25">
      <c r="A39" t="s">
        <v>32</v>
      </c>
      <c r="B39" s="6">
        <v>2862193.4844675236</v>
      </c>
      <c r="C39" s="6">
        <v>36288870.751008675</v>
      </c>
      <c r="D39" s="6">
        <v>106448276.95823911</v>
      </c>
      <c r="E39" s="6">
        <v>179129297.20045805</v>
      </c>
      <c r="F39" s="6">
        <v>245625982.83199936</v>
      </c>
    </row>
    <row r="40" spans="1:6" x14ac:dyDescent="0.25">
      <c r="B40" s="9"/>
    </row>
    <row r="41" spans="1:6" x14ac:dyDescent="0.25">
      <c r="B41" s="9"/>
      <c r="C41" s="9"/>
      <c r="D41" s="9"/>
      <c r="E41" s="9"/>
      <c r="F41" s="9"/>
    </row>
    <row r="42" spans="1:6" x14ac:dyDescent="0.25">
      <c r="B42" s="9"/>
      <c r="C42" s="9"/>
      <c r="D42" s="9"/>
      <c r="E42" s="9"/>
      <c r="F42" s="9"/>
    </row>
    <row r="43" spans="1:6" x14ac:dyDescent="0.25">
      <c r="B43" s="12"/>
      <c r="C43" s="12"/>
      <c r="D43" s="12"/>
      <c r="E43" s="12"/>
      <c r="F43" s="12"/>
    </row>
    <row r="44" spans="1:6" x14ac:dyDescent="0.25">
      <c r="E44" s="12"/>
    </row>
  </sheetData>
  <mergeCells count="1">
    <mergeCell ref="B4:G4"/>
  </mergeCells>
  <pageMargins left="0.7" right="0.7" top="0.75" bottom="0.75" header="0.3" footer="0.3"/>
  <pageSetup scale="86" orientation="landscape" r:id="rId1"/>
  <headerFooter>
    <oddFooter>&amp;R&amp;"-,Bold"&amp;12Exhibit KWB-1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7577-DBFF-4034-8ED9-8874C19286DA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D3E3-543A-4ED1-A9E3-CF8825E390B7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8FCF3B3-BFF5-49AA-8445-6F5C24C0A956}"/>
</file>

<file path=customXml/itemProps2.xml><?xml version="1.0" encoding="utf-8"?>
<ds:datastoreItem xmlns:ds="http://schemas.openxmlformats.org/officeDocument/2006/customXml" ds:itemID="{7BF314A2-4E7D-4CA2-9C11-03BB4955EC80}"/>
</file>

<file path=customXml/itemProps3.xml><?xml version="1.0" encoding="utf-8"?>
<ds:datastoreItem xmlns:ds="http://schemas.openxmlformats.org/officeDocument/2006/customXml" ds:itemID="{4E1ED5AB-6B9A-48AA-8A00-AA48A82AA4FC}"/>
</file>

<file path=customXml/itemProps4.xml><?xml version="1.0" encoding="utf-8"?>
<ds:datastoreItem xmlns:ds="http://schemas.openxmlformats.org/officeDocument/2006/customXml" ds:itemID="{C37688EE-A7C3-407B-B835-29687BFF8821}"/>
</file>

<file path=customXml/itemProps5.xml><?xml version="1.0" encoding="utf-8"?>
<ds:datastoreItem xmlns:ds="http://schemas.openxmlformats.org/officeDocument/2006/customXml" ds:itemID="{BC70D6EB-653B-4C22-A148-9BC8C86F8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Kent</dc:creator>
  <cp:lastModifiedBy>Wright, Samuel</cp:lastModifiedBy>
  <cp:lastPrinted>2020-11-17T22:31:30Z</cp:lastPrinted>
  <dcterms:created xsi:type="dcterms:W3CDTF">2020-11-12T22:03:07Z</dcterms:created>
  <dcterms:modified xsi:type="dcterms:W3CDTF">2020-12-07T20:29:25Z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2020-11-12T23:53:55Z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29d36789-7523-4907-81de-8d7617a74956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