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EC9FC8BA-721E-4BF9-98F8-6E29D050BA7A}" xr6:coauthVersionLast="45" xr6:coauthVersionMax="45" xr10:uidLastSave="{00000000-0000-0000-0000-000000000000}"/>
  <bookViews>
    <workbookView xWindow="-120" yWindow="-120" windowWidth="29040" windowHeight="15840" xr2:uid="{C179A480-857C-4AF8-98A5-13D3DE2BCB4D}"/>
  </bookViews>
  <sheets>
    <sheet name="LED Rates" sheetId="1" r:id="rId1"/>
    <sheet name="Conversion Fe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E28" i="2"/>
  <c r="E29" i="2" s="1"/>
  <c r="E22" i="2" l="1"/>
  <c r="I40" i="1"/>
  <c r="K40" i="1" s="1"/>
  <c r="L40" i="1" s="1"/>
  <c r="I41" i="1"/>
  <c r="K41" i="1" s="1"/>
  <c r="L41" i="1" s="1"/>
  <c r="I42" i="1"/>
  <c r="K42" i="1" s="1"/>
  <c r="L42" i="1" s="1"/>
  <c r="I43" i="1"/>
  <c r="I39" i="1"/>
  <c r="K39" i="1" s="1"/>
  <c r="L39" i="1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9" i="1"/>
  <c r="K43" i="1"/>
  <c r="L43" i="1" s="1"/>
  <c r="K16" i="1"/>
  <c r="K7" i="1"/>
  <c r="K31" i="1" s="1"/>
  <c r="L31" i="1" l="1"/>
  <c r="M31" i="1" s="1"/>
  <c r="K18" i="1"/>
  <c r="L18" i="1" s="1"/>
  <c r="M18" i="1" s="1"/>
  <c r="K12" i="1"/>
  <c r="L12" i="1" s="1"/>
  <c r="M12" i="1" s="1"/>
  <c r="K20" i="1"/>
  <c r="L20" i="1" s="1"/>
  <c r="M20" i="1" s="1"/>
  <c r="K28" i="1"/>
  <c r="L28" i="1" s="1"/>
  <c r="M28" i="1" s="1"/>
  <c r="K14" i="1"/>
  <c r="L14" i="1" s="1"/>
  <c r="M14" i="1" s="1"/>
  <c r="L16" i="1"/>
  <c r="M16" i="1" s="1"/>
  <c r="K22" i="1"/>
  <c r="L22" i="1" s="1"/>
  <c r="M22" i="1" s="1"/>
  <c r="K30" i="1"/>
  <c r="L30" i="1" s="1"/>
  <c r="M30" i="1" s="1"/>
  <c r="K24" i="1"/>
  <c r="L24" i="1" s="1"/>
  <c r="M24" i="1" s="1"/>
  <c r="L26" i="1"/>
  <c r="M26" i="1" s="1"/>
  <c r="K32" i="1"/>
  <c r="L32" i="1" s="1"/>
  <c r="M32" i="1" s="1"/>
  <c r="K10" i="1"/>
  <c r="L10" i="1" s="1"/>
  <c r="M10" i="1" s="1"/>
  <c r="K26" i="1"/>
  <c r="E12" i="2"/>
  <c r="E13" i="2" s="1"/>
  <c r="E14" i="2" s="1"/>
  <c r="E24" i="2" s="1"/>
  <c r="E25" i="2" s="1"/>
  <c r="L19" i="1"/>
  <c r="M19" i="1" s="1"/>
  <c r="K9" i="1"/>
  <c r="L9" i="1" s="1"/>
  <c r="M9" i="1" s="1"/>
  <c r="K11" i="1"/>
  <c r="L11" i="1" s="1"/>
  <c r="M11" i="1" s="1"/>
  <c r="K13" i="1"/>
  <c r="L13" i="1" s="1"/>
  <c r="M13" i="1" s="1"/>
  <c r="K15" i="1"/>
  <c r="L15" i="1" s="1"/>
  <c r="M15" i="1" s="1"/>
  <c r="K17" i="1"/>
  <c r="L17" i="1" s="1"/>
  <c r="M17" i="1" s="1"/>
  <c r="K19" i="1"/>
  <c r="K21" i="1"/>
  <c r="L21" i="1" s="1"/>
  <c r="M21" i="1" s="1"/>
  <c r="K23" i="1"/>
  <c r="L23" i="1" s="1"/>
  <c r="M23" i="1" s="1"/>
  <c r="K25" i="1"/>
  <c r="L25" i="1" s="1"/>
  <c r="M25" i="1" s="1"/>
  <c r="K29" i="1"/>
  <c r="L29" i="1" s="1"/>
  <c r="M29" i="1" s="1"/>
  <c r="K33" i="1"/>
  <c r="L33" i="1" s="1"/>
  <c r="M33" i="1" s="1"/>
  <c r="K27" i="1"/>
  <c r="L27" i="1" s="1"/>
  <c r="M27" i="1" s="1"/>
</calcChain>
</file>

<file path=xl/sharedStrings.xml><?xml version="1.0" encoding="utf-8"?>
<sst xmlns="http://schemas.openxmlformats.org/spreadsheetml/2006/main" count="188" uniqueCount="69">
  <si>
    <t>Kentucky Utilities Company</t>
  </si>
  <si>
    <t>Cost Support for LED Fixtures and Underground Poles</t>
  </si>
  <si>
    <t>Annual</t>
  </si>
  <si>
    <t>Fixed</t>
  </si>
  <si>
    <t>Non-Fixture</t>
  </si>
  <si>
    <t>Distribution</t>
  </si>
  <si>
    <t>Total</t>
  </si>
  <si>
    <t>OH/UG</t>
  </si>
  <si>
    <t xml:space="preserve">kW per </t>
  </si>
  <si>
    <t>Useful</t>
  </si>
  <si>
    <t>Carrying</t>
  </si>
  <si>
    <t>Maintenance</t>
  </si>
  <si>
    <t>Energy @ LE Rate</t>
  </si>
  <si>
    <t>Annual Revenue</t>
  </si>
  <si>
    <t>Monthly</t>
  </si>
  <si>
    <t>Company</t>
  </si>
  <si>
    <t>Poles</t>
  </si>
  <si>
    <t>Property Type</t>
  </si>
  <si>
    <t>Light</t>
  </si>
  <si>
    <t>Lumen</t>
  </si>
  <si>
    <t>Life</t>
  </si>
  <si>
    <t>Installed Cost</t>
  </si>
  <si>
    <t>Charge</t>
  </si>
  <si>
    <t>Cost</t>
  </si>
  <si>
    <t>Requirement</t>
  </si>
  <si>
    <t>Rate</t>
  </si>
  <si>
    <t>KU</t>
  </si>
  <si>
    <t>Wattage</t>
  </si>
  <si>
    <t>Wood Pole</t>
  </si>
  <si>
    <t>Determination of Conversion Fee</t>
  </si>
  <si>
    <t>Number of Fixtures</t>
  </si>
  <si>
    <r>
      <rPr>
        <sz val="11"/>
        <rFont val="Calibri"/>
        <family val="2"/>
        <scheme val="minor"/>
      </rPr>
      <t>2020 N</t>
    </r>
    <r>
      <rPr>
        <sz val="11"/>
        <color theme="1"/>
        <rFont val="Calibri"/>
        <family val="2"/>
        <scheme val="minor"/>
      </rPr>
      <t>et Book Value</t>
    </r>
  </si>
  <si>
    <t>Estimated NBV for Poles</t>
  </si>
  <si>
    <t>Estimated NBV for Fixtures</t>
  </si>
  <si>
    <t>NBV per Fixture</t>
  </si>
  <si>
    <t>5 Year Carrying Charge Rate</t>
  </si>
  <si>
    <t>Overall Rate of Return</t>
  </si>
  <si>
    <t>Depreciation</t>
  </si>
  <si>
    <t>Income Taxes</t>
  </si>
  <si>
    <t>Property Taxes</t>
  </si>
  <si>
    <t>Carrying Charge Rate</t>
  </si>
  <si>
    <t>Annual Conversion Fee</t>
  </si>
  <si>
    <t>Monthly Conversion Fee</t>
  </si>
  <si>
    <t>OH</t>
  </si>
  <si>
    <t>Cobra</t>
  </si>
  <si>
    <t>6000-8200</t>
  </si>
  <si>
    <t>13000-16500</t>
  </si>
  <si>
    <t>22000-29000</t>
  </si>
  <si>
    <t>Open Bottom</t>
  </si>
  <si>
    <t>4500-6000</t>
  </si>
  <si>
    <t>2500-4000</t>
  </si>
  <si>
    <t>Directional (Flood)</t>
  </si>
  <si>
    <t>14000-17500</t>
  </si>
  <si>
    <t>22000-28000</t>
  </si>
  <si>
    <t>35000-50000</t>
  </si>
  <si>
    <t>UG</t>
  </si>
  <si>
    <t>Colonial</t>
  </si>
  <si>
    <t>4000-7000</t>
  </si>
  <si>
    <t>Acorn</t>
  </si>
  <si>
    <t>Contemporary</t>
  </si>
  <si>
    <t>8000-11000</t>
  </si>
  <si>
    <t>13500-16500</t>
  </si>
  <si>
    <t>21000-28000</t>
  </si>
  <si>
    <t>45000-50000</t>
  </si>
  <si>
    <t>Victorian</t>
  </si>
  <si>
    <t>Post Top - Decorative Smooth</t>
  </si>
  <si>
    <t>Post Top - Historic Fluted</t>
  </si>
  <si>
    <t>Monthly Salvage Charge</t>
  </si>
  <si>
    <t>Monthly Revenue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</si>
</sst>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0.000"/>
    <numFmt numFmtId="166" formatCode="_(&quot;$&quot;* #,##0.000_);_(&quot;$&quot;* \(#,##0.000\);_(&quot;$&quot;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2" applyNumberFormat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44" fontId="0" fillId="0" borderId="0" xfId="2" applyFont="1"/>
    <xf numFmtId="10" fontId="0" fillId="0" borderId="0" xfId="3" applyNumberFormat="1" applyFont="1"/>
    <xf numFmtId="4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8" fontId="0" fillId="0" borderId="0" xfId="2" applyNumberFormat="1" applyFont="1"/>
    <xf numFmtId="168" fontId="0" fillId="0" borderId="0" xfId="0" applyNumberFormat="1"/>
    <xf numFmtId="0" fontId="2" fillId="0" borderId="0" xfId="0" applyFont="1"/>
    <xf numFmtId="169" fontId="0" fillId="0" borderId="0" xfId="3" applyNumberFormat="1" applyFont="1"/>
    <xf numFmtId="169" fontId="0" fillId="0" borderId="1" xfId="3" applyNumberFormat="1" applyFont="1" applyBorder="1"/>
    <xf numFmtId="169" fontId="0" fillId="0" borderId="0" xfId="0" applyNumberFormat="1"/>
    <xf numFmtId="44" fontId="0" fillId="0" borderId="1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/Shared%20Documents/LG&amp;E/2020%20Rate%20Case/Lighting/2020%20Tariff%20Dev%20-%20KU%20Lighting%20Inpu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KU Lights &amp; Poles - Summary"/>
      <sheetName val="OH - Costs"/>
      <sheetName val="UG - Costs"/>
      <sheetName val="Wood Pole"/>
      <sheetName val="Materials+LaborUnits"/>
      <sheetName val="Materials"/>
      <sheetName val="Carrying Charges &amp; Lookup"/>
      <sheetName val="Forecast Count"/>
      <sheetName val="Pole &amp; Conv Fee Calcs"/>
      <sheetName val="Att 1 (KU Fixture &amp; Pole)"/>
      <sheetName val="Att 2 (KU Conversion Fee)"/>
    </sheetNames>
    <sheetDataSet>
      <sheetData sheetId="0">
        <row r="2">
          <cell r="D2" t="str">
            <v>OH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L1">
            <v>7.1779999999999997E-2</v>
          </cell>
        </row>
      </sheetData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1B5CD-D555-49C5-AC3F-7E5CF4D70EEA}">
  <dimension ref="A1:O43"/>
  <sheetViews>
    <sheetView tabSelected="1" workbookViewId="0"/>
  </sheetViews>
  <sheetFormatPr defaultRowHeight="15" x14ac:dyDescent="0.25"/>
  <cols>
    <col min="1" max="1" width="9.42578125" customWidth="1"/>
    <col min="2" max="2" width="7.85546875" bestFit="1" customWidth="1"/>
    <col min="3" max="3" width="30.140625" bestFit="1" customWidth="1"/>
    <col min="4" max="4" width="8.85546875" customWidth="1"/>
    <col min="5" max="5" width="12.7109375" bestFit="1" customWidth="1"/>
    <col min="6" max="6" width="7" bestFit="1" customWidth="1"/>
    <col min="7" max="7" width="13.140625" customWidth="1"/>
    <col min="8" max="8" width="8.5703125" bestFit="1" customWidth="1"/>
    <col min="9" max="9" width="9.5703125" customWidth="1"/>
    <col min="10" max="10" width="12.7109375" bestFit="1" customWidth="1"/>
    <col min="11" max="11" width="17.140625" bestFit="1" customWidth="1"/>
    <col min="12" max="12" width="15.7109375" bestFit="1" customWidth="1"/>
    <col min="13" max="13" width="12.42578125" customWidth="1"/>
  </cols>
  <sheetData>
    <row r="1" spans="1:15" ht="18.75" x14ac:dyDescent="0.3">
      <c r="A1" s="1" t="s">
        <v>0</v>
      </c>
      <c r="B1" s="1"/>
      <c r="C1" s="1"/>
    </row>
    <row r="2" spans="1:15" ht="15.75" x14ac:dyDescent="0.25">
      <c r="A2" s="2" t="s">
        <v>1</v>
      </c>
    </row>
    <row r="4" spans="1:15" x14ac:dyDescent="0.25">
      <c r="C4" s="3"/>
      <c r="D4" s="3"/>
      <c r="E4" s="3"/>
      <c r="F4" s="3"/>
      <c r="G4" s="3"/>
      <c r="H4" s="3"/>
      <c r="I4" s="3"/>
      <c r="J4" s="3" t="s">
        <v>2</v>
      </c>
      <c r="K4" s="3" t="s">
        <v>2</v>
      </c>
      <c r="L4" s="3"/>
    </row>
    <row r="5" spans="1:15" x14ac:dyDescent="0.25">
      <c r="C5" s="3"/>
      <c r="D5" s="3"/>
      <c r="E5" s="3"/>
      <c r="F5" s="3"/>
      <c r="G5" s="3"/>
      <c r="H5" s="3" t="s">
        <v>3</v>
      </c>
      <c r="I5" s="3" t="s">
        <v>2</v>
      </c>
      <c r="J5" s="3" t="s">
        <v>4</v>
      </c>
      <c r="K5" s="3" t="s">
        <v>5</v>
      </c>
      <c r="L5" s="3" t="s">
        <v>6</v>
      </c>
    </row>
    <row r="6" spans="1:15" x14ac:dyDescent="0.25">
      <c r="B6" s="3" t="s">
        <v>7</v>
      </c>
      <c r="C6" s="3"/>
      <c r="D6" s="3" t="s">
        <v>8</v>
      </c>
      <c r="E6" s="3"/>
      <c r="F6" s="3" t="s">
        <v>9</v>
      </c>
      <c r="G6" s="3" t="s">
        <v>6</v>
      </c>
      <c r="H6" s="3" t="s">
        <v>10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</row>
    <row r="7" spans="1:15" x14ac:dyDescent="0.25">
      <c r="A7" s="4" t="s">
        <v>15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4" t="s">
        <v>23</v>
      </c>
      <c r="J7" s="4" t="s">
        <v>23</v>
      </c>
      <c r="K7" s="5">
        <f>'[1]Carrying Charges &amp; Lookup'!$L$1</f>
        <v>7.1779999999999997E-2</v>
      </c>
      <c r="L7" s="4" t="s">
        <v>24</v>
      </c>
      <c r="M7" s="4" t="s">
        <v>25</v>
      </c>
    </row>
    <row r="9" spans="1:15" x14ac:dyDescent="0.25">
      <c r="A9" t="s">
        <v>26</v>
      </c>
      <c r="B9" s="6" t="s">
        <v>43</v>
      </c>
      <c r="C9" s="7" t="s">
        <v>44</v>
      </c>
      <c r="D9">
        <v>7.0999999999999994E-2</v>
      </c>
      <c r="E9" s="7" t="s">
        <v>45</v>
      </c>
      <c r="F9" s="8">
        <v>25</v>
      </c>
      <c r="G9" s="9">
        <v>633.36191908181797</v>
      </c>
      <c r="H9" s="10">
        <v>0.14496624024048171</v>
      </c>
      <c r="I9" s="11">
        <f>G9*H9</f>
        <v>91.816096120787364</v>
      </c>
      <c r="J9" s="9">
        <v>2.7056345656438237</v>
      </c>
      <c r="K9" s="11">
        <f>$D9*4000*$K$7</f>
        <v>20.38552</v>
      </c>
      <c r="L9" s="11">
        <f t="shared" ref="L9:L32" si="0">SUM(I9:K9)</f>
        <v>114.90725068643118</v>
      </c>
      <c r="M9" s="11">
        <f>L9/12</f>
        <v>9.5756042238692647</v>
      </c>
      <c r="N9" s="12"/>
      <c r="O9" s="11"/>
    </row>
    <row r="10" spans="1:15" x14ac:dyDescent="0.25">
      <c r="A10" t="s">
        <v>26</v>
      </c>
      <c r="B10" s="6" t="s">
        <v>43</v>
      </c>
      <c r="C10" s="7" t="s">
        <v>44</v>
      </c>
      <c r="D10">
        <v>0.122</v>
      </c>
      <c r="E10" s="7" t="s">
        <v>46</v>
      </c>
      <c r="F10" s="8">
        <v>25</v>
      </c>
      <c r="G10" s="9">
        <v>695.98956208181801</v>
      </c>
      <c r="H10" s="10">
        <v>0.14496624024048171</v>
      </c>
      <c r="I10" s="11">
        <f t="shared" ref="I10:I33" si="1">G10*H10</f>
        <v>100.89499006162049</v>
      </c>
      <c r="J10" s="9">
        <v>2.7056345656438237</v>
      </c>
      <c r="K10" s="11">
        <f t="shared" ref="K10:K33" si="2">$D10*4000*$K$7</f>
        <v>35.028639999999996</v>
      </c>
      <c r="L10" s="11">
        <f t="shared" si="0"/>
        <v>138.62926462726432</v>
      </c>
      <c r="M10" s="11">
        <f t="shared" ref="M10:M33" si="3">L10/12</f>
        <v>11.552438718938694</v>
      </c>
      <c r="N10" s="12"/>
      <c r="O10" s="11"/>
    </row>
    <row r="11" spans="1:15" x14ac:dyDescent="0.25">
      <c r="A11" t="s">
        <v>26</v>
      </c>
      <c r="B11" s="6" t="s">
        <v>43</v>
      </c>
      <c r="C11" s="7" t="s">
        <v>44</v>
      </c>
      <c r="D11">
        <v>0.19400000000000001</v>
      </c>
      <c r="E11" s="7" t="s">
        <v>47</v>
      </c>
      <c r="F11" s="8">
        <v>25</v>
      </c>
      <c r="G11" s="9">
        <v>826.97411308181802</v>
      </c>
      <c r="H11" s="10">
        <v>0.14496624024048171</v>
      </c>
      <c r="I11" s="11">
        <f t="shared" si="1"/>
        <v>119.88332794967812</v>
      </c>
      <c r="J11" s="9">
        <v>2.7056345656438237</v>
      </c>
      <c r="K11" s="11">
        <f t="shared" si="2"/>
        <v>55.701279999999997</v>
      </c>
      <c r="L11" s="11">
        <f t="shared" si="0"/>
        <v>178.29024251532195</v>
      </c>
      <c r="M11" s="11">
        <f t="shared" si="3"/>
        <v>14.857520209610163</v>
      </c>
      <c r="N11" s="12"/>
      <c r="O11" s="11"/>
    </row>
    <row r="12" spans="1:15" x14ac:dyDescent="0.25">
      <c r="A12" t="s">
        <v>26</v>
      </c>
      <c r="B12" s="6" t="s">
        <v>43</v>
      </c>
      <c r="C12" s="7" t="s">
        <v>48</v>
      </c>
      <c r="D12">
        <v>4.8000000000000001E-2</v>
      </c>
      <c r="E12" s="7" t="s">
        <v>49</v>
      </c>
      <c r="F12" s="8">
        <v>15</v>
      </c>
      <c r="G12" s="9">
        <v>451.89037799999994</v>
      </c>
      <c r="H12" s="10">
        <v>0.17163290690714839</v>
      </c>
      <c r="I12" s="11">
        <f t="shared" si="1"/>
        <v>77.559259179510079</v>
      </c>
      <c r="J12" s="9">
        <v>2.7056345656438237</v>
      </c>
      <c r="K12" s="11">
        <f t="shared" si="2"/>
        <v>13.781759999999998</v>
      </c>
      <c r="L12" s="11">
        <f t="shared" si="0"/>
        <v>94.04665374515389</v>
      </c>
      <c r="M12" s="11">
        <f t="shared" si="3"/>
        <v>7.8372211454294911</v>
      </c>
      <c r="N12" s="12"/>
      <c r="O12" s="11"/>
    </row>
    <row r="13" spans="1:15" x14ac:dyDescent="0.25">
      <c r="A13" t="s">
        <v>26</v>
      </c>
      <c r="B13" s="6" t="s">
        <v>43</v>
      </c>
      <c r="C13" s="7" t="s">
        <v>44</v>
      </c>
      <c r="D13">
        <v>2.1999999999999999E-2</v>
      </c>
      <c r="E13" s="7" t="s">
        <v>50</v>
      </c>
      <c r="F13" s="8">
        <v>25</v>
      </c>
      <c r="G13" s="9">
        <v>620.400227081818</v>
      </c>
      <c r="H13" s="10">
        <v>0.14496624024048171</v>
      </c>
      <c r="I13" s="11">
        <f t="shared" si="1"/>
        <v>89.937088364392238</v>
      </c>
      <c r="J13" s="9">
        <v>2.7056345656438237</v>
      </c>
      <c r="K13" s="11">
        <f t="shared" si="2"/>
        <v>6.3166399999999996</v>
      </c>
      <c r="L13" s="11">
        <f t="shared" si="0"/>
        <v>98.959362930036065</v>
      </c>
      <c r="M13" s="11">
        <f t="shared" si="3"/>
        <v>8.2466135775030054</v>
      </c>
      <c r="N13" s="12"/>
      <c r="O13" s="11"/>
    </row>
    <row r="14" spans="1:15" x14ac:dyDescent="0.25">
      <c r="A14" t="s">
        <v>26</v>
      </c>
      <c r="B14" s="6" t="s">
        <v>43</v>
      </c>
      <c r="C14" s="7" t="s">
        <v>51</v>
      </c>
      <c r="D14" s="13">
        <v>0.03</v>
      </c>
      <c r="E14" s="7" t="s">
        <v>49</v>
      </c>
      <c r="F14" s="8">
        <v>25</v>
      </c>
      <c r="G14" s="9">
        <v>815.79111299999988</v>
      </c>
      <c r="H14" s="10">
        <v>0.14496624024048171</v>
      </c>
      <c r="I14" s="11">
        <f t="shared" si="1"/>
        <v>118.26217047320795</v>
      </c>
      <c r="J14" s="9">
        <v>2.7056345656438237</v>
      </c>
      <c r="K14" s="11">
        <f t="shared" si="2"/>
        <v>8.6135999999999999</v>
      </c>
      <c r="L14" s="11">
        <f t="shared" si="0"/>
        <v>129.58140503885176</v>
      </c>
      <c r="M14" s="11">
        <f t="shared" si="3"/>
        <v>10.798450419904313</v>
      </c>
      <c r="N14" s="12"/>
      <c r="O14" s="11"/>
    </row>
    <row r="15" spans="1:15" x14ac:dyDescent="0.25">
      <c r="A15" t="s">
        <v>26</v>
      </c>
      <c r="B15" s="6" t="s">
        <v>43</v>
      </c>
      <c r="C15" s="7" t="s">
        <v>51</v>
      </c>
      <c r="D15">
        <v>9.6000000000000002E-2</v>
      </c>
      <c r="E15" s="7" t="s">
        <v>52</v>
      </c>
      <c r="F15" s="8">
        <v>25</v>
      </c>
      <c r="G15" s="9">
        <v>842.7864239999999</v>
      </c>
      <c r="H15" s="10">
        <v>0.14496624024048171</v>
      </c>
      <c r="I15" s="11">
        <f t="shared" si="1"/>
        <v>122.17557921300047</v>
      </c>
      <c r="J15" s="9">
        <v>2.7056345656438237</v>
      </c>
      <c r="K15" s="11">
        <f t="shared" si="2"/>
        <v>27.563519999999997</v>
      </c>
      <c r="L15" s="11">
        <f t="shared" si="0"/>
        <v>152.44473377864429</v>
      </c>
      <c r="M15" s="11">
        <f t="shared" si="3"/>
        <v>12.703727814887024</v>
      </c>
      <c r="N15" s="12"/>
      <c r="O15" s="11"/>
    </row>
    <row r="16" spans="1:15" x14ac:dyDescent="0.25">
      <c r="A16" t="s">
        <v>26</v>
      </c>
      <c r="B16" s="6" t="s">
        <v>43</v>
      </c>
      <c r="C16" s="7" t="s">
        <v>51</v>
      </c>
      <c r="D16">
        <v>0.17499999999999999</v>
      </c>
      <c r="E16" s="7" t="s">
        <v>53</v>
      </c>
      <c r="F16" s="8">
        <v>25</v>
      </c>
      <c r="G16" s="9">
        <v>881.17866000000004</v>
      </c>
      <c r="H16" s="10">
        <v>0.14496624024048171</v>
      </c>
      <c r="I16" s="11">
        <f t="shared" si="1"/>
        <v>127.74115732034576</v>
      </c>
      <c r="J16" s="9">
        <v>2.7056345656438237</v>
      </c>
      <c r="K16" s="11">
        <f t="shared" si="2"/>
        <v>50.245999999999995</v>
      </c>
      <c r="L16" s="11">
        <f t="shared" si="0"/>
        <v>180.69279188598961</v>
      </c>
      <c r="M16" s="11">
        <f t="shared" si="3"/>
        <v>15.057732657165801</v>
      </c>
      <c r="N16" s="12"/>
      <c r="O16" s="11"/>
    </row>
    <row r="17" spans="1:15" x14ac:dyDescent="0.25">
      <c r="A17" t="s">
        <v>26</v>
      </c>
      <c r="B17" s="6" t="s">
        <v>43</v>
      </c>
      <c r="C17" s="7" t="s">
        <v>51</v>
      </c>
      <c r="D17">
        <v>0.29699999999999999</v>
      </c>
      <c r="E17" s="7" t="s">
        <v>54</v>
      </c>
      <c r="F17" s="8">
        <v>25</v>
      </c>
      <c r="G17" s="9">
        <v>1200.3788070000001</v>
      </c>
      <c r="H17" s="10">
        <v>0.14496624024048171</v>
      </c>
      <c r="I17" s="11">
        <f t="shared" si="1"/>
        <v>174.01440251514484</v>
      </c>
      <c r="J17" s="9">
        <v>2.7056345656438237</v>
      </c>
      <c r="K17" s="11">
        <f t="shared" si="2"/>
        <v>85.274639999999991</v>
      </c>
      <c r="L17" s="11">
        <f t="shared" si="0"/>
        <v>261.99467708078868</v>
      </c>
      <c r="M17" s="11">
        <f t="shared" si="3"/>
        <v>21.832889756732389</v>
      </c>
      <c r="N17" s="12"/>
      <c r="O17" s="11"/>
    </row>
    <row r="18" spans="1:15" x14ac:dyDescent="0.25">
      <c r="A18" t="s">
        <v>26</v>
      </c>
      <c r="B18" s="6" t="s">
        <v>55</v>
      </c>
      <c r="C18" s="7" t="s">
        <v>44</v>
      </c>
      <c r="D18">
        <v>2.1999999999999999E-2</v>
      </c>
      <c r="E18" s="7" t="s">
        <v>50</v>
      </c>
      <c r="F18" s="8">
        <v>25</v>
      </c>
      <c r="G18" s="9">
        <v>289.66827599999999</v>
      </c>
      <c r="H18" s="10">
        <v>0.14496624024048171</v>
      </c>
      <c r="I18" s="11">
        <f t="shared" si="1"/>
        <v>41.992120888662164</v>
      </c>
      <c r="J18" s="9">
        <v>0</v>
      </c>
      <c r="K18" s="11">
        <f t="shared" si="2"/>
        <v>6.3166399999999996</v>
      </c>
      <c r="L18" s="11">
        <f t="shared" si="0"/>
        <v>48.308760888662164</v>
      </c>
      <c r="M18" s="11">
        <f t="shared" si="3"/>
        <v>4.02573007405518</v>
      </c>
      <c r="N18" s="12"/>
      <c r="O18" s="11"/>
    </row>
    <row r="19" spans="1:15" x14ac:dyDescent="0.25">
      <c r="A19" t="s">
        <v>26</v>
      </c>
      <c r="B19" s="6" t="s">
        <v>55</v>
      </c>
      <c r="C19" s="7" t="s">
        <v>44</v>
      </c>
      <c r="D19">
        <v>7.0999999999999994E-2</v>
      </c>
      <c r="E19" s="7" t="s">
        <v>45</v>
      </c>
      <c r="F19" s="8">
        <v>25</v>
      </c>
      <c r="G19" s="9">
        <v>302.62996799999996</v>
      </c>
      <c r="H19" s="10">
        <v>0.14496624024048171</v>
      </c>
      <c r="I19" s="11">
        <f t="shared" si="1"/>
        <v>43.87112864505729</v>
      </c>
      <c r="J19" s="9">
        <v>0</v>
      </c>
      <c r="K19" s="11">
        <f t="shared" si="2"/>
        <v>20.38552</v>
      </c>
      <c r="L19" s="11">
        <f t="shared" si="0"/>
        <v>64.256648645057282</v>
      </c>
      <c r="M19" s="11">
        <f t="shared" si="3"/>
        <v>5.3547207204214402</v>
      </c>
      <c r="N19" s="12"/>
      <c r="O19" s="11"/>
    </row>
    <row r="20" spans="1:15" x14ac:dyDescent="0.25">
      <c r="A20" t="s">
        <v>26</v>
      </c>
      <c r="B20" s="6" t="s">
        <v>55</v>
      </c>
      <c r="C20" s="7" t="s">
        <v>44</v>
      </c>
      <c r="D20">
        <v>0.122</v>
      </c>
      <c r="E20" s="7" t="s">
        <v>46</v>
      </c>
      <c r="F20" s="8">
        <v>25</v>
      </c>
      <c r="G20" s="9">
        <v>365.257611</v>
      </c>
      <c r="H20" s="10">
        <v>0.14496624024048171</v>
      </c>
      <c r="I20" s="11">
        <f t="shared" si="1"/>
        <v>52.950022585890416</v>
      </c>
      <c r="J20" s="9">
        <v>0</v>
      </c>
      <c r="K20" s="11">
        <f t="shared" si="2"/>
        <v>35.028639999999996</v>
      </c>
      <c r="L20" s="14">
        <f t="shared" si="0"/>
        <v>87.978662585890419</v>
      </c>
      <c r="M20" s="11">
        <f t="shared" si="3"/>
        <v>7.3315552154908685</v>
      </c>
      <c r="N20" s="12"/>
      <c r="O20" s="11"/>
    </row>
    <row r="21" spans="1:15" x14ac:dyDescent="0.25">
      <c r="A21" t="s">
        <v>26</v>
      </c>
      <c r="B21" s="6" t="s">
        <v>55</v>
      </c>
      <c r="C21" s="7" t="s">
        <v>44</v>
      </c>
      <c r="D21">
        <v>0.19400000000000001</v>
      </c>
      <c r="E21" s="7" t="s">
        <v>47</v>
      </c>
      <c r="F21" s="8">
        <v>25</v>
      </c>
      <c r="G21" s="9">
        <v>496.24216200000001</v>
      </c>
      <c r="H21" s="10">
        <v>0.14496624024048171</v>
      </c>
      <c r="I21" s="11">
        <f t="shared" si="1"/>
        <v>71.938360473948052</v>
      </c>
      <c r="J21" s="9">
        <v>0</v>
      </c>
      <c r="K21" s="11">
        <f t="shared" si="2"/>
        <v>55.701279999999997</v>
      </c>
      <c r="L21" s="11">
        <f t="shared" si="0"/>
        <v>127.63964047394805</v>
      </c>
      <c r="M21" s="11">
        <f t="shared" si="3"/>
        <v>10.636636706162337</v>
      </c>
      <c r="N21" s="12"/>
      <c r="O21" s="11"/>
    </row>
    <row r="22" spans="1:15" x14ac:dyDescent="0.25">
      <c r="A22" t="s">
        <v>26</v>
      </c>
      <c r="B22" s="6" t="s">
        <v>55</v>
      </c>
      <c r="C22" s="7" t="s">
        <v>56</v>
      </c>
      <c r="D22">
        <v>4.3999999999999997E-2</v>
      </c>
      <c r="E22" s="7" t="s">
        <v>57</v>
      </c>
      <c r="F22" s="8">
        <v>25</v>
      </c>
      <c r="G22" s="9">
        <v>503.67172499999998</v>
      </c>
      <c r="H22" s="10">
        <v>0.14496624024048171</v>
      </c>
      <c r="I22" s="11">
        <f t="shared" si="1"/>
        <v>73.015396288687839</v>
      </c>
      <c r="J22" s="9">
        <v>0</v>
      </c>
      <c r="K22" s="11">
        <f t="shared" si="2"/>
        <v>12.633279999999999</v>
      </c>
      <c r="L22" s="11">
        <f t="shared" si="0"/>
        <v>85.648676288687838</v>
      </c>
      <c r="M22" s="11">
        <f t="shared" si="3"/>
        <v>7.1373896907239862</v>
      </c>
      <c r="N22" s="12"/>
      <c r="O22" s="11"/>
    </row>
    <row r="23" spans="1:15" x14ac:dyDescent="0.25">
      <c r="A23" t="s">
        <v>26</v>
      </c>
      <c r="B23" s="6" t="s">
        <v>55</v>
      </c>
      <c r="C23" s="7" t="s">
        <v>58</v>
      </c>
      <c r="D23" s="13">
        <v>0.04</v>
      </c>
      <c r="E23" s="7" t="s">
        <v>57</v>
      </c>
      <c r="F23" s="8">
        <v>25</v>
      </c>
      <c r="G23" s="9">
        <v>639.81877499999996</v>
      </c>
      <c r="H23" s="10">
        <v>0.14496624024048171</v>
      </c>
      <c r="I23" s="11">
        <f t="shared" si="1"/>
        <v>92.752122247020708</v>
      </c>
      <c r="J23" s="9">
        <v>0</v>
      </c>
      <c r="K23" s="11">
        <f t="shared" si="2"/>
        <v>11.4848</v>
      </c>
      <c r="L23" s="11">
        <f t="shared" si="0"/>
        <v>104.23692224702071</v>
      </c>
      <c r="M23" s="11">
        <f t="shared" si="3"/>
        <v>8.6864101872517256</v>
      </c>
      <c r="N23" s="12"/>
      <c r="O23" s="11"/>
    </row>
    <row r="24" spans="1:15" x14ac:dyDescent="0.25">
      <c r="A24" t="s">
        <v>26</v>
      </c>
      <c r="B24" s="6" t="s">
        <v>55</v>
      </c>
      <c r="C24" s="7" t="s">
        <v>59</v>
      </c>
      <c r="D24">
        <v>5.7000000000000002E-2</v>
      </c>
      <c r="E24" s="7" t="s">
        <v>57</v>
      </c>
      <c r="F24" s="8">
        <v>25</v>
      </c>
      <c r="G24" s="9">
        <v>450.56821500000001</v>
      </c>
      <c r="H24" s="10">
        <v>0.14496624024048171</v>
      </c>
      <c r="I24" s="11">
        <f t="shared" si="1"/>
        <v>65.317180100415015</v>
      </c>
      <c r="J24" s="9">
        <v>0</v>
      </c>
      <c r="K24" s="11">
        <f t="shared" si="2"/>
        <v>16.365839999999999</v>
      </c>
      <c r="L24" s="11">
        <f t="shared" si="0"/>
        <v>81.683020100415007</v>
      </c>
      <c r="M24" s="11">
        <f t="shared" si="3"/>
        <v>6.8069183417012509</v>
      </c>
      <c r="N24" s="12"/>
      <c r="O24" s="11"/>
    </row>
    <row r="25" spans="1:15" x14ac:dyDescent="0.25">
      <c r="A25" t="s">
        <v>26</v>
      </c>
      <c r="B25" s="6" t="s">
        <v>55</v>
      </c>
      <c r="C25" s="7" t="s">
        <v>59</v>
      </c>
      <c r="D25">
        <v>8.6999999999999994E-2</v>
      </c>
      <c r="E25" s="7" t="s">
        <v>60</v>
      </c>
      <c r="F25" s="8">
        <v>25</v>
      </c>
      <c r="G25" s="9">
        <v>503.35137900000001</v>
      </c>
      <c r="H25" s="10">
        <v>0.14496624024048171</v>
      </c>
      <c r="I25" s="11">
        <f t="shared" si="1"/>
        <v>72.968956933491768</v>
      </c>
      <c r="J25" s="9">
        <v>0</v>
      </c>
      <c r="K25" s="11">
        <f t="shared" si="2"/>
        <v>24.97944</v>
      </c>
      <c r="L25" s="11">
        <f t="shared" si="0"/>
        <v>97.948396933491765</v>
      </c>
      <c r="M25" s="11">
        <f t="shared" si="3"/>
        <v>8.1623664111243137</v>
      </c>
      <c r="N25" s="12"/>
      <c r="O25" s="11"/>
    </row>
    <row r="26" spans="1:15" x14ac:dyDescent="0.25">
      <c r="A26" t="s">
        <v>26</v>
      </c>
      <c r="B26" s="6" t="s">
        <v>55</v>
      </c>
      <c r="C26" s="7" t="s">
        <v>59</v>
      </c>
      <c r="D26">
        <v>0.14299999999999999</v>
      </c>
      <c r="E26" s="7" t="s">
        <v>61</v>
      </c>
      <c r="F26" s="8">
        <v>25</v>
      </c>
      <c r="G26" s="9">
        <v>548.95139999999992</v>
      </c>
      <c r="H26" s="10">
        <v>0.14496624024048171</v>
      </c>
      <c r="I26" s="11">
        <f t="shared" si="1"/>
        <v>79.579420532748756</v>
      </c>
      <c r="J26" s="9">
        <v>0</v>
      </c>
      <c r="K26" s="11">
        <f t="shared" si="2"/>
        <v>41.058160000000001</v>
      </c>
      <c r="L26" s="11">
        <f t="shared" si="0"/>
        <v>120.63758053274876</v>
      </c>
      <c r="M26" s="11">
        <f t="shared" si="3"/>
        <v>10.053131711062397</v>
      </c>
      <c r="N26" s="12"/>
    </row>
    <row r="27" spans="1:15" x14ac:dyDescent="0.25">
      <c r="A27" t="s">
        <v>26</v>
      </c>
      <c r="B27" s="6" t="s">
        <v>55</v>
      </c>
      <c r="C27" s="7" t="s">
        <v>59</v>
      </c>
      <c r="D27" s="13">
        <v>0.22</v>
      </c>
      <c r="E27" s="7" t="s">
        <v>62</v>
      </c>
      <c r="F27" s="8">
        <v>25</v>
      </c>
      <c r="G27" s="9">
        <v>771.71508000000006</v>
      </c>
      <c r="H27" s="10">
        <v>0.14496624024048171</v>
      </c>
      <c r="I27" s="11">
        <f t="shared" si="1"/>
        <v>111.87263368448258</v>
      </c>
      <c r="J27" s="9">
        <v>0</v>
      </c>
      <c r="K27" s="11">
        <f t="shared" si="2"/>
        <v>63.166399999999996</v>
      </c>
      <c r="L27" s="11">
        <f t="shared" si="0"/>
        <v>175.03903368448258</v>
      </c>
      <c r="M27" s="11">
        <f t="shared" si="3"/>
        <v>14.586586140373548</v>
      </c>
      <c r="N27" s="12"/>
      <c r="O27" s="11"/>
    </row>
    <row r="28" spans="1:15" x14ac:dyDescent="0.25">
      <c r="A28" t="s">
        <v>26</v>
      </c>
      <c r="B28" s="6" t="s">
        <v>55</v>
      </c>
      <c r="C28" s="7" t="s">
        <v>59</v>
      </c>
      <c r="D28" s="13">
        <v>0.38</v>
      </c>
      <c r="E28" s="7" t="s">
        <v>63</v>
      </c>
      <c r="F28" s="8">
        <v>25</v>
      </c>
      <c r="G28" s="9">
        <v>926.553087</v>
      </c>
      <c r="H28" s="10">
        <v>0.14496624024048171</v>
      </c>
      <c r="I28" s="11">
        <f t="shared" si="1"/>
        <v>134.31891740560195</v>
      </c>
      <c r="J28" s="9">
        <v>0</v>
      </c>
      <c r="K28" s="11">
        <f t="shared" si="2"/>
        <v>109.1056</v>
      </c>
      <c r="L28" s="11">
        <f t="shared" si="0"/>
        <v>243.42451740560193</v>
      </c>
      <c r="M28" s="11">
        <f t="shared" si="3"/>
        <v>20.285376450466828</v>
      </c>
      <c r="N28" s="12"/>
      <c r="O28" s="11"/>
    </row>
    <row r="29" spans="1:15" x14ac:dyDescent="0.25">
      <c r="A29" t="s">
        <v>26</v>
      </c>
      <c r="B29" s="6" t="s">
        <v>55</v>
      </c>
      <c r="C29" s="7" t="s">
        <v>51</v>
      </c>
      <c r="D29" s="13">
        <v>0.03</v>
      </c>
      <c r="E29" s="7" t="s">
        <v>49</v>
      </c>
      <c r="F29" s="8">
        <v>25</v>
      </c>
      <c r="G29" s="9">
        <v>617.88739499999997</v>
      </c>
      <c r="H29" s="10">
        <v>0.14496624024048171</v>
      </c>
      <c r="I29" s="11">
        <f t="shared" si="1"/>
        <v>89.57281254513542</v>
      </c>
      <c r="J29" s="9">
        <v>0</v>
      </c>
      <c r="K29" s="11">
        <f t="shared" si="2"/>
        <v>8.6135999999999999</v>
      </c>
      <c r="L29" s="11">
        <f t="shared" si="0"/>
        <v>98.186412545135425</v>
      </c>
      <c r="M29" s="11">
        <f t="shared" si="3"/>
        <v>8.1822010454279521</v>
      </c>
      <c r="N29" s="12"/>
      <c r="O29" s="11"/>
    </row>
    <row r="30" spans="1:15" x14ac:dyDescent="0.25">
      <c r="A30" t="s">
        <v>26</v>
      </c>
      <c r="B30" s="6" t="s">
        <v>55</v>
      </c>
      <c r="C30" s="7" t="s">
        <v>51</v>
      </c>
      <c r="D30">
        <v>9.6000000000000002E-2</v>
      </c>
      <c r="E30" s="7" t="s">
        <v>52</v>
      </c>
      <c r="F30" s="8">
        <v>25</v>
      </c>
      <c r="G30" s="9">
        <v>644.88270599999998</v>
      </c>
      <c r="H30" s="10">
        <v>0.14496624024048171</v>
      </c>
      <c r="I30" s="11">
        <f t="shared" si="1"/>
        <v>93.486221284927936</v>
      </c>
      <c r="J30" s="9">
        <v>0</v>
      </c>
      <c r="K30" s="11">
        <f t="shared" si="2"/>
        <v>27.563519999999997</v>
      </c>
      <c r="L30" s="11">
        <f t="shared" si="0"/>
        <v>121.04974128492793</v>
      </c>
      <c r="M30" s="11">
        <f t="shared" si="3"/>
        <v>10.087478440410662</v>
      </c>
      <c r="N30" s="12"/>
      <c r="O30" s="11"/>
    </row>
    <row r="31" spans="1:15" x14ac:dyDescent="0.25">
      <c r="A31" t="s">
        <v>26</v>
      </c>
      <c r="B31" s="6" t="s">
        <v>55</v>
      </c>
      <c r="C31" s="7" t="s">
        <v>51</v>
      </c>
      <c r="D31">
        <v>0.17499999999999999</v>
      </c>
      <c r="E31" s="7" t="s">
        <v>53</v>
      </c>
      <c r="F31" s="8">
        <v>25</v>
      </c>
      <c r="G31" s="9">
        <v>683.27494200000001</v>
      </c>
      <c r="H31" s="10">
        <v>0.14496624024048171</v>
      </c>
      <c r="I31" s="11">
        <f t="shared" si="1"/>
        <v>99.05179939227321</v>
      </c>
      <c r="J31" s="9">
        <v>0</v>
      </c>
      <c r="K31" s="11">
        <f t="shared" si="2"/>
        <v>50.245999999999995</v>
      </c>
      <c r="L31" s="11">
        <f t="shared" si="0"/>
        <v>149.29779939227319</v>
      </c>
      <c r="M31" s="11">
        <f t="shared" si="3"/>
        <v>12.441483282689433</v>
      </c>
      <c r="N31" s="12"/>
      <c r="O31" s="11"/>
    </row>
    <row r="32" spans="1:15" x14ac:dyDescent="0.25">
      <c r="A32" t="s">
        <v>26</v>
      </c>
      <c r="B32" s="6" t="s">
        <v>55</v>
      </c>
      <c r="C32" s="7" t="s">
        <v>51</v>
      </c>
      <c r="D32">
        <v>0.29699999999999999</v>
      </c>
      <c r="E32" s="7" t="s">
        <v>54</v>
      </c>
      <c r="F32" s="8">
        <v>25</v>
      </c>
      <c r="G32" s="9">
        <v>1002.4750889999998</v>
      </c>
      <c r="H32" s="10">
        <v>0.14496624024048171</v>
      </c>
      <c r="I32" s="11">
        <f t="shared" si="1"/>
        <v>145.32504458707226</v>
      </c>
      <c r="J32" s="9">
        <v>0</v>
      </c>
      <c r="K32" s="11">
        <f t="shared" si="2"/>
        <v>85.274639999999991</v>
      </c>
      <c r="L32" s="11">
        <f t="shared" si="0"/>
        <v>230.59968458707226</v>
      </c>
      <c r="M32" s="11">
        <f t="shared" si="3"/>
        <v>19.216640382256021</v>
      </c>
      <c r="N32" s="12"/>
      <c r="O32" s="11"/>
    </row>
    <row r="33" spans="1:13" x14ac:dyDescent="0.25">
      <c r="A33" t="s">
        <v>26</v>
      </c>
      <c r="B33" s="6" t="s">
        <v>55</v>
      </c>
      <c r="C33" s="7" t="s">
        <v>64</v>
      </c>
      <c r="D33">
        <v>7.9000000000000001E-2</v>
      </c>
      <c r="E33" s="7">
        <v>5800</v>
      </c>
      <c r="F33" s="8">
        <v>25</v>
      </c>
      <c r="G33" s="9">
        <v>1639.433826</v>
      </c>
      <c r="H33" s="10">
        <v>0.14496624024048171</v>
      </c>
      <c r="I33" s="11">
        <f t="shared" si="1"/>
        <v>237.66255787828808</v>
      </c>
      <c r="J33" s="9">
        <v>0</v>
      </c>
      <c r="K33" s="11">
        <f t="shared" si="2"/>
        <v>22.682479999999998</v>
      </c>
      <c r="L33" s="11">
        <f t="shared" ref="L33" si="4">SUM(I33:K33)</f>
        <v>260.34503787828805</v>
      </c>
      <c r="M33" s="11">
        <f t="shared" si="3"/>
        <v>21.695419823190672</v>
      </c>
    </row>
    <row r="35" spans="1:13" x14ac:dyDescent="0.25">
      <c r="C35" s="3"/>
      <c r="D35" s="3"/>
      <c r="E35" s="3"/>
      <c r="F35" s="3"/>
      <c r="G35" s="3"/>
      <c r="H35" s="3"/>
      <c r="I35" s="3"/>
      <c r="J35" s="3" t="s">
        <v>2</v>
      </c>
      <c r="K35" s="3"/>
      <c r="L35" s="3"/>
    </row>
    <row r="36" spans="1:13" x14ac:dyDescent="0.25">
      <c r="C36" s="3"/>
      <c r="D36" s="3"/>
      <c r="E36" s="3"/>
      <c r="F36" s="3"/>
      <c r="G36" s="3"/>
      <c r="H36" s="3" t="s">
        <v>3</v>
      </c>
      <c r="I36" s="3" t="s">
        <v>2</v>
      </c>
      <c r="J36" s="3" t="s">
        <v>4</v>
      </c>
      <c r="K36" s="3" t="s">
        <v>6</v>
      </c>
    </row>
    <row r="37" spans="1:13" x14ac:dyDescent="0.25">
      <c r="B37" s="3" t="s">
        <v>7</v>
      </c>
      <c r="C37" s="3"/>
      <c r="D37" s="3"/>
      <c r="E37" s="3"/>
      <c r="F37" s="3" t="s">
        <v>9</v>
      </c>
      <c r="G37" s="3" t="s">
        <v>6</v>
      </c>
      <c r="H37" s="3" t="s">
        <v>10</v>
      </c>
      <c r="I37" s="3" t="s">
        <v>10</v>
      </c>
      <c r="J37" s="3" t="s">
        <v>11</v>
      </c>
      <c r="K37" s="3" t="s">
        <v>13</v>
      </c>
      <c r="L37" s="3" t="s">
        <v>14</v>
      </c>
    </row>
    <row r="38" spans="1:13" x14ac:dyDescent="0.25">
      <c r="A38" s="4" t="s">
        <v>15</v>
      </c>
      <c r="B38" s="4" t="s">
        <v>16</v>
      </c>
      <c r="C38" s="4" t="s">
        <v>17</v>
      </c>
      <c r="D38" s="4" t="s">
        <v>27</v>
      </c>
      <c r="E38" s="4" t="s">
        <v>19</v>
      </c>
      <c r="F38" s="4" t="s">
        <v>20</v>
      </c>
      <c r="G38" s="4" t="s">
        <v>21</v>
      </c>
      <c r="H38" s="4" t="s">
        <v>22</v>
      </c>
      <c r="I38" s="4" t="s">
        <v>23</v>
      </c>
      <c r="J38" s="4" t="s">
        <v>23</v>
      </c>
      <c r="K38" s="4" t="s">
        <v>24</v>
      </c>
      <c r="L38" s="4" t="s">
        <v>25</v>
      </c>
    </row>
    <row r="39" spans="1:13" x14ac:dyDescent="0.25">
      <c r="A39" t="s">
        <v>26</v>
      </c>
      <c r="B39" s="6" t="s">
        <v>16</v>
      </c>
      <c r="C39" s="7" t="s">
        <v>44</v>
      </c>
      <c r="F39">
        <v>28</v>
      </c>
      <c r="G39" s="9">
        <v>941.30189931012319</v>
      </c>
      <c r="H39" s="10">
        <v>0.15992735418057913</v>
      </c>
      <c r="I39" s="11">
        <f t="shared" ref="I39:I43" si="5">G39*H39</f>
        <v>150.5399222418219</v>
      </c>
      <c r="J39" s="11">
        <v>2.7056345656438237</v>
      </c>
      <c r="K39" s="11">
        <f>I39+J39</f>
        <v>153.24555680746573</v>
      </c>
      <c r="L39" s="11">
        <f>K39/12</f>
        <v>12.77046306728881</v>
      </c>
      <c r="M39" s="12"/>
    </row>
    <row r="40" spans="1:13" x14ac:dyDescent="0.25">
      <c r="A40" t="s">
        <v>26</v>
      </c>
      <c r="B40" s="6" t="s">
        <v>16</v>
      </c>
      <c r="C40" s="7" t="s">
        <v>59</v>
      </c>
      <c r="F40">
        <v>28</v>
      </c>
      <c r="G40" s="9">
        <v>869.50128107097601</v>
      </c>
      <c r="H40" s="10">
        <v>0.15992735418057913</v>
      </c>
      <c r="I40" s="11">
        <f t="shared" si="5"/>
        <v>139.05703933830526</v>
      </c>
      <c r="J40" s="11">
        <v>2.7056345656438237</v>
      </c>
      <c r="K40" s="11">
        <f t="shared" ref="K40:K43" si="6">I40+J40</f>
        <v>141.76267390394909</v>
      </c>
      <c r="L40" s="11">
        <f t="shared" ref="L40:L43" si="7">K40/12</f>
        <v>11.813556158662424</v>
      </c>
      <c r="M40" s="12"/>
    </row>
    <row r="41" spans="1:13" x14ac:dyDescent="0.25">
      <c r="A41" t="s">
        <v>26</v>
      </c>
      <c r="B41" s="6" t="s">
        <v>16</v>
      </c>
      <c r="C41" s="7" t="s">
        <v>65</v>
      </c>
      <c r="F41">
        <v>28</v>
      </c>
      <c r="G41" s="9">
        <v>641.20681095379393</v>
      </c>
      <c r="H41" s="10">
        <v>0.15992735418057913</v>
      </c>
      <c r="I41" s="11">
        <f t="shared" si="5"/>
        <v>102.54650875840704</v>
      </c>
      <c r="J41" s="11">
        <v>2.7056345656438237</v>
      </c>
      <c r="K41" s="11">
        <f t="shared" si="6"/>
        <v>105.25214332405086</v>
      </c>
      <c r="L41" s="11">
        <f t="shared" si="7"/>
        <v>8.7710119436709046</v>
      </c>
      <c r="M41" s="12"/>
    </row>
    <row r="42" spans="1:13" x14ac:dyDescent="0.25">
      <c r="A42" t="s">
        <v>26</v>
      </c>
      <c r="B42" s="6" t="s">
        <v>16</v>
      </c>
      <c r="C42" s="7" t="s">
        <v>66</v>
      </c>
      <c r="F42">
        <v>28</v>
      </c>
      <c r="G42" s="9">
        <v>1083.6691367335372</v>
      </c>
      <c r="H42" s="10">
        <v>0.15992735418057913</v>
      </c>
      <c r="I42" s="11">
        <f t="shared" si="5"/>
        <v>173.30833784494683</v>
      </c>
      <c r="J42" s="11">
        <v>2.7056345656438237</v>
      </c>
      <c r="K42" s="11">
        <f t="shared" si="6"/>
        <v>176.01397241059067</v>
      </c>
      <c r="L42" s="11">
        <f t="shared" si="7"/>
        <v>14.667831034215888</v>
      </c>
      <c r="M42" s="12"/>
    </row>
    <row r="43" spans="1:13" x14ac:dyDescent="0.25">
      <c r="A43" t="s">
        <v>26</v>
      </c>
      <c r="B43" s="6" t="s">
        <v>16</v>
      </c>
      <c r="C43" s="7" t="s">
        <v>28</v>
      </c>
      <c r="F43">
        <v>28</v>
      </c>
      <c r="G43" s="9">
        <v>714.89662922742627</v>
      </c>
      <c r="H43" s="10">
        <v>0.14068052595476743</v>
      </c>
      <c r="I43" s="11">
        <f t="shared" si="5"/>
        <v>100.57203380300469</v>
      </c>
      <c r="J43" s="11">
        <v>2.7056345656438237</v>
      </c>
      <c r="K43" s="11">
        <f t="shared" si="6"/>
        <v>103.27766836864851</v>
      </c>
      <c r="L43" s="11">
        <f t="shared" si="7"/>
        <v>8.6064723640540421</v>
      </c>
    </row>
  </sheetData>
  <conditionalFormatting sqref="B9:B33">
    <cfRule type="expression" dxfId="3" priority="4">
      <formula>MOD(COLUMN(),2)=0</formula>
    </cfRule>
  </conditionalFormatting>
  <conditionalFormatting sqref="C39:C42">
    <cfRule type="expression" dxfId="2" priority="3">
      <formula>MOD(COLUMN(),2)=0</formula>
    </cfRule>
  </conditionalFormatting>
  <conditionalFormatting sqref="B39:B42">
    <cfRule type="expression" dxfId="1" priority="2">
      <formula>MOD(COLUMN(),2)=0</formula>
    </cfRule>
  </conditionalFormatting>
  <conditionalFormatting sqref="B43">
    <cfRule type="expression" dxfId="0" priority="1">
      <formula>MOD(COLUMN(),2)=0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3029-3B68-4103-90FE-B51FCBA2DB1F}">
  <dimension ref="A1:E29"/>
  <sheetViews>
    <sheetView workbookViewId="0"/>
  </sheetViews>
  <sheetFormatPr defaultRowHeight="15" x14ac:dyDescent="0.25"/>
  <cols>
    <col min="4" max="4" width="9.5703125" bestFit="1" customWidth="1"/>
    <col min="5" max="5" width="13.42578125" bestFit="1" customWidth="1"/>
  </cols>
  <sheetData>
    <row r="1" spans="1:5" ht="18.75" x14ac:dyDescent="0.3">
      <c r="A1" s="1" t="s">
        <v>0</v>
      </c>
    </row>
    <row r="2" spans="1:5" ht="15.75" x14ac:dyDescent="0.25">
      <c r="A2" s="2" t="s">
        <v>29</v>
      </c>
    </row>
    <row r="7" spans="1:5" x14ac:dyDescent="0.25">
      <c r="D7" s="15"/>
    </row>
    <row r="8" spans="1:5" x14ac:dyDescent="0.25">
      <c r="A8" t="s">
        <v>30</v>
      </c>
      <c r="D8" s="15">
        <v>172819</v>
      </c>
    </row>
    <row r="10" spans="1:5" x14ac:dyDescent="0.25">
      <c r="A10" t="s">
        <v>31</v>
      </c>
      <c r="E10" s="16">
        <v>73343106.326426998</v>
      </c>
    </row>
    <row r="12" spans="1:5" x14ac:dyDescent="0.25">
      <c r="A12" t="s">
        <v>32</v>
      </c>
      <c r="D12" s="10">
        <v>0.53542082863160989</v>
      </c>
      <c r="E12" s="17">
        <f>E10*D12</f>
        <v>39269426.76371181</v>
      </c>
    </row>
    <row r="13" spans="1:5" x14ac:dyDescent="0.25">
      <c r="A13" t="s">
        <v>33</v>
      </c>
      <c r="E13" s="17">
        <f>E10-E12</f>
        <v>34073679.562715188</v>
      </c>
    </row>
    <row r="14" spans="1:5" x14ac:dyDescent="0.25">
      <c r="A14" t="s">
        <v>34</v>
      </c>
      <c r="E14" s="9">
        <f>E13/D8</f>
        <v>197.16396670918814</v>
      </c>
    </row>
    <row r="17" spans="1:5" x14ac:dyDescent="0.25">
      <c r="A17" s="18" t="s">
        <v>35</v>
      </c>
    </row>
    <row r="18" spans="1:5" x14ac:dyDescent="0.25">
      <c r="A18" t="s">
        <v>36</v>
      </c>
      <c r="E18" s="19">
        <v>7.2059758501348062E-2</v>
      </c>
    </row>
    <row r="19" spans="1:5" x14ac:dyDescent="0.25">
      <c r="A19" t="s">
        <v>37</v>
      </c>
      <c r="E19" s="19">
        <v>0.2</v>
      </c>
    </row>
    <row r="20" spans="1:5" x14ac:dyDescent="0.25">
      <c r="A20" t="s">
        <v>38</v>
      </c>
      <c r="E20" s="19">
        <v>1.7696481739133643E-2</v>
      </c>
    </row>
    <row r="21" spans="1:5" x14ac:dyDescent="0.25">
      <c r="A21" t="s">
        <v>39</v>
      </c>
      <c r="E21" s="20">
        <v>1.511E-2</v>
      </c>
    </row>
    <row r="22" spans="1:5" x14ac:dyDescent="0.25">
      <c r="A22" t="s">
        <v>40</v>
      </c>
      <c r="E22" s="21">
        <f>SUM(E18:E21)</f>
        <v>0.3048662402404817</v>
      </c>
    </row>
    <row r="24" spans="1:5" x14ac:dyDescent="0.25">
      <c r="A24" t="s">
        <v>41</v>
      </c>
      <c r="E24" s="11">
        <f>E14*E22</f>
        <v>60.108637241529692</v>
      </c>
    </row>
    <row r="25" spans="1:5" x14ac:dyDescent="0.25">
      <c r="A25" t="s">
        <v>42</v>
      </c>
      <c r="E25" s="11">
        <f>E24/12</f>
        <v>5.0090531034608077</v>
      </c>
    </row>
    <row r="27" spans="1:5" x14ac:dyDescent="0.25">
      <c r="A27" t="s">
        <v>37</v>
      </c>
      <c r="E27" s="22">
        <f>E14*E19</f>
        <v>39.43279334183763</v>
      </c>
    </row>
    <row r="28" spans="1:5" x14ac:dyDescent="0.25">
      <c r="A28" t="s">
        <v>67</v>
      </c>
      <c r="E28" s="11">
        <f>E27/12</f>
        <v>3.2860661118198027</v>
      </c>
    </row>
    <row r="29" spans="1:5" x14ac:dyDescent="0.25">
      <c r="A29" t="s">
        <v>68</v>
      </c>
      <c r="E29" s="11">
        <f>E25-E28</f>
        <v>1.722986991641005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EF5889D7-31C3-446D-BF96-25119E398A0D}"/>
</file>

<file path=customXml/itemProps2.xml><?xml version="1.0" encoding="utf-8"?>
<ds:datastoreItem xmlns:ds="http://schemas.openxmlformats.org/officeDocument/2006/customXml" ds:itemID="{F7C51CF7-4050-4983-88B6-0F832D9CE3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F397B7-D3C6-4EA3-B8FA-ED60BACD0684}"/>
</file>

<file path=customXml/itemProps4.xml><?xml version="1.0" encoding="utf-8"?>
<ds:datastoreItem xmlns:ds="http://schemas.openxmlformats.org/officeDocument/2006/customXml" ds:itemID="{8B09DC5E-2C99-4292-9AC1-244739D009E3}"/>
</file>

<file path=customXml/itemProps5.xml><?xml version="1.0" encoding="utf-8"?>
<ds:datastoreItem xmlns:ds="http://schemas.openxmlformats.org/officeDocument/2006/customXml" ds:itemID="{363A0F75-241E-48A6-B207-B0064CE5B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 Rates</vt:lpstr>
      <vt:lpstr>Conversion 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Feltner</dc:creator>
  <cp:lastModifiedBy>Griffin, Amber</cp:lastModifiedBy>
  <dcterms:created xsi:type="dcterms:W3CDTF">2020-12-04T15:51:00Z</dcterms:created>
  <dcterms:modified xsi:type="dcterms:W3CDTF">2020-12-04T18:08:43Z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