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pecial Projects\2020 - Kentucky Rate Case\KU\"/>
    </mc:Choice>
  </mc:AlternateContent>
  <xr:revisionPtr revIDLastSave="0" documentId="13_ncr:1_{F2AF01E4-7A6F-4E73-AA8D-415E92EF2839}" xr6:coauthVersionLast="45" xr6:coauthVersionMax="45" xr10:uidLastSave="{00000000-0000-0000-0000-000000000000}"/>
  <bookViews>
    <workbookView xWindow="22932" yWindow="-108" windowWidth="23256" windowHeight="14016" tabRatio="722" xr2:uid="{00000000-000D-0000-FFFF-FFFF00000000}"/>
  </bookViews>
  <sheets>
    <sheet name="KU PSC 1-23(a)" sheetId="1" r:id="rId1"/>
    <sheet name="KU PSC 1-23(b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K28" i="1"/>
  <c r="K27" i="1"/>
  <c r="K30" i="1"/>
  <c r="H30" i="1" s="1"/>
  <c r="K29" i="1"/>
  <c r="E31" i="1"/>
  <c r="H31" i="1" s="1"/>
  <c r="E30" i="1"/>
  <c r="E29" i="1"/>
  <c r="H28" i="1" l="1"/>
  <c r="H29" i="1"/>
  <c r="E28" i="1"/>
  <c r="E27" i="1"/>
  <c r="H26" i="6" l="1"/>
  <c r="A2" i="6" l="1"/>
  <c r="H30" i="6"/>
  <c r="E22" i="6"/>
  <c r="H17" i="6"/>
  <c r="H22" i="6" s="1"/>
  <c r="E24" i="6" l="1"/>
  <c r="G24" i="1" l="1"/>
  <c r="G26" i="1"/>
  <c r="G23" i="1"/>
  <c r="G22" i="1"/>
  <c r="G25" i="1"/>
  <c r="G21" i="1"/>
  <c r="G20" i="1"/>
  <c r="G19" i="1"/>
  <c r="G18" i="1"/>
  <c r="G17" i="1"/>
  <c r="H24" i="1"/>
  <c r="H25" i="1"/>
  <c r="H22" i="1"/>
  <c r="H23" i="1"/>
  <c r="H17" i="1"/>
  <c r="H19" i="1"/>
  <c r="H20" i="1"/>
  <c r="H21" i="1"/>
  <c r="H26" i="1"/>
  <c r="E37" i="1" l="1"/>
  <c r="H27" i="1"/>
  <c r="K37" i="1"/>
  <c r="H18" i="1"/>
  <c r="E39" i="1" l="1"/>
</calcChain>
</file>

<file path=xl/sharedStrings.xml><?xml version="1.0" encoding="utf-8"?>
<sst xmlns="http://schemas.openxmlformats.org/spreadsheetml/2006/main" count="131" uniqueCount="80">
  <si>
    <t>Schedule of Outstanding Long-Term Debt</t>
  </si>
  <si>
    <t>Annualized</t>
  </si>
  <si>
    <t>Cost</t>
  </si>
  <si>
    <t>Col. (d) x Col. (g)</t>
  </si>
  <si>
    <t>(j)</t>
  </si>
  <si>
    <t>Type of</t>
  </si>
  <si>
    <t>Obligation</t>
  </si>
  <si>
    <t>(i)</t>
  </si>
  <si>
    <t>(h)</t>
  </si>
  <si>
    <t>Cost Rate</t>
  </si>
  <si>
    <t>(g)</t>
  </si>
  <si>
    <t>(f)</t>
  </si>
  <si>
    <t>Coupon</t>
  </si>
  <si>
    <t>Interest</t>
  </si>
  <si>
    <t>(e)</t>
  </si>
  <si>
    <t>Amount</t>
  </si>
  <si>
    <t>Outstanding</t>
  </si>
  <si>
    <t>(d)</t>
  </si>
  <si>
    <t>Date of</t>
  </si>
  <si>
    <t>Maturity</t>
  </si>
  <si>
    <t>( c )</t>
  </si>
  <si>
    <t>Issue</t>
  </si>
  <si>
    <t>(b)</t>
  </si>
  <si>
    <t>Debt Issue</t>
  </si>
  <si>
    <t>(a)</t>
  </si>
  <si>
    <t>Line No.</t>
  </si>
  <si>
    <t>Total Long-Term Debt and Annualized Cost</t>
  </si>
  <si>
    <t>Annualized Cost Rate (Total col (j) / Total Col. (d))</t>
  </si>
  <si>
    <t>Kentucky Utilities</t>
  </si>
  <si>
    <t>Pollution Control Bond</t>
  </si>
  <si>
    <t xml:space="preserve">Bond Rating </t>
  </si>
  <si>
    <t>Type of Debt</t>
  </si>
  <si>
    <t>Nominal Interest</t>
  </si>
  <si>
    <t>Effective Interest</t>
  </si>
  <si>
    <t>Interest Cost</t>
  </si>
  <si>
    <t>Instrument</t>
  </si>
  <si>
    <t>Date of Issue</t>
  </si>
  <si>
    <t>Date of Maturity</t>
  </si>
  <si>
    <t>Rate</t>
  </si>
  <si>
    <t>Col. (f) x Col. (d)</t>
  </si>
  <si>
    <t>Various</t>
  </si>
  <si>
    <t>Total Short-Term Debt and Annualized Cost</t>
  </si>
  <si>
    <t>Annualized Cost Rate (Total col (g) / Total Col. (d))</t>
  </si>
  <si>
    <t>Test-Year Interest Cost Rate (Actual Interest / Average Short-Term Debt)</t>
  </si>
  <si>
    <t>Kentucky Utilities Company</t>
  </si>
  <si>
    <t>Average Short-Term Debt, Test-Year</t>
  </si>
  <si>
    <t>Schedule of Outstanding Short-Term Debt</t>
  </si>
  <si>
    <t>Called Bond Expense</t>
  </si>
  <si>
    <t>First Mortgage Bond</t>
  </si>
  <si>
    <t>Secured</t>
  </si>
  <si>
    <t>Revolving Credit Facility</t>
  </si>
  <si>
    <t>Responding Witness:  Daniel K. Arbough</t>
  </si>
  <si>
    <t>at Maturity</t>
  </si>
  <si>
    <t>AAA; Aaa</t>
  </si>
  <si>
    <t>A-/A2; A1/P-1</t>
  </si>
  <si>
    <t>BBB+/A-2; A2/VMIG 1</t>
  </si>
  <si>
    <t>Commercial Paper Program</t>
  </si>
  <si>
    <t>Pollution Control Bond (Variable Rate)</t>
  </si>
  <si>
    <t>Rate (1)</t>
  </si>
  <si>
    <t>at Issue (2)</t>
  </si>
  <si>
    <t>at Issuance (4)</t>
  </si>
  <si>
    <t>Outstanding (5)</t>
  </si>
  <si>
    <t xml:space="preserve">(2)  Nominal Rate Plus Discount or Premium Amortization </t>
  </si>
  <si>
    <t>(3)  Nominal Rate Plus Discount or Premium Amortization and Issuance and Credit Enhancement Cost</t>
  </si>
  <si>
    <t xml:space="preserve">(4)  Standard and Poor's  / Moody's </t>
  </si>
  <si>
    <t>Actual Interest Paid or Accrued on Short-Term Debt During the Year</t>
  </si>
  <si>
    <t>A; A1</t>
  </si>
  <si>
    <t>A; A2</t>
  </si>
  <si>
    <t>A-; A2</t>
  </si>
  <si>
    <t>Pollution Control Bond (Put Rate)</t>
  </si>
  <si>
    <t>For the 12 Months Ended December 31, 2019</t>
  </si>
  <si>
    <t>For the Year Ended December 31, 2019</t>
  </si>
  <si>
    <t>(1)  Nominal Rate. (For Variable Rate Bonds - Nominal Rate is interest rate as of 12/31/2019)</t>
  </si>
  <si>
    <t>(5)  Bonds are shown net of discount or premium.</t>
  </si>
  <si>
    <t>at 12/31/2019 (3)</t>
  </si>
  <si>
    <t>Case No. 2020-00349</t>
  </si>
  <si>
    <t>Question No.23a</t>
  </si>
  <si>
    <t>Schedule F1</t>
  </si>
  <si>
    <t>Question No. 23b</t>
  </si>
  <si>
    <t>Schedule 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</si>
</sst>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%"/>
    <numFmt numFmtId="166" formatCode="_(&quot;$&quot;* #,##0_);_(&quot;$&quot;* \(#,##0\);_(&quot;$&quot;* &quot;-&quot;??_);_(@_)"/>
    <numFmt numFmtId="167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39" fontId="1" fillId="0" borderId="0" xfId="0" applyNumberFormat="1" applyFont="1" applyFill="1"/>
    <xf numFmtId="3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6" fontId="1" fillId="0" borderId="0" xfId="2" applyNumberFormat="1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37" fontId="1" fillId="0" borderId="1" xfId="0" applyNumberFormat="1" applyFont="1" applyBorder="1"/>
    <xf numFmtId="164" fontId="1" fillId="0" borderId="0" xfId="0" applyNumberFormat="1" applyFont="1"/>
    <xf numFmtId="37" fontId="1" fillId="0" borderId="0" xfId="0" applyNumberFormat="1" applyFont="1"/>
    <xf numFmtId="39" fontId="1" fillId="0" borderId="0" xfId="0" applyNumberFormat="1" applyFont="1"/>
    <xf numFmtId="37" fontId="1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39" fontId="1" fillId="0" borderId="1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1" applyNumberFormat="1" applyFont="1" applyFill="1"/>
    <xf numFmtId="41" fontId="1" fillId="0" borderId="0" xfId="0" applyNumberFormat="1" applyFont="1" applyFill="1"/>
    <xf numFmtId="37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37" fontId="1" fillId="0" borderId="1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164" fontId="1" fillId="0" borderId="0" xfId="3" applyNumberFormat="1" applyFont="1" applyFill="1" applyAlignment="1">
      <alignment horizontal="center"/>
    </xf>
    <xf numFmtId="164" fontId="1" fillId="0" borderId="0" xfId="3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6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1" width="9.109375" style="2"/>
    <col min="2" max="2" width="34.109375" style="2" customWidth="1"/>
    <col min="3" max="4" width="10.109375" style="2" bestFit="1" customWidth="1"/>
    <col min="5" max="5" width="15.5546875" style="3" customWidth="1"/>
    <col min="6" max="6" width="11.5546875" style="32" customWidth="1"/>
    <col min="7" max="7" width="16.44140625" style="32" bestFit="1" customWidth="1"/>
    <col min="8" max="8" width="15.109375" style="32" bestFit="1" customWidth="1"/>
    <col min="9" max="9" width="20" style="2" bestFit="1" customWidth="1"/>
    <col min="10" max="10" width="15" style="2" customWidth="1"/>
    <col min="11" max="11" width="15.33203125" style="2" bestFit="1" customWidth="1"/>
    <col min="12" max="16384" width="9.109375" style="2"/>
  </cols>
  <sheetData>
    <row r="1" spans="1:12" x14ac:dyDescent="0.2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25">
      <c r="A2" s="36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x14ac:dyDescent="0.25">
      <c r="A4" s="36" t="s">
        <v>76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x14ac:dyDescent="0.25">
      <c r="A6" s="36" t="s">
        <v>51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2" x14ac:dyDescent="0.2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2" x14ac:dyDescent="0.25">
      <c r="A9" s="36" t="s">
        <v>71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2"/>
    </row>
    <row r="11" spans="1:12" x14ac:dyDescent="0.25">
      <c r="K11" s="35" t="s">
        <v>77</v>
      </c>
    </row>
    <row r="12" spans="1:12" x14ac:dyDescent="0.25">
      <c r="K12" s="32"/>
    </row>
    <row r="13" spans="1:12" x14ac:dyDescent="0.25">
      <c r="A13" s="32"/>
      <c r="B13" s="32"/>
      <c r="C13" s="32"/>
      <c r="D13" s="32"/>
      <c r="E13" s="17"/>
      <c r="F13" s="32" t="s">
        <v>12</v>
      </c>
      <c r="H13" s="32" t="s">
        <v>9</v>
      </c>
      <c r="I13" s="32"/>
      <c r="J13" s="32"/>
      <c r="K13" s="32" t="s">
        <v>1</v>
      </c>
    </row>
    <row r="14" spans="1:12" x14ac:dyDescent="0.25">
      <c r="A14" s="32"/>
      <c r="B14" s="32" t="s">
        <v>5</v>
      </c>
      <c r="C14" s="32" t="s">
        <v>18</v>
      </c>
      <c r="D14" s="32" t="s">
        <v>18</v>
      </c>
      <c r="E14" s="17" t="s">
        <v>15</v>
      </c>
      <c r="F14" s="32" t="s">
        <v>13</v>
      </c>
      <c r="G14" s="32" t="s">
        <v>9</v>
      </c>
      <c r="H14" s="33" t="s">
        <v>52</v>
      </c>
      <c r="I14" s="32" t="s">
        <v>30</v>
      </c>
      <c r="J14" s="32" t="s">
        <v>5</v>
      </c>
      <c r="K14" s="32" t="s">
        <v>2</v>
      </c>
    </row>
    <row r="15" spans="1:12" x14ac:dyDescent="0.25">
      <c r="A15" s="32"/>
      <c r="B15" s="32" t="s">
        <v>23</v>
      </c>
      <c r="C15" s="32" t="s">
        <v>21</v>
      </c>
      <c r="D15" s="32" t="s">
        <v>19</v>
      </c>
      <c r="E15" s="17" t="s">
        <v>61</v>
      </c>
      <c r="F15" s="33" t="s">
        <v>58</v>
      </c>
      <c r="G15" s="33" t="s">
        <v>59</v>
      </c>
      <c r="H15" s="32" t="s">
        <v>74</v>
      </c>
      <c r="I15" s="33" t="s">
        <v>60</v>
      </c>
      <c r="J15" s="32" t="s">
        <v>6</v>
      </c>
      <c r="K15" s="32" t="s">
        <v>3</v>
      </c>
    </row>
    <row r="16" spans="1:12" x14ac:dyDescent="0.25">
      <c r="A16" s="18" t="s">
        <v>25</v>
      </c>
      <c r="B16" s="18" t="s">
        <v>24</v>
      </c>
      <c r="C16" s="18" t="s">
        <v>22</v>
      </c>
      <c r="D16" s="18" t="s">
        <v>20</v>
      </c>
      <c r="E16" s="19" t="s">
        <v>17</v>
      </c>
      <c r="F16" s="18" t="s">
        <v>14</v>
      </c>
      <c r="G16" s="18" t="s">
        <v>11</v>
      </c>
      <c r="H16" s="18" t="s">
        <v>10</v>
      </c>
      <c r="I16" s="18" t="s">
        <v>8</v>
      </c>
      <c r="J16" s="18" t="s">
        <v>7</v>
      </c>
      <c r="K16" s="18" t="s">
        <v>4</v>
      </c>
    </row>
    <row r="17" spans="1:11" x14ac:dyDescent="0.25">
      <c r="A17" s="32">
        <v>1</v>
      </c>
      <c r="B17" s="7" t="s">
        <v>29</v>
      </c>
      <c r="C17" s="20">
        <v>36665</v>
      </c>
      <c r="D17" s="20">
        <v>45047</v>
      </c>
      <c r="E17" s="16">
        <v>12900000</v>
      </c>
      <c r="F17" s="21">
        <v>1.2999999999999999E-2</v>
      </c>
      <c r="G17" s="22">
        <f t="shared" ref="G17:G25" si="0">+F17</f>
        <v>1.2999999999999999E-2</v>
      </c>
      <c r="H17" s="22">
        <f t="shared" ref="H17:H25" si="1">K17/E17</f>
        <v>1.9479302325581396E-2</v>
      </c>
      <c r="I17" s="10" t="s">
        <v>53</v>
      </c>
      <c r="J17" s="10" t="s">
        <v>49</v>
      </c>
      <c r="K17" s="9">
        <v>251283</v>
      </c>
    </row>
    <row r="18" spans="1:11" x14ac:dyDescent="0.25">
      <c r="A18" s="32">
        <v>2</v>
      </c>
      <c r="B18" s="7" t="s">
        <v>57</v>
      </c>
      <c r="C18" s="20">
        <v>37399</v>
      </c>
      <c r="D18" s="20">
        <v>48245</v>
      </c>
      <c r="E18" s="16">
        <v>20930000</v>
      </c>
      <c r="F18" s="21">
        <v>1.129E-2</v>
      </c>
      <c r="G18" s="22">
        <f t="shared" si="0"/>
        <v>1.129E-2</v>
      </c>
      <c r="H18" s="22">
        <f t="shared" si="1"/>
        <v>1.4216244624940278E-2</v>
      </c>
      <c r="I18" s="10" t="s">
        <v>54</v>
      </c>
      <c r="J18" s="10" t="s">
        <v>49</v>
      </c>
      <c r="K18" s="23">
        <v>297546</v>
      </c>
    </row>
    <row r="19" spans="1:11" ht="13.5" customHeight="1" x14ac:dyDescent="0.25">
      <c r="A19" s="32">
        <v>3</v>
      </c>
      <c r="B19" s="7" t="s">
        <v>57</v>
      </c>
      <c r="C19" s="20">
        <v>37399</v>
      </c>
      <c r="D19" s="20">
        <v>48245</v>
      </c>
      <c r="E19" s="16">
        <v>2400000</v>
      </c>
      <c r="F19" s="21">
        <v>1.1299999999999999E-2</v>
      </c>
      <c r="G19" s="22">
        <f t="shared" si="0"/>
        <v>1.1299999999999999E-2</v>
      </c>
      <c r="H19" s="22">
        <f t="shared" si="1"/>
        <v>1.5199166666666666E-2</v>
      </c>
      <c r="I19" s="10" t="s">
        <v>54</v>
      </c>
      <c r="J19" s="10" t="s">
        <v>49</v>
      </c>
      <c r="K19" s="23">
        <v>36478</v>
      </c>
    </row>
    <row r="20" spans="1:11" x14ac:dyDescent="0.25">
      <c r="A20" s="32">
        <v>4</v>
      </c>
      <c r="B20" s="7" t="s">
        <v>57</v>
      </c>
      <c r="C20" s="20">
        <v>37399</v>
      </c>
      <c r="D20" s="20">
        <v>48245</v>
      </c>
      <c r="E20" s="16">
        <v>2400000</v>
      </c>
      <c r="F20" s="21">
        <v>1.1299999999999999E-2</v>
      </c>
      <c r="G20" s="22">
        <f t="shared" si="0"/>
        <v>1.1299999999999999E-2</v>
      </c>
      <c r="H20" s="22">
        <f t="shared" si="1"/>
        <v>1.8187916666666668E-2</v>
      </c>
      <c r="I20" s="10" t="s">
        <v>54</v>
      </c>
      <c r="J20" s="10" t="s">
        <v>49</v>
      </c>
      <c r="K20" s="23">
        <v>43651</v>
      </c>
    </row>
    <row r="21" spans="1:11" x14ac:dyDescent="0.25">
      <c r="A21" s="32">
        <v>5</v>
      </c>
      <c r="B21" s="7" t="s">
        <v>57</v>
      </c>
      <c r="C21" s="20">
        <v>37399</v>
      </c>
      <c r="D21" s="20">
        <v>48245</v>
      </c>
      <c r="E21" s="16">
        <v>7400000</v>
      </c>
      <c r="F21" s="21">
        <v>1.15E-2</v>
      </c>
      <c r="G21" s="22">
        <f t="shared" si="0"/>
        <v>1.15E-2</v>
      </c>
      <c r="H21" s="22">
        <f t="shared" si="1"/>
        <v>1.464972972972973E-2</v>
      </c>
      <c r="I21" s="10" t="s">
        <v>54</v>
      </c>
      <c r="J21" s="10" t="s">
        <v>49</v>
      </c>
      <c r="K21" s="23">
        <v>108408</v>
      </c>
    </row>
    <row r="22" spans="1:11" x14ac:dyDescent="0.25">
      <c r="A22" s="32">
        <v>6</v>
      </c>
      <c r="B22" s="7" t="s">
        <v>69</v>
      </c>
      <c r="C22" s="20">
        <v>38280</v>
      </c>
      <c r="D22" s="20">
        <v>49218</v>
      </c>
      <c r="E22" s="16">
        <v>50000000</v>
      </c>
      <c r="F22" s="21">
        <v>1.7500000000000002E-2</v>
      </c>
      <c r="G22" s="22">
        <f t="shared" si="0"/>
        <v>1.7500000000000002E-2</v>
      </c>
      <c r="H22" s="22">
        <f t="shared" si="1"/>
        <v>2.0503159999999999E-2</v>
      </c>
      <c r="I22" s="10" t="s">
        <v>53</v>
      </c>
      <c r="J22" s="10" t="s">
        <v>49</v>
      </c>
      <c r="K22" s="23">
        <v>1025158</v>
      </c>
    </row>
    <row r="23" spans="1:11" x14ac:dyDescent="0.25">
      <c r="A23" s="32">
        <v>7</v>
      </c>
      <c r="B23" s="7" t="s">
        <v>69</v>
      </c>
      <c r="C23" s="20">
        <v>39136</v>
      </c>
      <c r="D23" s="20">
        <v>49218</v>
      </c>
      <c r="E23" s="16">
        <v>54000000</v>
      </c>
      <c r="F23" s="21">
        <v>1.2E-2</v>
      </c>
      <c r="G23" s="22">
        <f t="shared" si="0"/>
        <v>1.2E-2</v>
      </c>
      <c r="H23" s="22">
        <f t="shared" si="1"/>
        <v>1.5923185185185186E-2</v>
      </c>
      <c r="I23" s="10" t="s">
        <v>53</v>
      </c>
      <c r="J23" s="10" t="s">
        <v>49</v>
      </c>
      <c r="K23" s="23">
        <v>859852</v>
      </c>
    </row>
    <row r="24" spans="1:11" x14ac:dyDescent="0.25">
      <c r="A24" s="32">
        <v>8</v>
      </c>
      <c r="B24" s="7" t="s">
        <v>69</v>
      </c>
      <c r="C24" s="20">
        <v>39738</v>
      </c>
      <c r="D24" s="20">
        <v>48245</v>
      </c>
      <c r="E24" s="16">
        <v>77947405</v>
      </c>
      <c r="F24" s="21">
        <v>1.2E-2</v>
      </c>
      <c r="G24" s="22">
        <f t="shared" si="0"/>
        <v>1.2E-2</v>
      </c>
      <c r="H24" s="22">
        <f t="shared" si="1"/>
        <v>1.6081228105028E-2</v>
      </c>
      <c r="I24" s="10" t="s">
        <v>55</v>
      </c>
      <c r="J24" s="10" t="s">
        <v>49</v>
      </c>
      <c r="K24" s="23">
        <v>1253490</v>
      </c>
    </row>
    <row r="25" spans="1:11" x14ac:dyDescent="0.25">
      <c r="A25" s="32">
        <v>9</v>
      </c>
      <c r="B25" s="7" t="s">
        <v>69</v>
      </c>
      <c r="C25" s="20">
        <v>42607</v>
      </c>
      <c r="D25" s="20">
        <v>52110</v>
      </c>
      <c r="E25" s="16">
        <v>96000000</v>
      </c>
      <c r="F25" s="21">
        <v>1.55E-2</v>
      </c>
      <c r="G25" s="22">
        <f t="shared" si="0"/>
        <v>1.55E-2</v>
      </c>
      <c r="H25" s="22">
        <f t="shared" si="1"/>
        <v>1.7937718750000001E-2</v>
      </c>
      <c r="I25" s="10" t="s">
        <v>66</v>
      </c>
      <c r="J25" s="10" t="s">
        <v>49</v>
      </c>
      <c r="K25" s="23">
        <v>1722021</v>
      </c>
    </row>
    <row r="26" spans="1:11" x14ac:dyDescent="0.25">
      <c r="A26" s="32">
        <v>10</v>
      </c>
      <c r="B26" s="7" t="s">
        <v>29</v>
      </c>
      <c r="C26" s="20">
        <v>43348</v>
      </c>
      <c r="D26" s="20">
        <v>46054</v>
      </c>
      <c r="E26" s="16">
        <v>17875000</v>
      </c>
      <c r="F26" s="21">
        <v>3.3750000000000002E-2</v>
      </c>
      <c r="G26" s="22">
        <f>+F26</f>
        <v>3.3750000000000002E-2</v>
      </c>
      <c r="H26" s="22">
        <f>K26/E26</f>
        <v>4.003462937062937E-2</v>
      </c>
      <c r="I26" s="10" t="s">
        <v>53</v>
      </c>
      <c r="J26" s="10" t="s">
        <v>49</v>
      </c>
      <c r="K26" s="23">
        <v>715619</v>
      </c>
    </row>
    <row r="27" spans="1:11" x14ac:dyDescent="0.25">
      <c r="A27" s="32">
        <v>11</v>
      </c>
      <c r="B27" s="7" t="s">
        <v>48</v>
      </c>
      <c r="C27" s="20">
        <v>40498</v>
      </c>
      <c r="D27" s="20">
        <v>44136</v>
      </c>
      <c r="E27" s="16">
        <f>500000000-158452</f>
        <v>499841548</v>
      </c>
      <c r="F27" s="21">
        <v>3.2500000000000001E-2</v>
      </c>
      <c r="G27" s="22">
        <v>3.2509999999999997E-2</v>
      </c>
      <c r="H27" s="22">
        <f t="shared" ref="H27:H31" si="2">K27/E27</f>
        <v>3.3729795106988585E-2</v>
      </c>
      <c r="I27" s="10" t="s">
        <v>67</v>
      </c>
      <c r="J27" s="10" t="s">
        <v>49</v>
      </c>
      <c r="K27" s="23">
        <f>16669930+189623</f>
        <v>16859553</v>
      </c>
    </row>
    <row r="28" spans="1:11" x14ac:dyDescent="0.25">
      <c r="A28" s="32">
        <v>12</v>
      </c>
      <c r="B28" s="7" t="s">
        <v>48</v>
      </c>
      <c r="C28" s="20">
        <v>40498</v>
      </c>
      <c r="D28" s="20">
        <v>51441</v>
      </c>
      <c r="E28" s="16">
        <f>750000000-5658994</f>
        <v>744341006</v>
      </c>
      <c r="F28" s="21">
        <v>5.1249999999999997E-2</v>
      </c>
      <c r="G28" s="22">
        <v>5.1639999999999998E-2</v>
      </c>
      <c r="H28" s="22">
        <f t="shared" si="2"/>
        <v>5.2339869342090228E-2</v>
      </c>
      <c r="I28" s="10" t="s">
        <v>67</v>
      </c>
      <c r="J28" s="10" t="s">
        <v>49</v>
      </c>
      <c r="K28" s="23">
        <f>38687287+271424</f>
        <v>38958711</v>
      </c>
    </row>
    <row r="29" spans="1:11" x14ac:dyDescent="0.25">
      <c r="A29" s="32">
        <v>13</v>
      </c>
      <c r="B29" s="7" t="s">
        <v>48</v>
      </c>
      <c r="C29" s="20">
        <v>41592</v>
      </c>
      <c r="D29" s="20">
        <v>52550</v>
      </c>
      <c r="E29" s="16">
        <f>250000000-1432214</f>
        <v>248567786</v>
      </c>
      <c r="F29" s="21">
        <v>4.65E-2</v>
      </c>
      <c r="G29" s="22">
        <v>4.6769999999999999E-2</v>
      </c>
      <c r="H29" s="22">
        <f t="shared" si="2"/>
        <v>4.1612379328993178E-2</v>
      </c>
      <c r="I29" s="10" t="s">
        <v>68</v>
      </c>
      <c r="J29" s="10" t="s">
        <v>49</v>
      </c>
      <c r="K29" s="23">
        <f>11717245+59956-1433704</f>
        <v>10343497</v>
      </c>
    </row>
    <row r="30" spans="1:11" x14ac:dyDescent="0.25">
      <c r="A30" s="32">
        <v>14</v>
      </c>
      <c r="B30" s="7" t="s">
        <v>48</v>
      </c>
      <c r="C30" s="20">
        <v>42275</v>
      </c>
      <c r="D30" s="20">
        <v>45931</v>
      </c>
      <c r="E30" s="16">
        <f>250000000-61748</f>
        <v>249938252</v>
      </c>
      <c r="F30" s="21">
        <v>3.3000000000000002E-2</v>
      </c>
      <c r="G30" s="22">
        <v>3.3009999999999998E-2</v>
      </c>
      <c r="H30" s="22">
        <f t="shared" si="2"/>
        <v>3.9479899219267964E-2</v>
      </c>
      <c r="I30" s="10" t="s">
        <v>66</v>
      </c>
      <c r="J30" s="10" t="s">
        <v>49</v>
      </c>
      <c r="K30" s="23">
        <f>8451425+10732+1405380</f>
        <v>9867537</v>
      </c>
    </row>
    <row r="31" spans="1:11" x14ac:dyDescent="0.25">
      <c r="A31" s="32">
        <v>15</v>
      </c>
      <c r="B31" s="7" t="s">
        <v>48</v>
      </c>
      <c r="C31" s="20">
        <v>42275</v>
      </c>
      <c r="D31" s="20">
        <v>53236</v>
      </c>
      <c r="E31" s="16">
        <f>550000000-178044+5377756</f>
        <v>555199712</v>
      </c>
      <c r="F31" s="21">
        <v>4.3749999999999997E-2</v>
      </c>
      <c r="G31" s="22">
        <v>4.3339999999999997E-2</v>
      </c>
      <c r="H31" s="22">
        <f t="shared" si="2"/>
        <v>4.5133735588104913E-2</v>
      </c>
      <c r="I31" s="10" t="s">
        <v>66</v>
      </c>
      <c r="J31" s="10" t="s">
        <v>49</v>
      </c>
      <c r="K31" s="23">
        <f>24273977+6910-208706+986056</f>
        <v>25058237</v>
      </c>
    </row>
    <row r="32" spans="1:11" x14ac:dyDescent="0.25">
      <c r="A32" s="32">
        <v>16</v>
      </c>
      <c r="B32" s="7" t="s">
        <v>50</v>
      </c>
      <c r="C32" s="20"/>
      <c r="D32" s="20"/>
      <c r="E32" s="16"/>
      <c r="F32" s="30"/>
      <c r="G32" s="22"/>
      <c r="H32" s="22"/>
      <c r="I32" s="10"/>
      <c r="J32" s="10"/>
      <c r="K32" s="24">
        <v>852747</v>
      </c>
    </row>
    <row r="33" spans="1:11" x14ac:dyDescent="0.25">
      <c r="A33" s="32">
        <v>17</v>
      </c>
      <c r="B33" s="7" t="s">
        <v>47</v>
      </c>
      <c r="C33" s="20"/>
      <c r="D33" s="20"/>
      <c r="E33" s="25"/>
      <c r="F33" s="26"/>
      <c r="G33" s="26"/>
      <c r="H33" s="26"/>
      <c r="I33" s="10"/>
      <c r="J33" s="10"/>
      <c r="K33" s="25">
        <v>23223</v>
      </c>
    </row>
    <row r="34" spans="1:11" x14ac:dyDescent="0.25">
      <c r="A34" s="32">
        <v>18</v>
      </c>
      <c r="B34" s="7"/>
      <c r="C34" s="20"/>
      <c r="D34" s="20"/>
      <c r="E34" s="25"/>
      <c r="F34" s="26"/>
      <c r="G34" s="26"/>
      <c r="H34" s="26"/>
      <c r="I34" s="10"/>
      <c r="J34" s="10"/>
      <c r="K34" s="25"/>
    </row>
    <row r="35" spans="1:11" x14ac:dyDescent="0.25">
      <c r="A35" s="32">
        <v>19</v>
      </c>
      <c r="B35" s="7"/>
      <c r="C35" s="20"/>
      <c r="D35" s="20"/>
      <c r="E35" s="27"/>
      <c r="F35" s="26"/>
      <c r="G35" s="28"/>
      <c r="H35" s="28"/>
      <c r="I35" s="10"/>
      <c r="J35" s="10"/>
      <c r="K35" s="27"/>
    </row>
    <row r="36" spans="1:11" x14ac:dyDescent="0.25">
      <c r="A36" s="32">
        <v>20</v>
      </c>
      <c r="E36" s="16"/>
    </row>
    <row r="37" spans="1:11" x14ac:dyDescent="0.25">
      <c r="A37" s="32">
        <v>21</v>
      </c>
      <c r="B37" s="2" t="s">
        <v>26</v>
      </c>
      <c r="E37" s="9">
        <f>SUM(E17:E36)</f>
        <v>2639740709</v>
      </c>
      <c r="K37" s="9">
        <f>SUM(K17:K36)</f>
        <v>108277011</v>
      </c>
    </row>
    <row r="38" spans="1:11" x14ac:dyDescent="0.25">
      <c r="A38" s="32">
        <v>22</v>
      </c>
      <c r="E38" s="16"/>
      <c r="K38" s="9"/>
    </row>
    <row r="39" spans="1:11" x14ac:dyDescent="0.25">
      <c r="A39" s="32">
        <v>23</v>
      </c>
      <c r="B39" s="2" t="s">
        <v>27</v>
      </c>
      <c r="E39" s="11">
        <f>K37/E37</f>
        <v>4.1018047958588343E-2</v>
      </c>
      <c r="K39" s="31"/>
    </row>
    <row r="42" spans="1:11" x14ac:dyDescent="0.25">
      <c r="B42" s="2" t="s">
        <v>72</v>
      </c>
    </row>
    <row r="43" spans="1:11" x14ac:dyDescent="0.25">
      <c r="B43" s="29" t="s">
        <v>62</v>
      </c>
    </row>
    <row r="44" spans="1:11" x14ac:dyDescent="0.25">
      <c r="B44" s="29" t="s">
        <v>63</v>
      </c>
    </row>
    <row r="45" spans="1:11" x14ac:dyDescent="0.25">
      <c r="B45" s="29" t="s">
        <v>64</v>
      </c>
    </row>
    <row r="46" spans="1:11" x14ac:dyDescent="0.25">
      <c r="B46" s="2" t="s">
        <v>73</v>
      </c>
    </row>
  </sheetData>
  <sortState xmlns:xlrd2="http://schemas.microsoft.com/office/spreadsheetml/2017/richdata2" ref="B17:K25">
    <sortCondition ref="C17:C25"/>
  </sortState>
  <mergeCells count="9">
    <mergeCell ref="A1:K1"/>
    <mergeCell ref="A2:K2"/>
    <mergeCell ref="A3:K3"/>
    <mergeCell ref="A4:K4"/>
    <mergeCell ref="A9:K9"/>
    <mergeCell ref="A5:K5"/>
    <mergeCell ref="A6:K6"/>
    <mergeCell ref="A7:K7"/>
    <mergeCell ref="A8:K8"/>
  </mergeCells>
  <phoneticPr fontId="2" type="noConversion"/>
  <pageMargins left="1" right="1" top="1" bottom="1.75" header="0.5" footer="0.5"/>
  <pageSetup scale="67" fitToHeight="0" orientation="landscape" r:id="rId1"/>
  <headerFooter scaleWithDoc="0">
    <oddFooter xml:space="preserve">&amp;R&amp;"Times New Roman,Bold"&amp;12 Case No. 2020-00349
Attachment to Response to PSC-1 Question No. 23(a)
Page &amp;P of &amp;N
Arbough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showGridLines="0" zoomScaleNormal="100" workbookViewId="0">
      <selection sqref="A1:K1"/>
    </sheetView>
  </sheetViews>
  <sheetFormatPr defaultColWidth="9.109375" defaultRowHeight="13.2" x14ac:dyDescent="0.25"/>
  <cols>
    <col min="1" max="1" width="9.109375" style="1"/>
    <col min="2" max="2" width="25" style="1" customWidth="1"/>
    <col min="3" max="3" width="11.88671875" style="34" bestFit="1" customWidth="1"/>
    <col min="4" max="4" width="14.33203125" style="34" bestFit="1" customWidth="1"/>
    <col min="5" max="5" width="15" style="15" customWidth="1"/>
    <col min="6" max="6" width="14.5546875" style="1" bestFit="1" customWidth="1"/>
    <col min="7" max="8" width="14.6640625" style="1" bestFit="1" customWidth="1"/>
    <col min="9" max="16384" width="9.109375" style="1"/>
  </cols>
  <sheetData>
    <row r="1" spans="1:8" x14ac:dyDescent="0.25">
      <c r="A1" s="38" t="s">
        <v>44</v>
      </c>
      <c r="B1" s="38"/>
      <c r="C1" s="38"/>
      <c r="D1" s="38"/>
      <c r="E1" s="38"/>
      <c r="F1" s="38"/>
      <c r="G1" s="38"/>
      <c r="H1" s="38"/>
    </row>
    <row r="2" spans="1:8" s="2" customFormat="1" x14ac:dyDescent="0.25">
      <c r="A2" s="36" t="str">
        <f>+'KU PSC 1-23(a)'!A2:K2</f>
        <v>Case No. 2020-00349</v>
      </c>
      <c r="B2" s="36"/>
      <c r="C2" s="36"/>
      <c r="D2" s="36"/>
      <c r="E2" s="36"/>
      <c r="F2" s="36"/>
      <c r="G2" s="36"/>
      <c r="H2" s="36"/>
    </row>
    <row r="3" spans="1:8" x14ac:dyDescent="0.25">
      <c r="A3" s="38"/>
      <c r="B3" s="38"/>
      <c r="C3" s="38"/>
      <c r="D3" s="38"/>
      <c r="E3" s="38"/>
      <c r="F3" s="38"/>
      <c r="G3" s="38"/>
      <c r="H3" s="38"/>
    </row>
    <row r="4" spans="1:8" x14ac:dyDescent="0.25">
      <c r="A4" s="39" t="s">
        <v>78</v>
      </c>
      <c r="B4" s="38"/>
      <c r="C4" s="38"/>
      <c r="D4" s="38"/>
      <c r="E4" s="38"/>
      <c r="F4" s="38"/>
      <c r="G4" s="38"/>
      <c r="H4" s="38"/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s="2" customFormat="1" x14ac:dyDescent="0.25">
      <c r="A6" s="36" t="s">
        <v>51</v>
      </c>
      <c r="B6" s="36"/>
      <c r="C6" s="36"/>
      <c r="D6" s="36"/>
      <c r="E6" s="36"/>
      <c r="F6" s="36"/>
      <c r="G6" s="36"/>
      <c r="H6" s="36"/>
    </row>
    <row r="7" spans="1:8" s="2" customFormat="1" x14ac:dyDescent="0.25">
      <c r="A7" s="36"/>
      <c r="B7" s="36"/>
      <c r="C7" s="36"/>
      <c r="D7" s="36"/>
      <c r="E7" s="36"/>
      <c r="F7" s="36"/>
      <c r="G7" s="36"/>
      <c r="H7" s="36"/>
    </row>
    <row r="8" spans="1:8" s="2" customFormat="1" x14ac:dyDescent="0.25">
      <c r="A8" s="37" t="s">
        <v>46</v>
      </c>
      <c r="B8" s="36"/>
      <c r="C8" s="36"/>
      <c r="D8" s="36"/>
      <c r="E8" s="36"/>
      <c r="F8" s="36"/>
      <c r="G8" s="36"/>
      <c r="H8" s="36"/>
    </row>
    <row r="9" spans="1:8" s="2" customFormat="1" x14ac:dyDescent="0.25">
      <c r="A9" s="36" t="s">
        <v>70</v>
      </c>
      <c r="B9" s="36"/>
      <c r="C9" s="36"/>
      <c r="D9" s="36"/>
      <c r="E9" s="36"/>
      <c r="F9" s="36"/>
      <c r="G9" s="36"/>
      <c r="H9" s="36"/>
    </row>
    <row r="10" spans="1:8" s="2" customFormat="1" x14ac:dyDescent="0.25">
      <c r="C10" s="32"/>
      <c r="D10" s="32"/>
      <c r="E10" s="3"/>
    </row>
    <row r="11" spans="1:8" x14ac:dyDescent="0.25">
      <c r="H11" s="35" t="s">
        <v>79</v>
      </c>
    </row>
    <row r="13" spans="1:8" x14ac:dyDescent="0.25">
      <c r="A13" s="34"/>
      <c r="B13" s="34"/>
      <c r="E13" s="4"/>
      <c r="F13" s="34"/>
      <c r="G13" s="34"/>
      <c r="H13" s="34" t="s">
        <v>1</v>
      </c>
    </row>
    <row r="14" spans="1:8" x14ac:dyDescent="0.25">
      <c r="A14" s="34"/>
      <c r="B14" s="34" t="s">
        <v>31</v>
      </c>
      <c r="E14" s="4" t="s">
        <v>15</v>
      </c>
      <c r="F14" s="34" t="s">
        <v>32</v>
      </c>
      <c r="G14" s="34" t="s">
        <v>33</v>
      </c>
      <c r="H14" s="34" t="s">
        <v>34</v>
      </c>
    </row>
    <row r="15" spans="1:8" x14ac:dyDescent="0.25">
      <c r="A15" s="34"/>
      <c r="B15" s="34" t="s">
        <v>35</v>
      </c>
      <c r="C15" s="34" t="s">
        <v>36</v>
      </c>
      <c r="D15" s="34" t="s">
        <v>37</v>
      </c>
      <c r="E15" s="4" t="s">
        <v>16</v>
      </c>
      <c r="F15" s="34" t="s">
        <v>38</v>
      </c>
      <c r="G15" s="34" t="s">
        <v>38</v>
      </c>
      <c r="H15" s="34" t="s">
        <v>39</v>
      </c>
    </row>
    <row r="16" spans="1:8" x14ac:dyDescent="0.25">
      <c r="A16" s="5" t="s">
        <v>25</v>
      </c>
      <c r="B16" s="5" t="s">
        <v>24</v>
      </c>
      <c r="C16" s="5" t="s">
        <v>22</v>
      </c>
      <c r="D16" s="5" t="s">
        <v>20</v>
      </c>
      <c r="E16" s="6" t="s">
        <v>17</v>
      </c>
      <c r="F16" s="5" t="s">
        <v>14</v>
      </c>
      <c r="G16" s="5" t="s">
        <v>11</v>
      </c>
      <c r="H16" s="5" t="s">
        <v>10</v>
      </c>
    </row>
    <row r="17" spans="1:8" x14ac:dyDescent="0.25">
      <c r="A17" s="34">
        <v>1</v>
      </c>
      <c r="B17" s="7" t="s">
        <v>56</v>
      </c>
      <c r="C17" s="8" t="s">
        <v>40</v>
      </c>
      <c r="D17" s="8" t="s">
        <v>40</v>
      </c>
      <c r="E17" s="9">
        <v>149934886.66999999</v>
      </c>
      <c r="F17" s="10" t="s">
        <v>40</v>
      </c>
      <c r="G17" s="11">
        <v>2.019E-2</v>
      </c>
      <c r="H17" s="9">
        <f>G17*E17</f>
        <v>3027185.3618672998</v>
      </c>
    </row>
    <row r="18" spans="1:8" x14ac:dyDescent="0.25">
      <c r="A18" s="34"/>
      <c r="B18" s="7"/>
      <c r="C18" s="8"/>
      <c r="D18" s="8"/>
      <c r="E18" s="12"/>
      <c r="F18" s="10"/>
      <c r="G18" s="13"/>
      <c r="H18" s="12"/>
    </row>
    <row r="19" spans="1:8" x14ac:dyDescent="0.25">
      <c r="A19" s="34"/>
      <c r="B19" s="7"/>
      <c r="C19" s="8"/>
      <c r="D19" s="8"/>
      <c r="E19" s="14"/>
      <c r="F19" s="10"/>
      <c r="G19" s="13"/>
      <c r="H19" s="14"/>
    </row>
    <row r="20" spans="1:8" x14ac:dyDescent="0.25">
      <c r="A20" s="34"/>
      <c r="B20" s="7"/>
      <c r="C20" s="8"/>
      <c r="D20" s="8"/>
      <c r="E20" s="14"/>
      <c r="F20" s="10"/>
      <c r="G20" s="13"/>
      <c r="H20" s="14"/>
    </row>
    <row r="21" spans="1:8" x14ac:dyDescent="0.25">
      <c r="A21" s="34"/>
      <c r="B21" s="7"/>
      <c r="C21" s="8"/>
      <c r="D21" s="8"/>
      <c r="E21" s="14"/>
      <c r="F21" s="10"/>
      <c r="G21" s="13"/>
      <c r="H21" s="14"/>
    </row>
    <row r="22" spans="1:8" x14ac:dyDescent="0.25">
      <c r="A22" s="34">
        <v>2</v>
      </c>
      <c r="B22" s="1" t="s">
        <v>41</v>
      </c>
      <c r="E22" s="9">
        <f>SUM(E17:E21)</f>
        <v>149934886.66999999</v>
      </c>
      <c r="H22" s="9">
        <f>SUM(H17:H21)</f>
        <v>3027185.3618672998</v>
      </c>
    </row>
    <row r="23" spans="1:8" x14ac:dyDescent="0.25">
      <c r="A23" s="34"/>
      <c r="E23" s="14"/>
      <c r="H23" s="15"/>
    </row>
    <row r="24" spans="1:8" x14ac:dyDescent="0.25">
      <c r="A24" s="34">
        <v>3</v>
      </c>
      <c r="B24" s="1" t="s">
        <v>42</v>
      </c>
      <c r="E24" s="13">
        <f>IF(E22=0,0,(H22/E22))</f>
        <v>2.019E-2</v>
      </c>
      <c r="H24" s="15"/>
    </row>
    <row r="25" spans="1:8" x14ac:dyDescent="0.25">
      <c r="A25" s="34"/>
      <c r="H25" s="15"/>
    </row>
    <row r="26" spans="1:8" x14ac:dyDescent="0.25">
      <c r="A26" s="34">
        <v>4</v>
      </c>
      <c r="B26" s="1" t="s">
        <v>65</v>
      </c>
      <c r="H26" s="16">
        <f>5263.63*365</f>
        <v>1921224.95</v>
      </c>
    </row>
    <row r="27" spans="1:8" x14ac:dyDescent="0.25">
      <c r="A27" s="34"/>
      <c r="H27" s="16"/>
    </row>
    <row r="28" spans="1:8" x14ac:dyDescent="0.25">
      <c r="A28" s="34">
        <v>5</v>
      </c>
      <c r="B28" s="1" t="s">
        <v>45</v>
      </c>
      <c r="H28" s="16">
        <v>71266944.890000001</v>
      </c>
    </row>
    <row r="29" spans="1:8" x14ac:dyDescent="0.25">
      <c r="A29" s="34"/>
      <c r="H29" s="3"/>
    </row>
    <row r="30" spans="1:8" x14ac:dyDescent="0.25">
      <c r="A30" s="34">
        <v>6</v>
      </c>
      <c r="B30" s="1" t="s">
        <v>43</v>
      </c>
      <c r="H30" s="11">
        <f>+H26/H28</f>
        <v>2.6958149433308758E-2</v>
      </c>
    </row>
    <row r="31" spans="1:8" x14ac:dyDescent="0.25">
      <c r="H31" s="15"/>
    </row>
    <row r="32" spans="1:8" x14ac:dyDescent="0.25">
      <c r="H32" s="15"/>
    </row>
    <row r="33" spans="8:8" x14ac:dyDescent="0.25">
      <c r="H33" s="15"/>
    </row>
    <row r="34" spans="8:8" x14ac:dyDescent="0.25">
      <c r="H34" s="15"/>
    </row>
    <row r="35" spans="8:8" x14ac:dyDescent="0.25">
      <c r="H35" s="15"/>
    </row>
    <row r="36" spans="8:8" x14ac:dyDescent="0.25">
      <c r="H36" s="15"/>
    </row>
    <row r="37" spans="8:8" x14ac:dyDescent="0.25">
      <c r="H37" s="15"/>
    </row>
    <row r="38" spans="8:8" x14ac:dyDescent="0.25">
      <c r="H38" s="15"/>
    </row>
  </sheetData>
  <mergeCells count="9">
    <mergeCell ref="A7:H7"/>
    <mergeCell ref="A8:H8"/>
    <mergeCell ref="A9:H9"/>
    <mergeCell ref="A1:H1"/>
    <mergeCell ref="A2:H2"/>
    <mergeCell ref="A3:H3"/>
    <mergeCell ref="A4:H4"/>
    <mergeCell ref="A5:H5"/>
    <mergeCell ref="A6:H6"/>
  </mergeCells>
  <pageMargins left="1" right="1" top="1" bottom="1.75" header="0.5" footer="0.5"/>
  <pageSetup scale="98" fitToHeight="0" orientation="landscape" r:id="rId1"/>
  <headerFooter scaleWithDoc="0">
    <oddFooter xml:space="preserve">&amp;R&amp;"Times New Roman,Bold"&amp;12 Case No. 2020-00349
Attachment to Response to PSC-1 Question No. 23(b)
Page &amp;P of &amp;N
Arbough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5E6F959-BCE5-43C8-A033-BBA44E99DE37}"/>
</file>

<file path=customXml/itemProps2.xml><?xml version="1.0" encoding="utf-8"?>
<ds:datastoreItem xmlns:ds="http://schemas.openxmlformats.org/officeDocument/2006/customXml" ds:itemID="{71D271CE-C6DE-4F8A-88BC-C2EB2AB9D7A8}"/>
</file>

<file path=customXml/itemProps3.xml><?xml version="1.0" encoding="utf-8"?>
<ds:datastoreItem xmlns:ds="http://schemas.openxmlformats.org/officeDocument/2006/customXml" ds:itemID="{223FE1BD-4AF2-464B-8338-33BFF008E22C}"/>
</file>

<file path=customXml/itemProps4.xml><?xml version="1.0" encoding="utf-8"?>
<ds:datastoreItem xmlns:ds="http://schemas.openxmlformats.org/officeDocument/2006/customXml" ds:itemID="{C0724608-EA86-429E-8179-04E1E753B776}"/>
</file>

<file path=customXml/itemProps5.xml><?xml version="1.0" encoding="utf-8"?>
<ds:datastoreItem xmlns:ds="http://schemas.openxmlformats.org/officeDocument/2006/customXml" ds:itemID="{6DC7C5D2-C5EF-4139-8773-9DD506855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 PSC 1-23(a)</vt:lpstr>
      <vt:lpstr>KU PSC 1-23(b)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Sizemore</dc:creator>
  <cp:lastModifiedBy>F. Mazza</cp:lastModifiedBy>
  <cp:lastPrinted>2020-12-03T15:52:26Z</cp:lastPrinted>
  <dcterms:created xsi:type="dcterms:W3CDTF">2008-03-25T13:16:58Z</dcterms:created>
  <dcterms:modified xsi:type="dcterms:W3CDTF">2020-12-03T15:52:42Z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2020-11-20T20:09:00Z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b251401d-c16e-487a-a9c9-037ce9f1585b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