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tmp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Props/core.xml" ContentType="application/vnd.openxmlformats-package.core-properties+xml"/>
  <Override PartName="/customXml/itemProps4.xml" ContentType="application/vnd.openxmlformats-officedocument.customXml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5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filterPrivacy="1" codeName="ThisWorkbook" defaultThemeVersion="124226"/>
  <xr:revisionPtr revIDLastSave="0" documentId="8_{B927A0D4-DDAE-4C24-AAB7-D65F4D35864E}" xr6:coauthVersionLast="45" xr6:coauthVersionMax="45" xr10:uidLastSave="{00000000-0000-0000-0000-000000000000}"/>
  <bookViews>
    <workbookView xWindow="4395" yWindow="1560" windowWidth="17280" windowHeight="8955" tabRatio="646" xr2:uid="{00000000-000D-0000-FFFF-FFFF00000000}"/>
  </bookViews>
  <sheets>
    <sheet name="Ranking" sheetId="6" r:id="rId1"/>
    <sheet name="LG&amp;E and KU" sheetId="5" r:id="rId2"/>
    <sheet name="PPL Electric Utilities" sheetId="2" r:id="rId3"/>
    <sheet name="PSEG" sheetId="3" r:id="rId4"/>
    <sheet name="First Energy" sheetId="4" r:id="rId5"/>
    <sheet name="Duke" sheetId="7" r:id="rId6"/>
    <sheet name="Exelon" sheetId="8" r:id="rId7"/>
    <sheet name="DTE" sheetId="9" r:id="rId8"/>
    <sheet name="AEP" sheetId="10" r:id="rId9"/>
    <sheet name="Ameren" sheetId="12" r:id="rId10"/>
    <sheet name="Dayton P&amp;L" sheetId="13" r:id="rId11"/>
    <sheet name="Nisource" sheetId="14" r:id="rId12"/>
  </sheets>
  <definedNames>
    <definedName name="_xlnm.Print_Area" localSheetId="8">AEP!$A$1:$AE$18</definedName>
    <definedName name="_xlnm.Print_Area" localSheetId="9">Ameren!$A$1:$M$18</definedName>
    <definedName name="_xlnm.Print_Area" localSheetId="10">'Dayton P&amp;L'!$A$1:$G$18</definedName>
    <definedName name="_xlnm.Print_Area" localSheetId="7">DTE!$A$1:$G$18</definedName>
    <definedName name="_xlnm.Print_Area" localSheetId="5">Duke!$A$1:$M$18</definedName>
    <definedName name="_xlnm.Print_Area" localSheetId="6">Exelon!$A$1:$M$18</definedName>
    <definedName name="_xlnm.Print_Area" localSheetId="4">'First Energy'!$A$1:$AE$18</definedName>
    <definedName name="_xlnm.Print_Area" localSheetId="1">'LG&amp;E and KU'!$A$1:$M$20</definedName>
    <definedName name="_xlnm.Print_Area" localSheetId="11">Nisource!$A$1:$G$18</definedName>
    <definedName name="_xlnm.Print_Area" localSheetId="2">'PPL Electric Utilities'!$A$1:$G$18</definedName>
    <definedName name="_xlnm.Print_Area" localSheetId="3">PSEG!$A$1:$G$18</definedName>
    <definedName name="_xlnm.Print_Area" localSheetId="0">Ranking!$A$1:$D$33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1" i="9" l="1"/>
  <c r="E14" i="9"/>
  <c r="K14" i="8"/>
  <c r="E14" i="8"/>
  <c r="K14" i="7"/>
  <c r="E14" i="7"/>
  <c r="D11" i="9" l="1"/>
  <c r="D14" i="9"/>
  <c r="J14" i="8"/>
  <c r="J16" i="8" s="1"/>
  <c r="D14" i="8"/>
  <c r="J14" i="7"/>
  <c r="D14" i="7"/>
  <c r="F16" i="14"/>
  <c r="E16" i="14"/>
  <c r="D16" i="14"/>
  <c r="C16" i="14"/>
  <c r="F16" i="13"/>
  <c r="E16" i="13"/>
  <c r="D16" i="13"/>
  <c r="C16" i="13"/>
  <c r="L16" i="12"/>
  <c r="K16" i="12"/>
  <c r="J16" i="12"/>
  <c r="I16" i="12"/>
  <c r="H16" i="12"/>
  <c r="F16" i="12"/>
  <c r="E16" i="12"/>
  <c r="D16" i="12"/>
  <c r="C16" i="12"/>
  <c r="AD16" i="10"/>
  <c r="AC16" i="10"/>
  <c r="AB16" i="10"/>
  <c r="AA16" i="10"/>
  <c r="Z16" i="10"/>
  <c r="X16" i="10"/>
  <c r="W16" i="10"/>
  <c r="V16" i="10"/>
  <c r="U16" i="10"/>
  <c r="T16" i="10"/>
  <c r="R16" i="10"/>
  <c r="Q16" i="10"/>
  <c r="P16" i="10"/>
  <c r="O16" i="10"/>
  <c r="N16" i="10"/>
  <c r="L16" i="10"/>
  <c r="K16" i="10"/>
  <c r="J16" i="10"/>
  <c r="I16" i="10"/>
  <c r="H16" i="10"/>
  <c r="F16" i="10"/>
  <c r="E16" i="10"/>
  <c r="D16" i="10"/>
  <c r="C16" i="10"/>
  <c r="L16" i="9"/>
  <c r="K16" i="9"/>
  <c r="J16" i="9"/>
  <c r="I16" i="9"/>
  <c r="H16" i="9"/>
  <c r="E16" i="9"/>
  <c r="D16" i="9"/>
  <c r="C14" i="9"/>
  <c r="C11" i="9"/>
  <c r="K16" i="8"/>
  <c r="E16" i="8"/>
  <c r="D16" i="8"/>
  <c r="I14" i="8"/>
  <c r="I16" i="8" s="1"/>
  <c r="C14" i="8"/>
  <c r="C16" i="8" s="1"/>
  <c r="I14" i="7"/>
  <c r="C14" i="7"/>
  <c r="K16" i="7"/>
  <c r="J16" i="7"/>
  <c r="I16" i="7"/>
  <c r="C16" i="7"/>
  <c r="D16" i="7"/>
  <c r="E16" i="7"/>
  <c r="AD16" i="4"/>
  <c r="AC16" i="4"/>
  <c r="AB16" i="4"/>
  <c r="AA16" i="4"/>
  <c r="Z16" i="4"/>
  <c r="X16" i="4"/>
  <c r="W16" i="4"/>
  <c r="V16" i="4"/>
  <c r="U16" i="4"/>
  <c r="T16" i="4"/>
  <c r="R16" i="4"/>
  <c r="Q16" i="4"/>
  <c r="P16" i="4"/>
  <c r="O16" i="4"/>
  <c r="N16" i="4"/>
  <c r="L16" i="4"/>
  <c r="K16" i="4"/>
  <c r="J16" i="4"/>
  <c r="I16" i="4"/>
  <c r="H16" i="4"/>
  <c r="F16" i="4"/>
  <c r="E16" i="4"/>
  <c r="D16" i="4"/>
  <c r="C16" i="4"/>
  <c r="F16" i="3"/>
  <c r="E16" i="3"/>
  <c r="D16" i="3"/>
  <c r="C16" i="3"/>
  <c r="F16" i="2"/>
  <c r="E16" i="2"/>
  <c r="D16" i="2"/>
  <c r="C16" i="2"/>
  <c r="L16" i="5"/>
  <c r="K16" i="5"/>
  <c r="J16" i="5"/>
  <c r="I16" i="5"/>
  <c r="H16" i="5"/>
  <c r="F16" i="5"/>
  <c r="E16" i="5"/>
  <c r="D16" i="5"/>
  <c r="C16" i="5"/>
  <c r="AE16" i="10" l="1"/>
  <c r="S16" i="10"/>
  <c r="C16" i="9"/>
  <c r="M16" i="10"/>
  <c r="S16" i="4"/>
  <c r="M16" i="5"/>
  <c r="M16" i="12"/>
  <c r="Y16" i="10"/>
  <c r="M16" i="9"/>
  <c r="M16" i="4"/>
  <c r="Y16" i="4"/>
  <c r="AE16" i="4"/>
  <c r="B11" i="9" l="1"/>
  <c r="F11" i="9"/>
  <c r="F14" i="9"/>
  <c r="B14" i="9"/>
  <c r="B14" i="8"/>
  <c r="F14" i="8"/>
  <c r="F16" i="8" s="1"/>
  <c r="H14" i="8"/>
  <c r="H16" i="8" s="1"/>
  <c r="L14" i="8"/>
  <c r="F16" i="9" l="1"/>
  <c r="F14" i="7" l="1"/>
  <c r="F16" i="7" s="1"/>
  <c r="L14" i="7"/>
  <c r="L16" i="7" s="1"/>
  <c r="L13" i="8"/>
  <c r="L16" i="8" s="1"/>
  <c r="M16" i="8" s="1"/>
  <c r="G6" i="5" l="1"/>
  <c r="M6" i="5"/>
  <c r="G6" i="2"/>
  <c r="G6" i="3"/>
  <c r="G6" i="4"/>
  <c r="M6" i="4"/>
  <c r="S6" i="4"/>
  <c r="Y6" i="4"/>
  <c r="AE6" i="4"/>
  <c r="G6" i="7"/>
  <c r="M6" i="7"/>
  <c r="G6" i="9"/>
  <c r="M6" i="9"/>
  <c r="AE6" i="10"/>
  <c r="Y6" i="10"/>
  <c r="S6" i="10"/>
  <c r="M6" i="10"/>
  <c r="G6" i="10"/>
  <c r="M6" i="12"/>
  <c r="G6" i="12"/>
  <c r="G6" i="13"/>
  <c r="G6" i="14"/>
  <c r="L6" i="8" l="1"/>
  <c r="H6" i="8"/>
  <c r="F6" i="8"/>
  <c r="B6" i="8"/>
  <c r="B14" i="7"/>
  <c r="H14" i="7"/>
  <c r="H16" i="7" s="1"/>
  <c r="M16" i="7" s="1"/>
  <c r="K6" i="8" l="1"/>
  <c r="M6" i="8" s="1"/>
  <c r="E6" i="8"/>
  <c r="G6" i="8" s="1"/>
  <c r="B16" i="7" l="1"/>
  <c r="G16" i="7" s="1"/>
  <c r="B16" i="8"/>
  <c r="G16" i="8" s="1"/>
  <c r="B16" i="10"/>
  <c r="G16" i="10" s="1"/>
  <c r="B16" i="14"/>
  <c r="G16" i="14" s="1"/>
  <c r="B16" i="13"/>
  <c r="G16" i="13" s="1"/>
  <c r="B16" i="12"/>
  <c r="G16" i="12" s="1"/>
  <c r="B16" i="9"/>
  <c r="G16" i="9" s="1"/>
  <c r="B16" i="4"/>
  <c r="G16" i="4" s="1"/>
  <c r="B16" i="3"/>
  <c r="G16" i="3" s="1"/>
  <c r="B16" i="2"/>
  <c r="G16" i="2" s="1"/>
  <c r="B16" i="5"/>
  <c r="G16" i="5" s="1"/>
  <c r="A8" i="6"/>
  <c r="A9" i="6" l="1"/>
  <c r="Y18" i="4"/>
  <c r="C26" i="6" s="1"/>
  <c r="G18" i="4"/>
  <c r="C29" i="6" s="1"/>
  <c r="S18" i="10"/>
  <c r="C10" i="6" s="1"/>
  <c r="AE18" i="10"/>
  <c r="C27" i="6" s="1"/>
  <c r="G18" i="12"/>
  <c r="C12" i="6" s="1"/>
  <c r="M18" i="9"/>
  <c r="C23" i="6" s="1"/>
  <c r="G18" i="10"/>
  <c r="C24" i="6" s="1"/>
  <c r="M18" i="12"/>
  <c r="C21" i="6" s="1"/>
  <c r="G18" i="13"/>
  <c r="C17" i="6" s="1"/>
  <c r="M18" i="10"/>
  <c r="C9" i="6" s="1"/>
  <c r="AE18" i="4"/>
  <c r="C25" i="6" s="1"/>
  <c r="S18" i="4"/>
  <c r="C28" i="6" s="1"/>
  <c r="M18" i="4"/>
  <c r="C30" i="6" s="1"/>
  <c r="G18" i="14"/>
  <c r="C13" i="6" s="1"/>
  <c r="G18" i="9"/>
  <c r="C20" i="6" s="1"/>
  <c r="G18" i="8"/>
  <c r="C19" i="6" s="1"/>
  <c r="M18" i="7"/>
  <c r="C7" i="6" s="1"/>
  <c r="G18" i="2"/>
  <c r="C22" i="6" s="1"/>
  <c r="G18" i="7"/>
  <c r="C14" i="6" s="1"/>
  <c r="M18" i="5"/>
  <c r="C16" i="6" s="1"/>
  <c r="G18" i="5"/>
  <c r="C18" i="6" s="1"/>
  <c r="Y18" i="10"/>
  <c r="C15" i="6" s="1"/>
  <c r="G18" i="3"/>
  <c r="C8" i="6" s="1"/>
  <c r="A10" i="6" l="1"/>
  <c r="M18" i="8"/>
  <c r="C11" i="6" s="1"/>
  <c r="A11" i="6" l="1"/>
  <c r="A12" i="6" l="1"/>
  <c r="A13" i="6" l="1"/>
  <c r="A14" i="6" l="1"/>
  <c r="A15" i="6" l="1"/>
  <c r="A16" i="6" l="1"/>
  <c r="A17" i="6" l="1"/>
  <c r="A18" i="6" l="1"/>
  <c r="A19" i="6" l="1"/>
  <c r="A20" i="6" l="1"/>
  <c r="A21" i="6" l="1"/>
  <c r="A22" i="6" l="1"/>
  <c r="A23" i="6" l="1"/>
  <c r="A24" i="6" l="1"/>
  <c r="A25" i="6" l="1"/>
  <c r="A26" i="6" l="1"/>
  <c r="A27" i="6" l="1"/>
  <c r="A28" i="6" l="1"/>
  <c r="A29" i="6" l="1"/>
  <c r="A30" i="6" l="1"/>
</calcChain>
</file>

<file path=xl/sharedStrings.xml><?xml version="1.0" encoding="utf-8"?>
<sst xmlns="http://schemas.openxmlformats.org/spreadsheetml/2006/main" count="401" uniqueCount="77">
  <si>
    <t>Cost of Debt Calculation</t>
  </si>
  <si>
    <t>Interest Expense</t>
  </si>
  <si>
    <t>12 Mo. Rolling</t>
  </si>
  <si>
    <t>L-T Debt due within year</t>
  </si>
  <si>
    <t>Average</t>
  </si>
  <si>
    <t>Cost of Debt</t>
  </si>
  <si>
    <t>LG&amp;E</t>
  </si>
  <si>
    <t>KU</t>
  </si>
  <si>
    <t>Short-Term Debt</t>
  </si>
  <si>
    <t>Long-term Debt</t>
  </si>
  <si>
    <t>PPL Electric Utilities</t>
  </si>
  <si>
    <t>Ohio Edison Company</t>
  </si>
  <si>
    <t>Toledo Edison Company</t>
  </si>
  <si>
    <t>Notes Payable to Assoc. Co.</t>
  </si>
  <si>
    <t>Jersey Central Power &amp; Light Co.</t>
  </si>
  <si>
    <t>Metropolitan Edison Company</t>
  </si>
  <si>
    <t>Pennsylvania Electric Company</t>
  </si>
  <si>
    <t>Utilty Cost of Debt Comparison</t>
  </si>
  <si>
    <t>Rank</t>
  </si>
  <si>
    <t>Duke Energy Indiana Inc.</t>
  </si>
  <si>
    <t>Duke Energy Ohio</t>
  </si>
  <si>
    <t>Commonwealth Edison</t>
  </si>
  <si>
    <t>PECO Energy Company</t>
  </si>
  <si>
    <t>Appalachian Power Company</t>
  </si>
  <si>
    <t>Indiana Michigan Power Company</t>
  </si>
  <si>
    <t>Ohio Power Company</t>
  </si>
  <si>
    <t>Kentucky Power Company</t>
  </si>
  <si>
    <t>Per Public Data</t>
  </si>
  <si>
    <t>Public Service Electric and Gas Company</t>
  </si>
  <si>
    <t>Company</t>
  </si>
  <si>
    <t>Union Electric Company</t>
  </si>
  <si>
    <t>Dayton Power and Light</t>
  </si>
  <si>
    <t>NiSource</t>
  </si>
  <si>
    <t>Adjustments</t>
  </si>
  <si>
    <t xml:space="preserve">Cost of Debt Calculation </t>
  </si>
  <si>
    <t>Ameren Illinois Company</t>
  </si>
  <si>
    <t xml:space="preserve">DTE Gas Company </t>
  </si>
  <si>
    <t>DTE Electric Company</t>
  </si>
  <si>
    <t>www.dplinc.com</t>
  </si>
  <si>
    <t>LG&amp;E*</t>
  </si>
  <si>
    <t>KU*</t>
  </si>
  <si>
    <t xml:space="preserve"> </t>
  </si>
  <si>
    <t>AEP Texas</t>
  </si>
  <si>
    <t>https://pplweb.investorroom.com/sec-filings</t>
  </si>
  <si>
    <t>https://investor.pseg.com/financial-information/sec-filings/default.aspx</t>
  </si>
  <si>
    <t>https://investors.firstenergycorp.com/non-SEC-registrants/Index?KeyGenPage=431247</t>
  </si>
  <si>
    <t>https://www.duke-energy.com/our-company/investors/financials</t>
  </si>
  <si>
    <t>https://www.exeloncorp.com/investor-relations/reports-and-sec-filings</t>
  </si>
  <si>
    <t>https://ir.dteenergy.com/sec-filings/default.aspx#DTE-Electric</t>
  </si>
  <si>
    <t>https://ir.dteenergy.com/sec-filings/default.aspx#DTE-Gas</t>
  </si>
  <si>
    <t>https://www.aep.com/investors/financial</t>
  </si>
  <si>
    <t>https://www.aep.com/investors/financial/kypowerco</t>
  </si>
  <si>
    <t>https://www.amereninvestors.com/Home/default.aspx</t>
  </si>
  <si>
    <t>https://www.dpandl.com/About-DPL/Our-Company/Corporate-Information/SEC-Filings/</t>
  </si>
  <si>
    <t>https://www.nisource.com/investors/sec-filings-and-financial-reports</t>
  </si>
  <si>
    <t>Full Year 2019</t>
  </si>
  <si>
    <t>12 Months Ending June 30, 2020</t>
  </si>
  <si>
    <t>Jun. YTD '20</t>
  </si>
  <si>
    <t>Jun YTD 2019</t>
  </si>
  <si>
    <t>Jun '20</t>
  </si>
  <si>
    <t>Jun '19</t>
  </si>
  <si>
    <t>https://investors.nisource.com/financial-filings-and-reports/quarterly-and-annual-materials/default.aspx</t>
  </si>
  <si>
    <t>https://www.sec.gov/cgi-bin/browse-edgar?action=getcompany&amp;CIK=0001111711&amp;owner=exclude&amp;count=40</t>
  </si>
  <si>
    <t>https://www.sec.gov/cgi-bin/browse-edgar?action=getcompany&amp;CIK=0000027430&amp;owner=include&amp;count=40</t>
  </si>
  <si>
    <t>https://www.sec.gov/cgi-bin/browse-edgar?action=getcompany&amp;CIK=0000100826&amp;owner=exclude&amp;count=40</t>
  </si>
  <si>
    <t>https://www.sec.gov/cgi-bin/browse-edgar?action=getcompany&amp;CIK=0000006879&amp;owner=include&amp;count=40</t>
  </si>
  <si>
    <t>https://www.sec.gov/cgi-bin/browse-edgar?action=getcompany&amp;CIK=0000028385&amp;owner=include&amp;count=40</t>
  </si>
  <si>
    <t>(not published on SEC.gov)</t>
  </si>
  <si>
    <t>https://www.sec.gov/cgi-bin/browse-edgar?action=getcompany&amp;CIK=0000022606&amp;owner=include&amp;count=40</t>
  </si>
  <si>
    <t>https://www.sec.gov/cgi-bin/browse-edgar?action=getcompany&amp;CIK=0001326160&amp;owner=exclude&amp;count=40</t>
  </si>
  <si>
    <t>https://www.sec.gov/cgi-bin/browse-edgar?action=getcompany&amp;CIK=0000081033&amp;owner=include&amp;count=40</t>
  </si>
  <si>
    <t>https://www.sec.gov/cgi-bin/browse-edgar?action=getcompany&amp;CIK=0000922224&amp;owner=exclude&amp;count=40</t>
  </si>
  <si>
    <t>Notes:</t>
  </si>
  <si>
    <t>*if leases can be deducted (based on info in the "notes to financials"), do we want to exclude here and below in LT debt? Or include in both?</t>
  </si>
  <si>
    <t>Mar '20</t>
  </si>
  <si>
    <t>Dec '19</t>
  </si>
  <si>
    <t>Sep '19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</si>
</sst>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6" formatCode="&quot;$&quot;#,##0_);[Red]\(&quot;$&quot;#,##0\)"/>
    <numFmt numFmtId="164" formatCode="0.000%"/>
    <numFmt numFmtId="165" formatCode="#."/>
  </numFmts>
  <fonts count="20" x14ac:knownFonts="1">
    <font>
      <sz val="10"/>
      <name val="Arial"/>
    </font>
    <font>
      <sz val="10"/>
      <name val="Arial"/>
      <family val="2"/>
    </font>
    <font>
      <u/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vertAlign val="superscript"/>
      <sz val="10"/>
      <name val="Arial"/>
      <family val="2"/>
    </font>
    <font>
      <b/>
      <sz val="11"/>
      <color indexed="57"/>
      <name val="Arial"/>
      <family val="2"/>
    </font>
    <font>
      <sz val="10"/>
      <name val="Arial"/>
      <family val="2"/>
    </font>
    <font>
      <u/>
      <sz val="10"/>
      <name val="Arial"/>
      <family val="2"/>
    </font>
    <font>
      <u/>
      <sz val="10"/>
      <name val="Arial"/>
      <family val="2"/>
    </font>
    <font>
      <sz val="11"/>
      <name val="Arial"/>
      <family val="2"/>
    </font>
    <font>
      <vertAlign val="superscript"/>
      <sz val="11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b/>
      <sz val="11"/>
      <color rgb="FFFF0000"/>
      <name val="Arial"/>
      <family val="2"/>
    </font>
    <font>
      <sz val="10"/>
      <color rgb="FFFF0000"/>
      <name val="Arial"/>
      <family val="2"/>
    </font>
    <font>
      <u/>
      <sz val="10"/>
      <color rgb="FFFF0000"/>
      <name val="Arial"/>
      <family val="2"/>
    </font>
    <font>
      <sz val="10"/>
      <color rgb="FF0000FF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0" fontId="15" fillId="0" borderId="0" applyNumberForma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0" applyFont="1"/>
    <xf numFmtId="0" fontId="0" fillId="0" borderId="1" xfId="0" applyBorder="1"/>
    <xf numFmtId="0" fontId="0" fillId="0" borderId="0" xfId="0" applyBorder="1"/>
    <xf numFmtId="0" fontId="0" fillId="0" borderId="2" xfId="0" applyBorder="1"/>
    <xf numFmtId="37" fontId="0" fillId="0" borderId="1" xfId="0" applyNumberFormat="1" applyBorder="1"/>
    <xf numFmtId="37" fontId="0" fillId="0" borderId="0" xfId="0" applyNumberFormat="1" applyBorder="1"/>
    <xf numFmtId="37" fontId="0" fillId="0" borderId="2" xfId="0" applyNumberFormat="1" applyBorder="1"/>
    <xf numFmtId="37" fontId="2" fillId="0" borderId="1" xfId="0" applyNumberFormat="1" applyFont="1" applyBorder="1"/>
    <xf numFmtId="37" fontId="2" fillId="0" borderId="0" xfId="0" applyNumberFormat="1" applyFont="1" applyBorder="1"/>
    <xf numFmtId="0" fontId="2" fillId="0" borderId="1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3" fillId="0" borderId="3" xfId="0" applyFont="1" applyBorder="1"/>
    <xf numFmtId="0" fontId="3" fillId="0" borderId="4" xfId="0" applyFont="1" applyBorder="1"/>
    <xf numFmtId="164" fontId="3" fillId="0" borderId="5" xfId="2" applyNumberFormat="1" applyFont="1" applyBorder="1"/>
    <xf numFmtId="0" fontId="3" fillId="0" borderId="6" xfId="0" applyFont="1" applyBorder="1"/>
    <xf numFmtId="0" fontId="0" fillId="0" borderId="7" xfId="0" applyBorder="1"/>
    <xf numFmtId="0" fontId="3" fillId="0" borderId="8" xfId="0" applyFont="1" applyBorder="1"/>
    <xf numFmtId="0" fontId="3" fillId="0" borderId="0" xfId="0" applyFont="1" applyBorder="1"/>
    <xf numFmtId="164" fontId="3" fillId="0" borderId="0" xfId="2" applyNumberFormat="1" applyFont="1" applyBorder="1"/>
    <xf numFmtId="0" fontId="0" fillId="2" borderId="0" xfId="0" applyFill="1"/>
    <xf numFmtId="37" fontId="0" fillId="0" borderId="0" xfId="0" applyNumberFormat="1"/>
    <xf numFmtId="37" fontId="0" fillId="0" borderId="0" xfId="0" applyNumberFormat="1" applyFill="1" applyBorder="1"/>
    <xf numFmtId="0" fontId="0" fillId="0" borderId="2" xfId="0" applyFill="1" applyBorder="1"/>
    <xf numFmtId="37" fontId="0" fillId="0" borderId="1" xfId="0" applyNumberFormat="1" applyFill="1" applyBorder="1"/>
    <xf numFmtId="37" fontId="2" fillId="0" borderId="0" xfId="0" applyNumberFormat="1" applyFont="1" applyFill="1" applyBorder="1"/>
    <xf numFmtId="0" fontId="0" fillId="0" borderId="0" xfId="0" applyBorder="1" applyAlignment="1">
      <alignment horizontal="center"/>
    </xf>
    <xf numFmtId="0" fontId="0" fillId="0" borderId="0" xfId="0" applyBorder="1" applyAlignment="1"/>
    <xf numFmtId="0" fontId="7" fillId="0" borderId="0" xfId="0" applyFont="1" applyBorder="1" applyAlignment="1"/>
    <xf numFmtId="0" fontId="2" fillId="0" borderId="0" xfId="0" applyFont="1" applyBorder="1"/>
    <xf numFmtId="165" fontId="0" fillId="0" borderId="0" xfId="0" applyNumberFormat="1" applyBorder="1" applyAlignment="1">
      <alignment horizontal="center"/>
    </xf>
    <xf numFmtId="0" fontId="6" fillId="0" borderId="0" xfId="0" applyFont="1" applyFill="1" applyBorder="1"/>
    <xf numFmtId="164" fontId="6" fillId="0" borderId="0" xfId="2" applyNumberFormat="1" applyFont="1" applyFill="1" applyBorder="1"/>
    <xf numFmtId="0" fontId="5" fillId="0" borderId="0" xfId="0" quotePrefix="1" applyFont="1" applyBorder="1"/>
    <xf numFmtId="0" fontId="16" fillId="0" borderId="0" xfId="0" applyFont="1" applyFill="1" applyBorder="1"/>
    <xf numFmtId="164" fontId="16" fillId="0" borderId="0" xfId="2" applyNumberFormat="1" applyFont="1" applyFill="1" applyBorder="1"/>
    <xf numFmtId="0" fontId="0" fillId="0" borderId="0" xfId="0" applyFill="1" applyBorder="1"/>
    <xf numFmtId="164" fontId="0" fillId="0" borderId="0" xfId="2" applyNumberFormat="1" applyFont="1" applyFill="1" applyBorder="1" applyAlignment="1">
      <alignment horizontal="right"/>
    </xf>
    <xf numFmtId="164" fontId="0" fillId="0" borderId="0" xfId="2" applyNumberFormat="1" applyFont="1" applyBorder="1"/>
    <xf numFmtId="0" fontId="5" fillId="0" borderId="0" xfId="0" applyFont="1" applyBorder="1"/>
    <xf numFmtId="164" fontId="0" fillId="0" borderId="0" xfId="2" applyNumberFormat="1" applyFont="1" applyBorder="1" applyAlignment="1">
      <alignment horizontal="right"/>
    </xf>
    <xf numFmtId="0" fontId="7" fillId="0" borderId="0" xfId="0" applyFont="1" applyFill="1" applyBorder="1"/>
    <xf numFmtId="0" fontId="9" fillId="0" borderId="0" xfId="0" applyFont="1" applyBorder="1" applyAlignment="1">
      <alignment horizontal="center"/>
    </xf>
    <xf numFmtId="0" fontId="7" fillId="0" borderId="0" xfId="0" applyFont="1" applyFill="1" applyBorder="1" applyAlignment="1"/>
    <xf numFmtId="0" fontId="10" fillId="0" borderId="0" xfId="0" applyFont="1" applyBorder="1"/>
    <xf numFmtId="0" fontId="11" fillId="0" borderId="0" xfId="0" applyFont="1"/>
    <xf numFmtId="164" fontId="12" fillId="0" borderId="0" xfId="2" applyNumberFormat="1" applyFont="1" applyFill="1" applyBorder="1" applyAlignment="1">
      <alignment horizontal="right"/>
    </xf>
    <xf numFmtId="0" fontId="15" fillId="0" borderId="0" xfId="1"/>
    <xf numFmtId="0" fontId="5" fillId="0" borderId="0" xfId="0" quotePrefix="1" applyFont="1" applyBorder="1" applyAlignment="1">
      <alignment horizontal="left"/>
    </xf>
    <xf numFmtId="0" fontId="13" fillId="0" borderId="0" xfId="0" applyFont="1" applyFill="1" applyBorder="1"/>
    <xf numFmtId="37" fontId="3" fillId="0" borderId="2" xfId="0" applyNumberFormat="1" applyFont="1" applyBorder="1"/>
    <xf numFmtId="6" fontId="0" fillId="0" borderId="0" xfId="0" applyNumberFormat="1" applyBorder="1"/>
    <xf numFmtId="0" fontId="7" fillId="0" borderId="0" xfId="0" applyFont="1"/>
    <xf numFmtId="0" fontId="1" fillId="0" borderId="0" xfId="0" applyFont="1"/>
    <xf numFmtId="0" fontId="1" fillId="0" borderId="0" xfId="0" applyFont="1" applyBorder="1"/>
    <xf numFmtId="37" fontId="0" fillId="3" borderId="0" xfId="0" applyNumberFormat="1" applyFill="1" applyBorder="1"/>
    <xf numFmtId="0" fontId="15" fillId="0" borderId="0" xfId="1" applyBorder="1"/>
    <xf numFmtId="37" fontId="0" fillId="0" borderId="2" xfId="0" applyNumberFormat="1" applyFill="1" applyBorder="1"/>
    <xf numFmtId="0" fontId="0" fillId="0" borderId="1" xfId="0" applyFill="1" applyBorder="1"/>
    <xf numFmtId="0" fontId="2" fillId="0" borderId="1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37" fontId="2" fillId="0" borderId="1" xfId="0" applyNumberFormat="1" applyFont="1" applyFill="1" applyBorder="1"/>
    <xf numFmtId="37" fontId="17" fillId="4" borderId="1" xfId="0" applyNumberFormat="1" applyFont="1" applyFill="1" applyBorder="1"/>
    <xf numFmtId="37" fontId="3" fillId="0" borderId="2" xfId="0" applyNumberFormat="1" applyFont="1" applyFill="1" applyBorder="1"/>
    <xf numFmtId="37" fontId="18" fillId="3" borderId="1" xfId="0" applyNumberFormat="1" applyFont="1" applyFill="1" applyBorder="1"/>
    <xf numFmtId="37" fontId="18" fillId="3" borderId="0" xfId="0" applyNumberFormat="1" applyFont="1" applyFill="1" applyBorder="1"/>
    <xf numFmtId="0" fontId="15" fillId="0" borderId="0" xfId="1" applyFont="1"/>
    <xf numFmtId="37" fontId="2" fillId="3" borderId="0" xfId="0" applyNumberFormat="1" applyFont="1" applyFill="1" applyBorder="1"/>
    <xf numFmtId="37" fontId="8" fillId="3" borderId="0" xfId="0" applyNumberFormat="1" applyFont="1" applyFill="1" applyBorder="1"/>
    <xf numFmtId="164" fontId="0" fillId="0" borderId="0" xfId="2" applyNumberFormat="1" applyFont="1" applyFill="1" applyBorder="1"/>
    <xf numFmtId="37" fontId="17" fillId="4" borderId="0" xfId="0" applyNumberFormat="1" applyFont="1" applyFill="1" applyBorder="1"/>
    <xf numFmtId="37" fontId="17" fillId="3" borderId="1" xfId="0" applyNumberFormat="1" applyFont="1" applyFill="1" applyBorder="1"/>
    <xf numFmtId="0" fontId="17" fillId="0" borderId="0" xfId="0" applyFont="1"/>
    <xf numFmtId="0" fontId="0" fillId="0" borderId="0" xfId="0" applyBorder="1" applyAlignment="1">
      <alignment horizontal="center"/>
    </xf>
    <xf numFmtId="37" fontId="17" fillId="3" borderId="0" xfId="0" applyNumberFormat="1" applyFont="1" applyFill="1" applyBorder="1"/>
    <xf numFmtId="37" fontId="19" fillId="0" borderId="1" xfId="0" applyNumberFormat="1" applyFont="1" applyBorder="1"/>
    <xf numFmtId="37" fontId="1" fillId="0" borderId="0" xfId="0" applyNumberFormat="1" applyFont="1" applyFill="1" applyBorder="1"/>
    <xf numFmtId="37" fontId="19" fillId="0" borderId="1" xfId="0" applyNumberFormat="1" applyFont="1" applyFill="1" applyBorder="1"/>
    <xf numFmtId="37" fontId="18" fillId="4" borderId="0" xfId="0" applyNumberFormat="1" applyFont="1" applyFill="1" applyBorder="1"/>
    <xf numFmtId="0" fontId="7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0" xfId="0" applyFont="1" applyFill="1" applyBorder="1" applyAlignment="1">
      <alignment horizontal="left" wrapText="1"/>
    </xf>
    <xf numFmtId="0" fontId="7" fillId="0" borderId="0" xfId="0" applyFont="1" applyFill="1" applyBorder="1" applyAlignment="1">
      <alignment horizontal="left" wrapText="1"/>
    </xf>
    <xf numFmtId="0" fontId="7" fillId="0" borderId="0" xfId="0" applyFont="1" applyFill="1" applyBorder="1" applyAlignment="1">
      <alignment vertical="top" wrapText="1"/>
    </xf>
    <xf numFmtId="0" fontId="3" fillId="0" borderId="9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0" fillId="0" borderId="10" xfId="0" applyBorder="1"/>
    <xf numFmtId="0" fontId="0" fillId="0" borderId="11" xfId="0" applyBorder="1"/>
    <xf numFmtId="0" fontId="3" fillId="0" borderId="11" xfId="0" applyFont="1" applyBorder="1" applyAlignment="1">
      <alignment horizontal="center"/>
    </xf>
    <xf numFmtId="0" fontId="3" fillId="0" borderId="9" xfId="0" applyFont="1" applyFill="1" applyBorder="1" applyAlignment="1">
      <alignment horizontal="center"/>
    </xf>
    <xf numFmtId="0" fontId="3" fillId="0" borderId="10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1" fillId="0" borderId="0" xfId="0" applyFont="1" applyAlignment="1">
      <alignment horizontal="left" wrapText="1"/>
    </xf>
    <xf numFmtId="0" fontId="0" fillId="0" borderId="0" xfId="0" applyAlignment="1">
      <alignment horizontal="left" wrapText="1"/>
    </xf>
  </cellXfs>
  <cellStyles count="4">
    <cellStyle name="Hyperlink" xfId="1" builtinId="8"/>
    <cellStyle name="Normal" xfId="0" builtinId="0"/>
    <cellStyle name="Percent" xfId="2" builtinId="5"/>
    <cellStyle name="Percent 2" xfId="3" xr:uid="{00000000-0005-0000-0000-000003000000}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20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mp"/><Relationship Id="rId2" Type="http://schemas.openxmlformats.org/officeDocument/2006/relationships/image" Target="../media/image2.tmp"/><Relationship Id="rId1" Type="http://schemas.openxmlformats.org/officeDocument/2006/relationships/image" Target="../media/image1.tmp"/><Relationship Id="rId4" Type="http://schemas.openxmlformats.org/officeDocument/2006/relationships/image" Target="../media/image4.tmp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6.tmp"/><Relationship Id="rId1" Type="http://schemas.openxmlformats.org/officeDocument/2006/relationships/image" Target="../media/image45.tmp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9.tmp"/><Relationship Id="rId2" Type="http://schemas.openxmlformats.org/officeDocument/2006/relationships/image" Target="../media/image48.tmp"/><Relationship Id="rId1" Type="http://schemas.openxmlformats.org/officeDocument/2006/relationships/image" Target="../media/image47.tmp"/><Relationship Id="rId4" Type="http://schemas.openxmlformats.org/officeDocument/2006/relationships/image" Target="../media/image50.tmp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tmp"/><Relationship Id="rId1" Type="http://schemas.openxmlformats.org/officeDocument/2006/relationships/image" Target="../media/image5.tmp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tmp"/><Relationship Id="rId1" Type="http://schemas.openxmlformats.org/officeDocument/2006/relationships/image" Target="../media/image7.tmp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tmp"/><Relationship Id="rId3" Type="http://schemas.openxmlformats.org/officeDocument/2006/relationships/image" Target="../media/image11.tmp"/><Relationship Id="rId7" Type="http://schemas.openxmlformats.org/officeDocument/2006/relationships/image" Target="../media/image15.tmp"/><Relationship Id="rId2" Type="http://schemas.openxmlformats.org/officeDocument/2006/relationships/image" Target="../media/image10.tmp"/><Relationship Id="rId1" Type="http://schemas.openxmlformats.org/officeDocument/2006/relationships/image" Target="../media/image9.tmp"/><Relationship Id="rId6" Type="http://schemas.openxmlformats.org/officeDocument/2006/relationships/image" Target="../media/image14.tmp"/><Relationship Id="rId5" Type="http://schemas.openxmlformats.org/officeDocument/2006/relationships/image" Target="../media/image13.tmp"/><Relationship Id="rId10" Type="http://schemas.openxmlformats.org/officeDocument/2006/relationships/image" Target="../media/image18.tmp"/><Relationship Id="rId4" Type="http://schemas.openxmlformats.org/officeDocument/2006/relationships/image" Target="../media/image12.tmp"/><Relationship Id="rId9" Type="http://schemas.openxmlformats.org/officeDocument/2006/relationships/image" Target="../media/image17.tmp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tmp"/><Relationship Id="rId2" Type="http://schemas.openxmlformats.org/officeDocument/2006/relationships/image" Target="../media/image20.tmp"/><Relationship Id="rId1" Type="http://schemas.openxmlformats.org/officeDocument/2006/relationships/image" Target="../media/image19.tmp"/><Relationship Id="rId4" Type="http://schemas.openxmlformats.org/officeDocument/2006/relationships/image" Target="../media/image22.tmp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tmp"/><Relationship Id="rId2" Type="http://schemas.openxmlformats.org/officeDocument/2006/relationships/image" Target="../media/image24.tmp"/><Relationship Id="rId1" Type="http://schemas.openxmlformats.org/officeDocument/2006/relationships/image" Target="../media/image23.tmp"/><Relationship Id="rId4" Type="http://schemas.openxmlformats.org/officeDocument/2006/relationships/image" Target="../media/image26.tmp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tmp"/><Relationship Id="rId2" Type="http://schemas.openxmlformats.org/officeDocument/2006/relationships/image" Target="../media/image28.tmp"/><Relationship Id="rId1" Type="http://schemas.openxmlformats.org/officeDocument/2006/relationships/image" Target="../media/image27.tmp"/><Relationship Id="rId4" Type="http://schemas.openxmlformats.org/officeDocument/2006/relationships/image" Target="../media/image30.tmp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8.tmp"/><Relationship Id="rId3" Type="http://schemas.openxmlformats.org/officeDocument/2006/relationships/image" Target="../media/image33.tmp"/><Relationship Id="rId7" Type="http://schemas.openxmlformats.org/officeDocument/2006/relationships/image" Target="../media/image37.tmp"/><Relationship Id="rId2" Type="http://schemas.openxmlformats.org/officeDocument/2006/relationships/image" Target="../media/image32.tmp"/><Relationship Id="rId1" Type="http://schemas.openxmlformats.org/officeDocument/2006/relationships/image" Target="../media/image31.tmp"/><Relationship Id="rId6" Type="http://schemas.openxmlformats.org/officeDocument/2006/relationships/image" Target="../media/image36.tmp"/><Relationship Id="rId5" Type="http://schemas.openxmlformats.org/officeDocument/2006/relationships/image" Target="../media/image35.tmp"/><Relationship Id="rId10" Type="http://schemas.openxmlformats.org/officeDocument/2006/relationships/image" Target="../media/image40.tmp"/><Relationship Id="rId4" Type="http://schemas.openxmlformats.org/officeDocument/2006/relationships/image" Target="../media/image34.tmp"/><Relationship Id="rId9" Type="http://schemas.openxmlformats.org/officeDocument/2006/relationships/image" Target="../media/image39.tmp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tmp"/><Relationship Id="rId2" Type="http://schemas.openxmlformats.org/officeDocument/2006/relationships/image" Target="../media/image42.tmp"/><Relationship Id="rId1" Type="http://schemas.openxmlformats.org/officeDocument/2006/relationships/image" Target="../media/image41.tmp"/><Relationship Id="rId4" Type="http://schemas.openxmlformats.org/officeDocument/2006/relationships/image" Target="../media/image44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21</xdr:row>
      <xdr:rowOff>45568</xdr:rowOff>
    </xdr:from>
    <xdr:to>
      <xdr:col>6</xdr:col>
      <xdr:colOff>685800</xdr:colOff>
      <xdr:row>41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7B19F6F-A4DB-49B7-838E-980ED3645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45993"/>
          <a:ext cx="7000875" cy="3345332"/>
        </a:xfrm>
        <a:prstGeom prst="rect">
          <a:avLst/>
        </a:prstGeom>
      </xdr:spPr>
    </xdr:pic>
    <xdr:clientData/>
  </xdr:twoCellAnchor>
  <xdr:twoCellAnchor editAs="oneCell">
    <xdr:from>
      <xdr:col>12</xdr:col>
      <xdr:colOff>38099</xdr:colOff>
      <xdr:row>22</xdr:row>
      <xdr:rowOff>79781</xdr:rowOff>
    </xdr:from>
    <xdr:to>
      <xdr:col>20</xdr:col>
      <xdr:colOff>385001</xdr:colOff>
      <xdr:row>40</xdr:row>
      <xdr:rowOff>105805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5A74980-7B74-4D40-9E80-B69C5047D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3374" y="3642131"/>
          <a:ext cx="5983797" cy="2940674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42</xdr:row>
      <xdr:rowOff>142874</xdr:rowOff>
    </xdr:from>
    <xdr:to>
      <xdr:col>6</xdr:col>
      <xdr:colOff>733425</xdr:colOff>
      <xdr:row>63</xdr:row>
      <xdr:rowOff>104774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C4C79DA1-AD2A-4D55-8B84-79F78D880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6943724"/>
          <a:ext cx="7010399" cy="3362325"/>
        </a:xfrm>
        <a:prstGeom prst="rect">
          <a:avLst/>
        </a:prstGeom>
      </xdr:spPr>
    </xdr:pic>
    <xdr:clientData/>
  </xdr:twoCellAnchor>
  <xdr:twoCellAnchor editAs="oneCell">
    <xdr:from>
      <xdr:col>11</xdr:col>
      <xdr:colOff>838199</xdr:colOff>
      <xdr:row>45</xdr:row>
      <xdr:rowOff>22284</xdr:rowOff>
    </xdr:from>
    <xdr:to>
      <xdr:col>20</xdr:col>
      <xdr:colOff>137345</xdr:colOff>
      <xdr:row>61</xdr:row>
      <xdr:rowOff>77152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39EDABFD-315C-4952-AB03-4571CF39C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7174" y="7308909"/>
          <a:ext cx="5812341" cy="264566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22</xdr:row>
      <xdr:rowOff>7001</xdr:rowOff>
    </xdr:from>
    <xdr:to>
      <xdr:col>12</xdr:col>
      <xdr:colOff>474929</xdr:colOff>
      <xdr:row>43</xdr:row>
      <xdr:rowOff>776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D9D98CB-84CB-40A2-BEEE-971ACF31F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69351"/>
          <a:ext cx="10880039" cy="3394200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45</xdr:row>
      <xdr:rowOff>46345</xdr:rowOff>
    </xdr:from>
    <xdr:to>
      <xdr:col>11</xdr:col>
      <xdr:colOff>160291</xdr:colOff>
      <xdr:row>58</xdr:row>
      <xdr:rowOff>38579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4A119F8-F101-42F1-A0FF-24649010C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7332970"/>
          <a:ext cx="9536701" cy="209725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19</xdr:row>
      <xdr:rowOff>28575</xdr:rowOff>
    </xdr:from>
    <xdr:to>
      <xdr:col>6</xdr:col>
      <xdr:colOff>782040</xdr:colOff>
      <xdr:row>46</xdr:row>
      <xdr:rowOff>606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9E3E17F-53A6-4311-8093-420F0DC30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05150"/>
          <a:ext cx="7097115" cy="43440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152400</xdr:rowOff>
    </xdr:from>
    <xdr:to>
      <xdr:col>5</xdr:col>
      <xdr:colOff>839071</xdr:colOff>
      <xdr:row>83</xdr:row>
      <xdr:rowOff>77026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4081E00-139D-4619-BEF4-C2F466E7F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00950"/>
          <a:ext cx="6239746" cy="591585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23</xdr:col>
      <xdr:colOff>296337</xdr:colOff>
      <xdr:row>57</xdr:row>
      <xdr:rowOff>86596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C1D74D4-DB15-4AD1-B151-6700B68D7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43850" y="3076575"/>
          <a:ext cx="7611537" cy="6239746"/>
        </a:xfrm>
        <a:prstGeom prst="rect">
          <a:avLst/>
        </a:prstGeom>
      </xdr:spPr>
    </xdr:pic>
    <xdr:clientData/>
  </xdr:twoCellAnchor>
  <xdr:twoCellAnchor>
    <xdr:from>
      <xdr:col>18</xdr:col>
      <xdr:colOff>590550</xdr:colOff>
      <xdr:row>40</xdr:row>
      <xdr:rowOff>47625</xdr:rowOff>
    </xdr:from>
    <xdr:to>
      <xdr:col>19</xdr:col>
      <xdr:colOff>600075</xdr:colOff>
      <xdr:row>41</xdr:row>
      <xdr:rowOff>85725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B136ACD6-C8E0-4ACF-9922-CC1F7643F8DF}"/>
            </a:ext>
          </a:extLst>
        </xdr:cNvPr>
        <xdr:cNvSpPr/>
      </xdr:nvSpPr>
      <xdr:spPr>
        <a:xfrm>
          <a:off x="12801600" y="6524625"/>
          <a:ext cx="619125" cy="200025"/>
        </a:xfrm>
        <a:prstGeom prst="rect">
          <a:avLst/>
        </a:prstGeom>
        <a:noFill/>
        <a:ln>
          <a:solidFill>
            <a:srgbClr val="C0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47625</xdr:colOff>
      <xdr:row>39</xdr:row>
      <xdr:rowOff>104775</xdr:rowOff>
    </xdr:from>
    <xdr:to>
      <xdr:col>7</xdr:col>
      <xdr:colOff>666750</xdr:colOff>
      <xdr:row>40</xdr:row>
      <xdr:rowOff>142875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B7DAB4A4-F03E-46D1-A49C-F5778645F1E3}"/>
            </a:ext>
          </a:extLst>
        </xdr:cNvPr>
        <xdr:cNvSpPr/>
      </xdr:nvSpPr>
      <xdr:spPr>
        <a:xfrm>
          <a:off x="6362700" y="6419850"/>
          <a:ext cx="619125" cy="200025"/>
        </a:xfrm>
        <a:prstGeom prst="rect">
          <a:avLst/>
        </a:prstGeom>
        <a:noFill/>
        <a:ln>
          <a:solidFill>
            <a:srgbClr val="C0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323850</xdr:colOff>
      <xdr:row>39</xdr:row>
      <xdr:rowOff>114300</xdr:rowOff>
    </xdr:from>
    <xdr:to>
      <xdr:col>7</xdr:col>
      <xdr:colOff>28575</xdr:colOff>
      <xdr:row>40</xdr:row>
      <xdr:rowOff>152400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ABB72B29-42FC-4CC8-B26D-C5D91799338A}"/>
            </a:ext>
          </a:extLst>
        </xdr:cNvPr>
        <xdr:cNvSpPr/>
      </xdr:nvSpPr>
      <xdr:spPr>
        <a:xfrm>
          <a:off x="5724525" y="6429375"/>
          <a:ext cx="619125" cy="200025"/>
        </a:xfrm>
        <a:prstGeom prst="rect">
          <a:avLst/>
        </a:prstGeom>
        <a:noFill/>
        <a:ln>
          <a:solidFill>
            <a:srgbClr val="C0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8</xdr:col>
      <xdr:colOff>38100</xdr:colOff>
      <xdr:row>65</xdr:row>
      <xdr:rowOff>76200</xdr:rowOff>
    </xdr:from>
    <xdr:to>
      <xdr:col>9</xdr:col>
      <xdr:colOff>47625</xdr:colOff>
      <xdr:row>66</xdr:row>
      <xdr:rowOff>114300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D465124A-4FDD-40CD-94AD-03D2C863906B}"/>
            </a:ext>
          </a:extLst>
        </xdr:cNvPr>
        <xdr:cNvSpPr/>
      </xdr:nvSpPr>
      <xdr:spPr>
        <a:xfrm>
          <a:off x="5391150" y="10601325"/>
          <a:ext cx="619125" cy="200025"/>
        </a:xfrm>
        <a:prstGeom prst="rect">
          <a:avLst/>
        </a:prstGeom>
        <a:noFill/>
        <a:ln>
          <a:solidFill>
            <a:srgbClr val="C0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8</xdr:col>
      <xdr:colOff>38100</xdr:colOff>
      <xdr:row>66</xdr:row>
      <xdr:rowOff>114300</xdr:rowOff>
    </xdr:from>
    <xdr:to>
      <xdr:col>9</xdr:col>
      <xdr:colOff>47625</xdr:colOff>
      <xdr:row>67</xdr:row>
      <xdr:rowOff>152400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E013D3BD-F6B5-453F-B18C-22CC08AD3BFC}"/>
            </a:ext>
          </a:extLst>
        </xdr:cNvPr>
        <xdr:cNvSpPr/>
      </xdr:nvSpPr>
      <xdr:spPr>
        <a:xfrm>
          <a:off x="5391150" y="10801350"/>
          <a:ext cx="619125" cy="200025"/>
        </a:xfrm>
        <a:prstGeom prst="rect">
          <a:avLst/>
        </a:prstGeom>
        <a:noFill/>
        <a:ln>
          <a:solidFill>
            <a:srgbClr val="C0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8</xdr:col>
      <xdr:colOff>47625</xdr:colOff>
      <xdr:row>62</xdr:row>
      <xdr:rowOff>66675</xdr:rowOff>
    </xdr:from>
    <xdr:to>
      <xdr:col>9</xdr:col>
      <xdr:colOff>57150</xdr:colOff>
      <xdr:row>63</xdr:row>
      <xdr:rowOff>104775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CA9A4962-B390-4DAC-A1C2-1D2959F13AD9}"/>
            </a:ext>
          </a:extLst>
        </xdr:cNvPr>
        <xdr:cNvSpPr/>
      </xdr:nvSpPr>
      <xdr:spPr>
        <a:xfrm>
          <a:off x="5400675" y="10106025"/>
          <a:ext cx="619125" cy="200025"/>
        </a:xfrm>
        <a:prstGeom prst="rect">
          <a:avLst/>
        </a:prstGeom>
        <a:noFill/>
        <a:ln>
          <a:solidFill>
            <a:srgbClr val="C0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11</xdr:col>
      <xdr:colOff>0</xdr:colOff>
      <xdr:row>59</xdr:row>
      <xdr:rowOff>0</xdr:rowOff>
    </xdr:from>
    <xdr:to>
      <xdr:col>21</xdr:col>
      <xdr:colOff>172325</xdr:colOff>
      <xdr:row>107</xdr:row>
      <xdr:rowOff>20137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6E257B19-A8D2-488C-914B-6CB43E59C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43850" y="9553575"/>
          <a:ext cx="6268325" cy="7792537"/>
        </a:xfrm>
        <a:prstGeom prst="rect">
          <a:avLst/>
        </a:prstGeom>
      </xdr:spPr>
    </xdr:pic>
    <xdr:clientData/>
  </xdr:twoCellAnchor>
  <xdr:twoCellAnchor>
    <xdr:from>
      <xdr:col>20</xdr:col>
      <xdr:colOff>180975</xdr:colOff>
      <xdr:row>80</xdr:row>
      <xdr:rowOff>95250</xdr:rowOff>
    </xdr:from>
    <xdr:to>
      <xdr:col>21</xdr:col>
      <xdr:colOff>190500</xdr:colOff>
      <xdr:row>81</xdr:row>
      <xdr:rowOff>133350</xdr:rowOff>
    </xdr:to>
    <xdr:sp macro="" textlink="">
      <xdr:nvSpPr>
        <xdr:cNvPr id="15" name="Rectangle 14">
          <a:extLst>
            <a:ext uri="{FF2B5EF4-FFF2-40B4-BE49-F238E27FC236}">
              <a16:creationId xmlns:a16="http://schemas.microsoft.com/office/drawing/2014/main" id="{9EE3295C-C632-463E-998D-768E37EF433B}"/>
            </a:ext>
          </a:extLst>
        </xdr:cNvPr>
        <xdr:cNvSpPr/>
      </xdr:nvSpPr>
      <xdr:spPr>
        <a:xfrm>
          <a:off x="13611225" y="13049250"/>
          <a:ext cx="619125" cy="200025"/>
        </a:xfrm>
        <a:prstGeom prst="rect">
          <a:avLst/>
        </a:prstGeom>
        <a:noFill/>
        <a:ln>
          <a:solidFill>
            <a:srgbClr val="C0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20</xdr:col>
      <xdr:colOff>180975</xdr:colOff>
      <xdr:row>79</xdr:row>
      <xdr:rowOff>57150</xdr:rowOff>
    </xdr:from>
    <xdr:to>
      <xdr:col>21</xdr:col>
      <xdr:colOff>190500</xdr:colOff>
      <xdr:row>80</xdr:row>
      <xdr:rowOff>95250</xdr:rowOff>
    </xdr:to>
    <xdr:sp macro="" textlink="">
      <xdr:nvSpPr>
        <xdr:cNvPr id="16" name="Rectangle 15">
          <a:extLst>
            <a:ext uri="{FF2B5EF4-FFF2-40B4-BE49-F238E27FC236}">
              <a16:creationId xmlns:a16="http://schemas.microsoft.com/office/drawing/2014/main" id="{038BCAC1-5658-441F-A9C4-842DD7414575}"/>
            </a:ext>
          </a:extLst>
        </xdr:cNvPr>
        <xdr:cNvSpPr/>
      </xdr:nvSpPr>
      <xdr:spPr>
        <a:xfrm>
          <a:off x="13611225" y="12849225"/>
          <a:ext cx="619125" cy="200025"/>
        </a:xfrm>
        <a:prstGeom prst="rect">
          <a:avLst/>
        </a:prstGeom>
        <a:noFill/>
        <a:ln>
          <a:solidFill>
            <a:srgbClr val="C0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20</xdr:col>
      <xdr:colOff>171450</xdr:colOff>
      <xdr:row>76</xdr:row>
      <xdr:rowOff>104775</xdr:rowOff>
    </xdr:from>
    <xdr:to>
      <xdr:col>21</xdr:col>
      <xdr:colOff>180975</xdr:colOff>
      <xdr:row>77</xdr:row>
      <xdr:rowOff>142875</xdr:rowOff>
    </xdr:to>
    <xdr:sp macro="" textlink="">
      <xdr:nvSpPr>
        <xdr:cNvPr id="17" name="Rectangle 16">
          <a:extLst>
            <a:ext uri="{FF2B5EF4-FFF2-40B4-BE49-F238E27FC236}">
              <a16:creationId xmlns:a16="http://schemas.microsoft.com/office/drawing/2014/main" id="{41162B09-5267-4B76-8F59-89419C27B3ED}"/>
            </a:ext>
          </a:extLst>
        </xdr:cNvPr>
        <xdr:cNvSpPr/>
      </xdr:nvSpPr>
      <xdr:spPr>
        <a:xfrm>
          <a:off x="13601700" y="12411075"/>
          <a:ext cx="619125" cy="200025"/>
        </a:xfrm>
        <a:prstGeom prst="rect">
          <a:avLst/>
        </a:prstGeom>
        <a:noFill/>
        <a:ln>
          <a:solidFill>
            <a:srgbClr val="C0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20</xdr:row>
      <xdr:rowOff>76200</xdr:rowOff>
    </xdr:from>
    <xdr:to>
      <xdr:col>6</xdr:col>
      <xdr:colOff>126357</xdr:colOff>
      <xdr:row>35</xdr:row>
      <xdr:rowOff>143831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15AC206-B1FB-431F-8FA5-D6D1C7CA9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3314700"/>
          <a:ext cx="6298557" cy="2496506"/>
        </a:xfrm>
        <a:prstGeom prst="rect">
          <a:avLst/>
        </a:prstGeom>
      </xdr:spPr>
    </xdr:pic>
    <xdr:clientData/>
  </xdr:twoCellAnchor>
  <xdr:twoCellAnchor editAs="oneCell">
    <xdr:from>
      <xdr:col>9</xdr:col>
      <xdr:colOff>228600</xdr:colOff>
      <xdr:row>23</xdr:row>
      <xdr:rowOff>44430</xdr:rowOff>
    </xdr:from>
    <xdr:to>
      <xdr:col>20</xdr:col>
      <xdr:colOff>506898</xdr:colOff>
      <xdr:row>40</xdr:row>
      <xdr:rowOff>19860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BABB5F7-E21C-42A3-93D3-67F589A53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7550" y="3768705"/>
          <a:ext cx="6983898" cy="27281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21</xdr:row>
      <xdr:rowOff>54883</xdr:rowOff>
    </xdr:from>
    <xdr:to>
      <xdr:col>5</xdr:col>
      <xdr:colOff>210606</xdr:colOff>
      <xdr:row>40</xdr:row>
      <xdr:rowOff>10095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F1731E6-4483-4F96-904E-732AC7DBB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55308"/>
          <a:ext cx="5611281" cy="3031787"/>
        </a:xfrm>
        <a:prstGeom prst="rect">
          <a:avLst/>
        </a:prstGeom>
      </xdr:spPr>
    </xdr:pic>
    <xdr:clientData/>
  </xdr:twoCellAnchor>
  <xdr:twoCellAnchor editAs="oneCell">
    <xdr:from>
      <xdr:col>9</xdr:col>
      <xdr:colOff>85217</xdr:colOff>
      <xdr:row>7</xdr:row>
      <xdr:rowOff>19050</xdr:rowOff>
    </xdr:from>
    <xdr:to>
      <xdr:col>18</xdr:col>
      <xdr:colOff>162962</xdr:colOff>
      <xdr:row>43</xdr:row>
      <xdr:rowOff>67770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C36B000-9BD2-46C0-88E2-674E638D7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9867" y="1152525"/>
          <a:ext cx="5564145" cy="587802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21</xdr:row>
      <xdr:rowOff>123825</xdr:rowOff>
    </xdr:from>
    <xdr:to>
      <xdr:col>4</xdr:col>
      <xdr:colOff>547745</xdr:colOff>
      <xdr:row>44</xdr:row>
      <xdr:rowOff>134168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C30A937-ABC3-4A7B-B1C6-D19B1141B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3524250"/>
          <a:ext cx="4967345" cy="3734618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304801</xdr:colOff>
      <xdr:row>46</xdr:row>
      <xdr:rowOff>95250</xdr:rowOff>
    </xdr:from>
    <xdr:to>
      <xdr:col>4</xdr:col>
      <xdr:colOff>504176</xdr:colOff>
      <xdr:row>59</xdr:row>
      <xdr:rowOff>104775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C8AED9A-929D-4474-9741-779222E6B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1" y="7543800"/>
          <a:ext cx="4685650" cy="211455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</xdr:colOff>
      <xdr:row>21</xdr:row>
      <xdr:rowOff>15875</xdr:rowOff>
    </xdr:from>
    <xdr:to>
      <xdr:col>11</xdr:col>
      <xdr:colOff>620194</xdr:colOff>
      <xdr:row>41</xdr:row>
      <xdr:rowOff>86438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F0C56B8-4695-4A3D-8468-28B4CA3C4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6850" y="3416300"/>
          <a:ext cx="4963594" cy="3309063"/>
        </a:xfrm>
        <a:prstGeom prst="rect">
          <a:avLst/>
        </a:prstGeom>
      </xdr:spPr>
    </xdr:pic>
    <xdr:clientData/>
  </xdr:twoCellAnchor>
  <xdr:twoCellAnchor editAs="oneCell">
    <xdr:from>
      <xdr:col>7</xdr:col>
      <xdr:colOff>85725</xdr:colOff>
      <xdr:row>44</xdr:row>
      <xdr:rowOff>38100</xdr:rowOff>
    </xdr:from>
    <xdr:to>
      <xdr:col>12</xdr:col>
      <xdr:colOff>456254</xdr:colOff>
      <xdr:row>57</xdr:row>
      <xdr:rowOff>114768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AA26FB7-6187-4076-8A43-0F959D3EF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0" y="7162800"/>
          <a:ext cx="4894904" cy="2181693"/>
        </a:xfrm>
        <a:prstGeom prst="rect">
          <a:avLst/>
        </a:prstGeom>
      </xdr:spPr>
    </xdr:pic>
    <xdr:clientData/>
  </xdr:twoCellAnchor>
  <xdr:twoCellAnchor editAs="oneCell">
    <xdr:from>
      <xdr:col>13</xdr:col>
      <xdr:colOff>85725</xdr:colOff>
      <xdr:row>21</xdr:row>
      <xdr:rowOff>18691</xdr:rowOff>
    </xdr:from>
    <xdr:to>
      <xdr:col>17</xdr:col>
      <xdr:colOff>684953</xdr:colOff>
      <xdr:row>37</xdr:row>
      <xdr:rowOff>115001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973123B-2A88-49CE-8072-9976D1C2E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2750" y="3419116"/>
          <a:ext cx="4058708" cy="2687110"/>
        </a:xfrm>
        <a:prstGeom prst="rect">
          <a:avLst/>
        </a:prstGeom>
      </xdr:spPr>
    </xdr:pic>
    <xdr:clientData/>
  </xdr:twoCellAnchor>
  <xdr:twoCellAnchor editAs="oneCell">
    <xdr:from>
      <xdr:col>15</xdr:col>
      <xdr:colOff>180975</xdr:colOff>
      <xdr:row>41</xdr:row>
      <xdr:rowOff>135860</xdr:rowOff>
    </xdr:from>
    <xdr:to>
      <xdr:col>19</xdr:col>
      <xdr:colOff>708859</xdr:colOff>
      <xdr:row>54</xdr:row>
      <xdr:rowOff>9524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83C04DFF-1994-4689-9378-F87CC5D686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0" y="6774785"/>
          <a:ext cx="4185484" cy="1978689"/>
        </a:xfrm>
        <a:prstGeom prst="rect">
          <a:avLst/>
        </a:prstGeom>
      </xdr:spPr>
    </xdr:pic>
    <xdr:clientData/>
  </xdr:twoCellAnchor>
  <xdr:twoCellAnchor editAs="oneCell">
    <xdr:from>
      <xdr:col>19</xdr:col>
      <xdr:colOff>123824</xdr:colOff>
      <xdr:row>20</xdr:row>
      <xdr:rowOff>118246</xdr:rowOff>
    </xdr:from>
    <xdr:to>
      <xdr:col>23</xdr:col>
      <xdr:colOff>741875</xdr:colOff>
      <xdr:row>42</xdr:row>
      <xdr:rowOff>124551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15AD5E80-58EF-4861-B5F0-0E1033506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82824" y="3356746"/>
          <a:ext cx="4077531" cy="3568655"/>
        </a:xfrm>
        <a:prstGeom prst="rect">
          <a:avLst/>
        </a:prstGeom>
      </xdr:spPr>
    </xdr:pic>
    <xdr:clientData/>
  </xdr:twoCellAnchor>
  <xdr:twoCellAnchor editAs="oneCell">
    <xdr:from>
      <xdr:col>22</xdr:col>
      <xdr:colOff>133350</xdr:colOff>
      <xdr:row>44</xdr:row>
      <xdr:rowOff>51452</xdr:rowOff>
    </xdr:from>
    <xdr:to>
      <xdr:col>26</xdr:col>
      <xdr:colOff>639082</xdr:colOff>
      <xdr:row>54</xdr:row>
      <xdr:rowOff>19396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9D08F255-9601-4962-A2F4-A12DC8ED1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92350" y="7176152"/>
          <a:ext cx="4163332" cy="1587194"/>
        </a:xfrm>
        <a:prstGeom prst="rect">
          <a:avLst/>
        </a:prstGeom>
      </xdr:spPr>
    </xdr:pic>
    <xdr:clientData/>
  </xdr:twoCellAnchor>
  <xdr:twoCellAnchor editAs="oneCell">
    <xdr:from>
      <xdr:col>24</xdr:col>
      <xdr:colOff>714375</xdr:colOff>
      <xdr:row>20</xdr:row>
      <xdr:rowOff>66675</xdr:rowOff>
    </xdr:from>
    <xdr:to>
      <xdr:col>30</xdr:col>
      <xdr:colOff>86460</xdr:colOff>
      <xdr:row>43</xdr:row>
      <xdr:rowOff>95955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A60A5119-66AA-446F-A6B3-181945503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78575" y="3305175"/>
          <a:ext cx="4681320" cy="3753555"/>
        </a:xfrm>
        <a:prstGeom prst="rect">
          <a:avLst/>
        </a:prstGeom>
      </xdr:spPr>
    </xdr:pic>
    <xdr:clientData/>
  </xdr:twoCellAnchor>
  <xdr:twoCellAnchor editAs="oneCell">
    <xdr:from>
      <xdr:col>28</xdr:col>
      <xdr:colOff>857250</xdr:colOff>
      <xdr:row>44</xdr:row>
      <xdr:rowOff>132461</xdr:rowOff>
    </xdr:from>
    <xdr:to>
      <xdr:col>35</xdr:col>
      <xdr:colOff>220980</xdr:colOff>
      <xdr:row>58</xdr:row>
      <xdr:rowOff>67023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B566B8B6-09CE-49AA-B312-AF1E524B8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21450" y="7257161"/>
          <a:ext cx="5562600" cy="220151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19</xdr:row>
      <xdr:rowOff>80103</xdr:rowOff>
    </xdr:from>
    <xdr:to>
      <xdr:col>20</xdr:col>
      <xdr:colOff>440055</xdr:colOff>
      <xdr:row>37</xdr:row>
      <xdr:rowOff>86418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80D1F65-4B6F-4BBC-8A34-B88ABBF92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500" y="3156678"/>
          <a:ext cx="6076950" cy="2920965"/>
        </a:xfrm>
        <a:prstGeom prst="rect">
          <a:avLst/>
        </a:prstGeom>
      </xdr:spPr>
    </xdr:pic>
    <xdr:clientData/>
  </xdr:twoCellAnchor>
  <xdr:twoCellAnchor editAs="oneCell">
    <xdr:from>
      <xdr:col>13</xdr:col>
      <xdr:colOff>133350</xdr:colOff>
      <xdr:row>40</xdr:row>
      <xdr:rowOff>57150</xdr:rowOff>
    </xdr:from>
    <xdr:to>
      <xdr:col>21</xdr:col>
      <xdr:colOff>545719</xdr:colOff>
      <xdr:row>52</xdr:row>
      <xdr:rowOff>105216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12ED171-D9E3-46A2-97D1-18A1A9796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1600" y="6534150"/>
          <a:ext cx="5721604" cy="19911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98640</xdr:rowOff>
    </xdr:from>
    <xdr:to>
      <xdr:col>7</xdr:col>
      <xdr:colOff>573405</xdr:colOff>
      <xdr:row>43</xdr:row>
      <xdr:rowOff>48225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19F69B7-8EDD-4041-83EE-A6799EB8A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22915"/>
          <a:ext cx="7648575" cy="3188085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323851</xdr:colOff>
      <xdr:row>44</xdr:row>
      <xdr:rowOff>159145</xdr:rowOff>
    </xdr:from>
    <xdr:to>
      <xdr:col>6</xdr:col>
      <xdr:colOff>123826</xdr:colOff>
      <xdr:row>60</xdr:row>
      <xdr:rowOff>19553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D52891B-A3EF-4658-8BF9-8F3CC87C9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1" y="7283845"/>
          <a:ext cx="6115050" cy="245120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21</xdr:row>
      <xdr:rowOff>95250</xdr:rowOff>
    </xdr:from>
    <xdr:to>
      <xdr:col>7</xdr:col>
      <xdr:colOff>594149</xdr:colOff>
      <xdr:row>47</xdr:row>
      <xdr:rowOff>134161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A394E5C-5BD0-4928-8376-043175558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3495675"/>
          <a:ext cx="7564544" cy="4248961"/>
        </a:xfrm>
        <a:prstGeom prst="rect">
          <a:avLst/>
        </a:prstGeom>
      </xdr:spPr>
    </xdr:pic>
    <xdr:clientData/>
  </xdr:twoCellAnchor>
  <xdr:twoCellAnchor editAs="oneCell">
    <xdr:from>
      <xdr:col>0</xdr:col>
      <xdr:colOff>895350</xdr:colOff>
      <xdr:row>50</xdr:row>
      <xdr:rowOff>19050</xdr:rowOff>
    </xdr:from>
    <xdr:to>
      <xdr:col>7</xdr:col>
      <xdr:colOff>3330</xdr:colOff>
      <xdr:row>69</xdr:row>
      <xdr:rowOff>29169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AD4A9DB-72C7-4243-B0DC-8FA0B415A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50" y="8115300"/>
          <a:ext cx="6207915" cy="3086694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</xdr:colOff>
      <xdr:row>21</xdr:row>
      <xdr:rowOff>44136</xdr:rowOff>
    </xdr:from>
    <xdr:to>
      <xdr:col>22</xdr:col>
      <xdr:colOff>92917</xdr:colOff>
      <xdr:row>47</xdr:row>
      <xdr:rowOff>39007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0FE6861-EC43-45C1-BF04-2B965567E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5325" y="3444561"/>
          <a:ext cx="6849952" cy="4204921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190500</xdr:colOff>
      <xdr:row>50</xdr:row>
      <xdr:rowOff>86881</xdr:rowOff>
    </xdr:from>
    <xdr:to>
      <xdr:col>23</xdr:col>
      <xdr:colOff>472127</xdr:colOff>
      <xdr:row>66</xdr:row>
      <xdr:rowOff>28575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263777C5-93A4-4F3E-9C90-065DAFEF1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9625" y="8183131"/>
          <a:ext cx="7724462" cy="253249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23</xdr:row>
      <xdr:rowOff>104774</xdr:rowOff>
    </xdr:from>
    <xdr:to>
      <xdr:col>6</xdr:col>
      <xdr:colOff>660874</xdr:colOff>
      <xdr:row>44</xdr:row>
      <xdr:rowOff>105356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14C4CF9-6E68-447D-8667-70F7C9847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3914774"/>
          <a:ext cx="6833074" cy="3401007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447675</xdr:colOff>
      <xdr:row>46</xdr:row>
      <xdr:rowOff>61983</xdr:rowOff>
    </xdr:from>
    <xdr:to>
      <xdr:col>6</xdr:col>
      <xdr:colOff>0</xdr:colOff>
      <xdr:row>63</xdr:row>
      <xdr:rowOff>19542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BAAE083-A6A2-47B0-827C-36A7FBD28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7596258"/>
          <a:ext cx="5867400" cy="2710284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</xdr:colOff>
      <xdr:row>22</xdr:row>
      <xdr:rowOff>125865</xdr:rowOff>
    </xdr:from>
    <xdr:to>
      <xdr:col>15</xdr:col>
      <xdr:colOff>536416</xdr:colOff>
      <xdr:row>43</xdr:row>
      <xdr:rowOff>134064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F3CD203-7385-4144-B246-5C32C1092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38975" y="3773940"/>
          <a:ext cx="5306536" cy="3408624"/>
        </a:xfrm>
        <a:prstGeom prst="rect">
          <a:avLst/>
        </a:prstGeom>
      </xdr:spPr>
    </xdr:pic>
    <xdr:clientData/>
  </xdr:twoCellAnchor>
  <xdr:twoCellAnchor editAs="oneCell">
    <xdr:from>
      <xdr:col>8</xdr:col>
      <xdr:colOff>742951</xdr:colOff>
      <xdr:row>50</xdr:row>
      <xdr:rowOff>47625</xdr:rowOff>
    </xdr:from>
    <xdr:to>
      <xdr:col>15</xdr:col>
      <xdr:colOff>35334</xdr:colOff>
      <xdr:row>70</xdr:row>
      <xdr:rowOff>57687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D4731BA9-32B6-40B4-A6C5-06E5A20A0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1" y="8229600"/>
          <a:ext cx="5877968" cy="324856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25</xdr:row>
      <xdr:rowOff>76200</xdr:rowOff>
    </xdr:from>
    <xdr:to>
      <xdr:col>4</xdr:col>
      <xdr:colOff>587448</xdr:colOff>
      <xdr:row>45</xdr:row>
      <xdr:rowOff>828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10C3BC6-40A5-48C2-920C-F2C50F90A9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" y="4124325"/>
          <a:ext cx="4559373" cy="3163128"/>
        </a:xfrm>
        <a:prstGeom prst="rect">
          <a:avLst/>
        </a:prstGeom>
      </xdr:spPr>
    </xdr:pic>
    <xdr:clientData/>
  </xdr:twoCellAnchor>
  <xdr:twoCellAnchor editAs="oneCell">
    <xdr:from>
      <xdr:col>0</xdr:col>
      <xdr:colOff>1076325</xdr:colOff>
      <xdr:row>47</xdr:row>
      <xdr:rowOff>114300</xdr:rowOff>
    </xdr:from>
    <xdr:to>
      <xdr:col>4</xdr:col>
      <xdr:colOff>317881</xdr:colOff>
      <xdr:row>62</xdr:row>
      <xdr:rowOff>362685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D63F2D7-E655-4BB7-AFB5-DA9603FB2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6325" y="7724775"/>
          <a:ext cx="3727831" cy="2677260"/>
        </a:xfrm>
        <a:prstGeom prst="rect">
          <a:avLst/>
        </a:prstGeom>
      </xdr:spPr>
    </xdr:pic>
    <xdr:clientData/>
  </xdr:twoCellAnchor>
  <xdr:twoCellAnchor editAs="oneCell">
    <xdr:from>
      <xdr:col>10</xdr:col>
      <xdr:colOff>228601</xdr:colOff>
      <xdr:row>23</xdr:row>
      <xdr:rowOff>66675</xdr:rowOff>
    </xdr:from>
    <xdr:to>
      <xdr:col>15</xdr:col>
      <xdr:colOff>660130</xdr:colOff>
      <xdr:row>45</xdr:row>
      <xdr:rowOff>96118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03A2DFD-5586-4703-9145-C33CC146C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1" y="3790950"/>
          <a:ext cx="4955904" cy="3591793"/>
        </a:xfrm>
        <a:prstGeom prst="rect">
          <a:avLst/>
        </a:prstGeom>
      </xdr:spPr>
    </xdr:pic>
    <xdr:clientData/>
  </xdr:twoCellAnchor>
  <xdr:twoCellAnchor editAs="oneCell">
    <xdr:from>
      <xdr:col>7</xdr:col>
      <xdr:colOff>809625</xdr:colOff>
      <xdr:row>47</xdr:row>
      <xdr:rowOff>114300</xdr:rowOff>
    </xdr:from>
    <xdr:to>
      <xdr:col>14</xdr:col>
      <xdr:colOff>299641</xdr:colOff>
      <xdr:row>62</xdr:row>
      <xdr:rowOff>772171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6070C09-8B26-4FAE-A713-D60A08510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68625" y="7724775"/>
          <a:ext cx="5690791" cy="3086746"/>
        </a:xfrm>
        <a:prstGeom prst="rect">
          <a:avLst/>
        </a:prstGeom>
      </xdr:spPr>
    </xdr:pic>
    <xdr:clientData/>
  </xdr:twoCellAnchor>
  <xdr:twoCellAnchor editAs="oneCell">
    <xdr:from>
      <xdr:col>25</xdr:col>
      <xdr:colOff>447674</xdr:colOff>
      <xdr:row>20</xdr:row>
      <xdr:rowOff>160550</xdr:rowOff>
    </xdr:from>
    <xdr:to>
      <xdr:col>31</xdr:col>
      <xdr:colOff>641294</xdr:colOff>
      <xdr:row>46</xdr:row>
      <xdr:rowOff>67580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38FA73B4-D433-4327-9722-FD38C0388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22599" y="3399050"/>
          <a:ext cx="5525715" cy="4117080"/>
        </a:xfrm>
        <a:prstGeom prst="rect">
          <a:avLst/>
        </a:prstGeom>
      </xdr:spPr>
    </xdr:pic>
    <xdr:clientData/>
  </xdr:twoCellAnchor>
  <xdr:twoCellAnchor editAs="oneCell">
    <xdr:from>
      <xdr:col>25</xdr:col>
      <xdr:colOff>485775</xdr:colOff>
      <xdr:row>48</xdr:row>
      <xdr:rowOff>89763</xdr:rowOff>
    </xdr:from>
    <xdr:to>
      <xdr:col>32</xdr:col>
      <xdr:colOff>549838</xdr:colOff>
      <xdr:row>63</xdr:row>
      <xdr:rowOff>67259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5638F106-F68E-4A8E-82C3-D5DAA597A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60700" y="7862163"/>
          <a:ext cx="6287698" cy="306359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9525</xdr:rowOff>
    </xdr:from>
    <xdr:to>
      <xdr:col>8</xdr:col>
      <xdr:colOff>467908</xdr:colOff>
      <xdr:row>51</xdr:row>
      <xdr:rowOff>143703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78FE40E1-D437-4BFD-8147-BEE3B8791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67625" y="3733800"/>
          <a:ext cx="6668683" cy="466807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</xdr:row>
      <xdr:rowOff>123643</xdr:rowOff>
    </xdr:from>
    <xdr:to>
      <xdr:col>6</xdr:col>
      <xdr:colOff>808756</xdr:colOff>
      <xdr:row>62</xdr:row>
      <xdr:rowOff>723901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D4A663E8-1216-4866-BBA8-3EF0381A2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43825" y="8543743"/>
          <a:ext cx="5182636" cy="2219508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22</xdr:row>
      <xdr:rowOff>47625</xdr:rowOff>
    </xdr:from>
    <xdr:to>
      <xdr:col>23</xdr:col>
      <xdr:colOff>656706</xdr:colOff>
      <xdr:row>45</xdr:row>
      <xdr:rowOff>76874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D0001EFE-DF6D-4242-8F89-7142F78D6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93225" y="3609975"/>
          <a:ext cx="5226801" cy="3753524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47</xdr:row>
      <xdr:rowOff>19050</xdr:rowOff>
    </xdr:from>
    <xdr:to>
      <xdr:col>24</xdr:col>
      <xdr:colOff>259860</xdr:colOff>
      <xdr:row>69</xdr:row>
      <xdr:rowOff>67338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7968683E-A9A7-42D7-854A-10F830A1B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55150" y="7629525"/>
          <a:ext cx="5591955" cy="475363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21</xdr:row>
      <xdr:rowOff>57150</xdr:rowOff>
    </xdr:from>
    <xdr:to>
      <xdr:col>6</xdr:col>
      <xdr:colOff>277142</xdr:colOff>
      <xdr:row>50</xdr:row>
      <xdr:rowOff>19700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1B03392-7397-4F22-A0C8-B514571EA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3457575"/>
          <a:ext cx="6573167" cy="46583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28575</xdr:rowOff>
    </xdr:from>
    <xdr:to>
      <xdr:col>6</xdr:col>
      <xdr:colOff>343829</xdr:colOff>
      <xdr:row>69</xdr:row>
      <xdr:rowOff>38486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8269315-E2DD-475F-B4AA-710BA24C0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448675"/>
          <a:ext cx="6658904" cy="2762636"/>
        </a:xfrm>
        <a:prstGeom prst="rect">
          <a:avLst/>
        </a:prstGeom>
      </xdr:spPr>
    </xdr:pic>
    <xdr:clientData/>
  </xdr:twoCellAnchor>
  <xdr:twoCellAnchor editAs="oneCell">
    <xdr:from>
      <xdr:col>8</xdr:col>
      <xdr:colOff>895350</xdr:colOff>
      <xdr:row>22</xdr:row>
      <xdr:rowOff>123825</xdr:rowOff>
    </xdr:from>
    <xdr:to>
      <xdr:col>16</xdr:col>
      <xdr:colOff>183780</xdr:colOff>
      <xdr:row>49</xdr:row>
      <xdr:rowOff>95856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9179477-F917-4706-87DB-0F1473B8B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0400" y="3686175"/>
          <a:ext cx="6449325" cy="4344006"/>
        </a:xfrm>
        <a:prstGeom prst="rect">
          <a:avLst/>
        </a:prstGeom>
      </xdr:spPr>
    </xdr:pic>
    <xdr:clientData/>
  </xdr:twoCellAnchor>
  <xdr:twoCellAnchor editAs="oneCell">
    <xdr:from>
      <xdr:col>11</xdr:col>
      <xdr:colOff>314325</xdr:colOff>
      <xdr:row>52</xdr:row>
      <xdr:rowOff>0</xdr:rowOff>
    </xdr:from>
    <xdr:to>
      <xdr:col>17</xdr:col>
      <xdr:colOff>789484</xdr:colOff>
      <xdr:row>72</xdr:row>
      <xdr:rowOff>19505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74025066-3A46-4DE0-8862-9A4EC21E0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43775" y="8420100"/>
          <a:ext cx="5830114" cy="32580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s://www.sec.gov/cgi-bin/browse-edgar?action=getcompany&amp;CIK=0000100826&amp;owner=exclude&amp;count=40" TargetMode="External"/><Relationship Id="rId1" Type="http://schemas.openxmlformats.org/officeDocument/2006/relationships/hyperlink" Target="https://www.amereninvestors.com/Home/default.aspx" TargetMode="External"/><Relationship Id="rId4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sec.gov/cgi-bin/browse-edgar?action=getcompany&amp;CIK=0000027430&amp;owner=include&amp;count=40" TargetMode="External"/><Relationship Id="rId2" Type="http://schemas.openxmlformats.org/officeDocument/2006/relationships/hyperlink" Target="https://www.dpandl.com/About-DPL/Our-Company/Corporate-Information/SEC-Filings/" TargetMode="External"/><Relationship Id="rId1" Type="http://schemas.openxmlformats.org/officeDocument/2006/relationships/hyperlink" Target="http://www.dplinc.com/" TargetMode="External"/><Relationship Id="rId5" Type="http://schemas.openxmlformats.org/officeDocument/2006/relationships/drawing" Target="../drawings/drawing10.xml"/><Relationship Id="rId4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sec.gov/cgi-bin/browse-edgar?action=getcompany&amp;CIK=0001111711&amp;owner=exclude&amp;count=40" TargetMode="External"/><Relationship Id="rId2" Type="http://schemas.openxmlformats.org/officeDocument/2006/relationships/hyperlink" Target="https://investors.nisource.com/financial-filings-and-reports/quarterly-and-annual-materials/default.aspx" TargetMode="External"/><Relationship Id="rId1" Type="http://schemas.openxmlformats.org/officeDocument/2006/relationships/hyperlink" Target="https://www.nisource.com/investors/sec-filings-and-financial-reports" TargetMode="External"/><Relationship Id="rId5" Type="http://schemas.openxmlformats.org/officeDocument/2006/relationships/drawing" Target="../drawings/drawing11.xml"/><Relationship Id="rId4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www.sec.gov/cgi-bin/browse-edgar?action=getcompany&amp;CIK=0000922224&amp;owner=exclude&amp;count=40" TargetMode="External"/><Relationship Id="rId1" Type="http://schemas.openxmlformats.org/officeDocument/2006/relationships/hyperlink" Target="https://pplweb.investorroom.com/sec-filings" TargetMode="Externa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sec.gov/cgi-bin/browse-edgar?action=getcompany&amp;CIK=0000922224&amp;owner=exclude&amp;count=40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sec.gov/cgi-bin/browse-edgar?action=getcompany&amp;CIK=0000081033&amp;owner=include&amp;count=40" TargetMode="External"/><Relationship Id="rId2" Type="http://schemas.openxmlformats.org/officeDocument/2006/relationships/hyperlink" Target="https://investor.pseg.com/financial-information/sec-filings/default.aspx" TargetMode="External"/><Relationship Id="rId1" Type="http://schemas.openxmlformats.org/officeDocument/2006/relationships/hyperlink" Target="https://investor.pseg.com/financial-information/sec-filings/default.aspx" TargetMode="Externa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investors.firstenergycorp.com/non-SEC-registrants/Index?KeyGenPage=431247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s://www.sec.gov/cgi-bin/browse-edgar?action=getcompany&amp;CIK=0001326160&amp;owner=exclude&amp;count=40" TargetMode="External"/><Relationship Id="rId1" Type="http://schemas.openxmlformats.org/officeDocument/2006/relationships/hyperlink" Target="https://www.duke-energy.com/our-company/investors/financials" TargetMode="External"/><Relationship Id="rId4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s://www.sec.gov/cgi-bin/browse-edgar?action=getcompany&amp;CIK=0000022606&amp;owner=include&amp;count=40" TargetMode="External"/><Relationship Id="rId1" Type="http://schemas.openxmlformats.org/officeDocument/2006/relationships/hyperlink" Target="https://www.exeloncorp.com/investor-relations/reports-and-sec-filings" TargetMode="External"/><Relationship Id="rId4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sec.gov/cgi-bin/browse-edgar?action=getcompany&amp;CIK=0000028385&amp;owner=include&amp;count=40" TargetMode="External"/><Relationship Id="rId2" Type="http://schemas.openxmlformats.org/officeDocument/2006/relationships/hyperlink" Target="https://ir.dteenergy.com/sec-filings/default.aspx" TargetMode="External"/><Relationship Id="rId1" Type="http://schemas.openxmlformats.org/officeDocument/2006/relationships/hyperlink" Target="https://ir.dteenergy.com/sec-filings/default.aspx" TargetMode="External"/><Relationship Id="rId5" Type="http://schemas.openxmlformats.org/officeDocument/2006/relationships/drawing" Target="../drawings/drawing7.xml"/><Relationship Id="rId4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sec.gov/cgi-bin/browse-edgar?action=getcompany&amp;CIK=0000006879&amp;owner=include&amp;count=40" TargetMode="External"/><Relationship Id="rId2" Type="http://schemas.openxmlformats.org/officeDocument/2006/relationships/hyperlink" Target="https://www.aep.com/investors/financial" TargetMode="External"/><Relationship Id="rId1" Type="http://schemas.openxmlformats.org/officeDocument/2006/relationships/hyperlink" Target="https://www.aep.com/investors/financial/kypowerco" TargetMode="External"/><Relationship Id="rId5" Type="http://schemas.openxmlformats.org/officeDocument/2006/relationships/drawing" Target="../drawings/drawing8.xml"/><Relationship Id="rId4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F37"/>
  <sheetViews>
    <sheetView tabSelected="1" zoomScaleNormal="100" workbookViewId="0">
      <selection activeCell="H9" sqref="H9"/>
    </sheetView>
  </sheetViews>
  <sheetFormatPr defaultColWidth="9.140625" defaultRowHeight="12.75" x14ac:dyDescent="0.2"/>
  <cols>
    <col min="1" max="1" width="9.140625" style="3"/>
    <col min="2" max="2" width="44.140625" style="3" customWidth="1"/>
    <col min="3" max="3" width="28.5703125" style="3" customWidth="1"/>
    <col min="4" max="4" width="2.7109375" style="3" bestFit="1" customWidth="1"/>
    <col min="5" max="5" width="5.28515625" style="76" customWidth="1"/>
    <col min="6" max="6" width="7.28515625" style="76" customWidth="1"/>
    <col min="7" max="7" width="9.28515625" style="3" customWidth="1"/>
    <col min="8" max="8" width="8.28515625" style="3" customWidth="1"/>
    <col min="9" max="9" width="9.140625" style="3" customWidth="1"/>
    <col min="10" max="16384" width="9.140625" style="3"/>
  </cols>
  <sheetData>
    <row r="1" spans="1:6" x14ac:dyDescent="0.2">
      <c r="A1" s="82" t="s">
        <v>17</v>
      </c>
      <c r="B1" s="83"/>
      <c r="C1" s="83"/>
      <c r="D1" s="83"/>
      <c r="E1" s="28"/>
      <c r="F1" s="3"/>
    </row>
    <row r="2" spans="1:6" x14ac:dyDescent="0.2">
      <c r="A2" s="84" t="s">
        <v>56</v>
      </c>
      <c r="B2" s="82"/>
      <c r="C2" s="82"/>
      <c r="D2" s="82"/>
      <c r="E2" s="29"/>
      <c r="F2" s="3"/>
    </row>
    <row r="3" spans="1:6" x14ac:dyDescent="0.2">
      <c r="A3" s="27"/>
      <c r="B3" s="27"/>
      <c r="C3" s="27"/>
      <c r="D3" s="27"/>
      <c r="E3" s="27"/>
      <c r="F3" s="3"/>
    </row>
    <row r="4" spans="1:6" x14ac:dyDescent="0.2">
      <c r="A4" s="27"/>
      <c r="B4" s="27"/>
      <c r="C4" s="27"/>
      <c r="D4" s="27"/>
      <c r="E4" s="27"/>
      <c r="F4" s="3"/>
    </row>
    <row r="5" spans="1:6" x14ac:dyDescent="0.2">
      <c r="A5" s="11" t="s">
        <v>18</v>
      </c>
      <c r="B5" s="30" t="s">
        <v>29</v>
      </c>
      <c r="C5" s="11" t="s">
        <v>27</v>
      </c>
      <c r="E5" s="3"/>
      <c r="F5" s="3"/>
    </row>
    <row r="6" spans="1:6" x14ac:dyDescent="0.2">
      <c r="A6" s="11"/>
      <c r="E6" s="3"/>
      <c r="F6" s="3"/>
    </row>
    <row r="7" spans="1:6" x14ac:dyDescent="0.2">
      <c r="A7" s="31">
        <v>1</v>
      </c>
      <c r="B7" s="37" t="s">
        <v>20</v>
      </c>
      <c r="C7" s="38">
        <f>Duke!M18</f>
        <v>3.5504574627884748E-2</v>
      </c>
      <c r="D7" s="55"/>
      <c r="E7" s="3"/>
      <c r="F7" s="3"/>
    </row>
    <row r="8" spans="1:6" ht="14.25" x14ac:dyDescent="0.2">
      <c r="A8" s="31">
        <f t="shared" ref="A8:A30" si="0">A7+1</f>
        <v>2</v>
      </c>
      <c r="B8" s="3" t="s">
        <v>28</v>
      </c>
      <c r="C8" s="72">
        <f>PSEG!G18</f>
        <v>3.7074716803944203E-2</v>
      </c>
      <c r="D8" s="34"/>
      <c r="E8" s="3"/>
      <c r="F8" s="3"/>
    </row>
    <row r="9" spans="1:6" x14ac:dyDescent="0.2">
      <c r="A9" s="31">
        <f t="shared" si="0"/>
        <v>3</v>
      </c>
      <c r="B9" s="37" t="s">
        <v>42</v>
      </c>
      <c r="C9" s="47">
        <f>AEP!M18</f>
        <v>3.714944433437202E-2</v>
      </c>
      <c r="E9" s="3"/>
      <c r="F9" s="3"/>
    </row>
    <row r="10" spans="1:6" ht="14.25" x14ac:dyDescent="0.2">
      <c r="A10" s="31">
        <f t="shared" si="0"/>
        <v>4</v>
      </c>
      <c r="B10" s="3" t="s">
        <v>24</v>
      </c>
      <c r="C10" s="72">
        <f>AEP!S18</f>
        <v>3.7900154008987025E-2</v>
      </c>
      <c r="D10" s="34"/>
      <c r="E10" s="3"/>
      <c r="F10" s="3"/>
    </row>
    <row r="11" spans="1:6" ht="14.25" x14ac:dyDescent="0.2">
      <c r="A11" s="31">
        <f t="shared" si="0"/>
        <v>5</v>
      </c>
      <c r="B11" s="3" t="s">
        <v>22</v>
      </c>
      <c r="C11" s="72">
        <f>Exelon!M18</f>
        <v>3.8837106080781184E-2</v>
      </c>
      <c r="D11" s="40"/>
      <c r="E11" s="3"/>
      <c r="F11" s="3"/>
    </row>
    <row r="12" spans="1:6" ht="14.25" x14ac:dyDescent="0.2">
      <c r="A12" s="31">
        <f t="shared" si="0"/>
        <v>6</v>
      </c>
      <c r="B12" s="3" t="s">
        <v>30</v>
      </c>
      <c r="C12" s="72">
        <f>Ameren!G18</f>
        <v>3.9264679635909336E-2</v>
      </c>
      <c r="D12" s="49"/>
      <c r="E12" s="3"/>
      <c r="F12" s="3"/>
    </row>
    <row r="13" spans="1:6" x14ac:dyDescent="0.2">
      <c r="A13" s="31">
        <f t="shared" si="0"/>
        <v>7</v>
      </c>
      <c r="B13" s="3" t="s">
        <v>32</v>
      </c>
      <c r="C13" s="72">
        <f>Nisource!G18</f>
        <v>3.9337560054373201E-2</v>
      </c>
      <c r="E13" s="3"/>
      <c r="F13" s="52"/>
    </row>
    <row r="14" spans="1:6" x14ac:dyDescent="0.2">
      <c r="A14" s="31">
        <f t="shared" si="0"/>
        <v>8</v>
      </c>
      <c r="B14" s="37" t="s">
        <v>19</v>
      </c>
      <c r="C14" s="38">
        <f>Duke!G18</f>
        <v>3.9740053298424421E-2</v>
      </c>
      <c r="E14" s="3"/>
      <c r="F14" s="3"/>
    </row>
    <row r="15" spans="1:6" ht="14.25" x14ac:dyDescent="0.2">
      <c r="A15" s="31">
        <f t="shared" si="0"/>
        <v>9</v>
      </c>
      <c r="B15" s="3" t="s">
        <v>26</v>
      </c>
      <c r="C15" s="47">
        <f>AEP!Y18</f>
        <v>4.0005050654192097E-2</v>
      </c>
      <c r="D15" s="34"/>
      <c r="E15" s="3"/>
      <c r="F15" s="3"/>
    </row>
    <row r="16" spans="1:6" ht="15" x14ac:dyDescent="0.25">
      <c r="A16" s="31">
        <f t="shared" si="0"/>
        <v>10</v>
      </c>
      <c r="B16" s="35" t="s">
        <v>40</v>
      </c>
      <c r="C16" s="36">
        <f>'LG&amp;E and KU'!M18</f>
        <v>4.0267491191486302E-2</v>
      </c>
      <c r="E16" s="3"/>
      <c r="F16" s="3"/>
    </row>
    <row r="17" spans="1:6" ht="14.25" x14ac:dyDescent="0.2">
      <c r="A17" s="31">
        <f t="shared" si="0"/>
        <v>11</v>
      </c>
      <c r="B17" s="3" t="s">
        <v>31</v>
      </c>
      <c r="C17" s="41">
        <f>'Dayton P&amp;L'!G18</f>
        <v>4.0550704732005623E-2</v>
      </c>
      <c r="D17" s="45"/>
      <c r="E17" s="3"/>
      <c r="F17" s="3"/>
    </row>
    <row r="18" spans="1:6" ht="15" x14ac:dyDescent="0.25">
      <c r="A18" s="31">
        <f t="shared" si="0"/>
        <v>12</v>
      </c>
      <c r="B18" s="32" t="s">
        <v>39</v>
      </c>
      <c r="C18" s="33">
        <f>'LG&amp;E and KU'!G18</f>
        <v>4.0642896730094219E-2</v>
      </c>
      <c r="E18" s="3"/>
      <c r="F18" s="3"/>
    </row>
    <row r="19" spans="1:6" x14ac:dyDescent="0.2">
      <c r="A19" s="31">
        <f t="shared" si="0"/>
        <v>13</v>
      </c>
      <c r="B19" s="37" t="s">
        <v>21</v>
      </c>
      <c r="C19" s="72">
        <f>Exelon!G18</f>
        <v>4.0823027251833205E-2</v>
      </c>
      <c r="E19" s="3"/>
      <c r="F19" s="3"/>
    </row>
    <row r="20" spans="1:6" ht="14.25" x14ac:dyDescent="0.2">
      <c r="A20" s="31">
        <f t="shared" si="0"/>
        <v>14</v>
      </c>
      <c r="B20" s="37" t="s">
        <v>37</v>
      </c>
      <c r="C20" s="38">
        <f>DTE!G18</f>
        <v>4.0826068386805012E-2</v>
      </c>
      <c r="D20" s="45"/>
      <c r="E20" s="3"/>
      <c r="F20" s="3"/>
    </row>
    <row r="21" spans="1:6" x14ac:dyDescent="0.2">
      <c r="A21" s="31">
        <f t="shared" si="0"/>
        <v>15</v>
      </c>
      <c r="B21" s="3" t="s">
        <v>35</v>
      </c>
      <c r="C21" s="41">
        <f>Ameren!M18</f>
        <v>4.202850144733912E-2</v>
      </c>
      <c r="E21" s="3"/>
      <c r="F21" s="3"/>
    </row>
    <row r="22" spans="1:6" x14ac:dyDescent="0.2">
      <c r="A22" s="31">
        <f t="shared" si="0"/>
        <v>16</v>
      </c>
      <c r="B22" s="3" t="s">
        <v>10</v>
      </c>
      <c r="C22" s="39">
        <f>'PPL Electric Utilities'!G18</f>
        <v>4.280694808729648E-2</v>
      </c>
      <c r="E22" s="3"/>
      <c r="F22" s="3"/>
    </row>
    <row r="23" spans="1:6" ht="16.5" x14ac:dyDescent="0.2">
      <c r="A23" s="31">
        <f t="shared" si="0"/>
        <v>17</v>
      </c>
      <c r="B23" s="37" t="s">
        <v>36</v>
      </c>
      <c r="C23" s="38">
        <f>DTE!M18</f>
        <v>4.4396987748679333E-2</v>
      </c>
      <c r="D23" s="46"/>
      <c r="E23" s="3"/>
      <c r="F23" s="3"/>
    </row>
    <row r="24" spans="1:6" ht="14.25" x14ac:dyDescent="0.2">
      <c r="A24" s="31">
        <f t="shared" si="0"/>
        <v>18</v>
      </c>
      <c r="B24" s="3" t="s">
        <v>23</v>
      </c>
      <c r="C24" s="39">
        <f>AEP!G18</f>
        <v>4.6019418321521753E-2</v>
      </c>
      <c r="D24" s="45"/>
      <c r="E24" s="3"/>
      <c r="F24" s="3"/>
    </row>
    <row r="25" spans="1:6" ht="14.25" x14ac:dyDescent="0.2">
      <c r="A25" s="31">
        <f t="shared" si="0"/>
        <v>19</v>
      </c>
      <c r="B25" s="37" t="s">
        <v>16</v>
      </c>
      <c r="C25" s="47">
        <f>'First Energy'!AE18</f>
        <v>4.6139649338665024E-2</v>
      </c>
      <c r="D25" s="45"/>
      <c r="E25" s="3"/>
      <c r="F25" s="3"/>
    </row>
    <row r="26" spans="1:6" ht="14.25" x14ac:dyDescent="0.2">
      <c r="A26" s="31">
        <f t="shared" si="0"/>
        <v>20</v>
      </c>
      <c r="B26" s="37" t="s">
        <v>15</v>
      </c>
      <c r="C26" s="47">
        <f>'First Energy'!Y18</f>
        <v>4.7655356462066339E-2</v>
      </c>
      <c r="D26" s="45"/>
      <c r="E26" s="3"/>
      <c r="F26" s="3"/>
    </row>
    <row r="27" spans="1:6" ht="14.25" x14ac:dyDescent="0.2">
      <c r="A27" s="31">
        <f t="shared" si="0"/>
        <v>21</v>
      </c>
      <c r="B27" s="3" t="s">
        <v>25</v>
      </c>
      <c r="C27" s="39">
        <f>AEP!AE18</f>
        <v>4.9940071913703553E-2</v>
      </c>
      <c r="D27" s="45"/>
      <c r="E27" s="3"/>
      <c r="F27" s="3"/>
    </row>
    <row r="28" spans="1:6" x14ac:dyDescent="0.2">
      <c r="A28" s="31">
        <f t="shared" si="0"/>
        <v>22</v>
      </c>
      <c r="B28" s="3" t="s">
        <v>14</v>
      </c>
      <c r="C28" s="38">
        <f>'First Energy'!S18</f>
        <v>5.1962410171365395E-2</v>
      </c>
      <c r="E28" s="3"/>
      <c r="F28" s="3"/>
    </row>
    <row r="29" spans="1:6" ht="14.25" x14ac:dyDescent="0.2">
      <c r="A29" s="31">
        <f t="shared" si="0"/>
        <v>23</v>
      </c>
      <c r="B29" s="3" t="s">
        <v>11</v>
      </c>
      <c r="C29" s="38">
        <f>'First Energy'!G18</f>
        <v>7.0921985815602842E-2</v>
      </c>
      <c r="D29" s="45"/>
      <c r="E29" s="3"/>
      <c r="F29" s="3"/>
    </row>
    <row r="30" spans="1:6" ht="14.25" x14ac:dyDescent="0.2">
      <c r="A30" s="31">
        <f t="shared" si="0"/>
        <v>24</v>
      </c>
      <c r="B30" s="37" t="s">
        <v>12</v>
      </c>
      <c r="C30" s="47">
        <f>'First Energy'!M18</f>
        <v>8.16214454399318E-2</v>
      </c>
      <c r="D30" s="45"/>
      <c r="E30" s="3"/>
      <c r="F30" s="3"/>
    </row>
    <row r="31" spans="1:6" x14ac:dyDescent="0.2">
      <c r="A31" s="42"/>
      <c r="B31" s="42"/>
      <c r="C31" s="42"/>
      <c r="D31" s="42"/>
      <c r="E31" s="3"/>
      <c r="F31" s="3"/>
    </row>
    <row r="32" spans="1:6" x14ac:dyDescent="0.2">
      <c r="A32" s="50" t="s">
        <v>72</v>
      </c>
      <c r="B32" s="42"/>
      <c r="C32" s="42"/>
      <c r="D32" s="42"/>
      <c r="E32" s="3"/>
      <c r="F32" s="3"/>
    </row>
    <row r="33" spans="1:6" ht="29.25" customHeight="1" x14ac:dyDescent="0.2">
      <c r="A33" s="85"/>
      <c r="B33" s="86"/>
      <c r="C33" s="86"/>
      <c r="D33" s="42"/>
      <c r="E33" s="3"/>
      <c r="F33" s="3"/>
    </row>
    <row r="34" spans="1:6" ht="55.5" customHeight="1" x14ac:dyDescent="0.2">
      <c r="A34" s="87"/>
      <c r="B34" s="87"/>
      <c r="C34" s="87"/>
      <c r="D34" s="42"/>
      <c r="E34" s="3"/>
      <c r="F34" s="3"/>
    </row>
    <row r="35" spans="1:6" ht="16.5" customHeight="1" x14ac:dyDescent="0.2">
      <c r="A35" s="42"/>
      <c r="B35" s="42"/>
      <c r="C35" s="42"/>
      <c r="D35" s="42"/>
      <c r="E35" s="3"/>
      <c r="F35" s="3"/>
    </row>
    <row r="36" spans="1:6" ht="15" customHeight="1" x14ac:dyDescent="0.2">
      <c r="A36" s="44"/>
      <c r="E36" s="3"/>
      <c r="F36" s="3"/>
    </row>
    <row r="37" spans="1:6" x14ac:dyDescent="0.2">
      <c r="A37" s="44"/>
      <c r="E37" s="3"/>
      <c r="F37" s="3"/>
    </row>
  </sheetData>
  <sortState xmlns:xlrd2="http://schemas.microsoft.com/office/spreadsheetml/2017/richdata2" ref="A7:F30">
    <sortCondition ref="C7"/>
  </sortState>
  <mergeCells count="4">
    <mergeCell ref="A1:D1"/>
    <mergeCell ref="A2:D2"/>
    <mergeCell ref="A33:C33"/>
    <mergeCell ref="A34:C34"/>
  </mergeCells>
  <phoneticPr fontId="4" type="noConversion"/>
  <printOptions horizontalCentered="1"/>
  <pageMargins left="0.75" right="0.75" top="1" bottom="1" header="0.5" footer="0.5"/>
  <pageSetup orientation="portrait" r:id="rId1"/>
  <headerFooter alignWithMargins="0">
    <oddHeader>&amp;R&amp;"Times New Roman,Bold"&amp;12Case No. 2020-00349 and 2020-00350
Exhibit DKA-6
Page &amp;P of &amp;N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>
    <tabColor rgb="FF00B050"/>
    <pageSetUpPr fitToPage="1"/>
  </sheetPr>
  <dimension ref="A1:M20"/>
  <sheetViews>
    <sheetView workbookViewId="0">
      <pane xSplit="1" ySplit="4" topLeftCell="B5" activePane="bottomRight" state="frozen"/>
      <selection activeCell="H65" sqref="H65:M65"/>
      <selection pane="topRight" activeCell="H65" sqref="H65:M65"/>
      <selection pane="bottomLeft" activeCell="H65" sqref="H65:M65"/>
      <selection pane="bottomRight" activeCell="B5" sqref="B5"/>
    </sheetView>
  </sheetViews>
  <sheetFormatPr defaultRowHeight="12.75" x14ac:dyDescent="0.2"/>
  <cols>
    <col min="1" max="1" width="26.140625" customWidth="1"/>
    <col min="2" max="2" width="13.7109375" bestFit="1" customWidth="1"/>
    <col min="3" max="6" width="13.7109375" customWidth="1"/>
    <col min="7" max="7" width="11.42578125" customWidth="1"/>
    <col min="8" max="8" width="13" bestFit="1" customWidth="1"/>
    <col min="9" max="9" width="13.7109375" bestFit="1" customWidth="1"/>
    <col min="10" max="13" width="13.7109375" customWidth="1"/>
    <col min="14" max="14" width="11.42578125" customWidth="1"/>
    <col min="15" max="15" width="13" bestFit="1" customWidth="1"/>
    <col min="16" max="18" width="13.7109375" customWidth="1"/>
    <col min="19" max="19" width="11.42578125" customWidth="1"/>
    <col min="20" max="20" width="13" customWidth="1"/>
    <col min="21" max="23" width="13.7109375" customWidth="1"/>
    <col min="24" max="24" width="11.42578125" customWidth="1"/>
    <col min="25" max="25" width="13" customWidth="1"/>
    <col min="26" max="28" width="13.7109375" customWidth="1"/>
    <col min="29" max="29" width="11.42578125" customWidth="1"/>
    <col min="30" max="30" width="13" customWidth="1"/>
    <col min="31" max="33" width="13.7109375" customWidth="1"/>
    <col min="34" max="34" width="11.42578125" customWidth="1"/>
    <col min="35" max="35" width="13" customWidth="1"/>
  </cols>
  <sheetData>
    <row r="1" spans="1:13" x14ac:dyDescent="0.2">
      <c r="A1" s="1" t="s">
        <v>0</v>
      </c>
    </row>
    <row r="3" spans="1:13" s="1" customFormat="1" x14ac:dyDescent="0.2">
      <c r="A3" s="16"/>
      <c r="B3" s="88" t="s">
        <v>30</v>
      </c>
      <c r="C3" s="89"/>
      <c r="D3" s="89"/>
      <c r="E3" s="89"/>
      <c r="F3" s="89"/>
      <c r="G3" s="92"/>
      <c r="H3" s="88" t="s">
        <v>35</v>
      </c>
      <c r="I3" s="89"/>
      <c r="J3" s="89"/>
      <c r="K3" s="89"/>
      <c r="L3" s="89"/>
      <c r="M3" s="92"/>
    </row>
    <row r="4" spans="1:13" x14ac:dyDescent="0.2">
      <c r="A4" s="17"/>
      <c r="B4" s="10" t="s">
        <v>57</v>
      </c>
      <c r="C4" s="11"/>
      <c r="D4" s="11"/>
      <c r="E4" s="11" t="s">
        <v>55</v>
      </c>
      <c r="F4" s="11" t="s">
        <v>58</v>
      </c>
      <c r="G4" s="12" t="s">
        <v>2</v>
      </c>
      <c r="H4" s="10" t="s">
        <v>57</v>
      </c>
      <c r="I4" s="11"/>
      <c r="J4" s="11"/>
      <c r="K4" s="11" t="s">
        <v>55</v>
      </c>
      <c r="L4" s="11" t="s">
        <v>58</v>
      </c>
      <c r="M4" s="12" t="s">
        <v>2</v>
      </c>
    </row>
    <row r="5" spans="1:13" x14ac:dyDescent="0.2">
      <c r="A5" s="17"/>
      <c r="B5" s="2"/>
      <c r="C5" s="3"/>
      <c r="D5" s="3"/>
      <c r="E5" s="3"/>
      <c r="F5" s="3"/>
      <c r="G5" s="4"/>
      <c r="H5" s="2"/>
      <c r="I5" s="3"/>
      <c r="J5" s="3"/>
      <c r="K5" s="3"/>
      <c r="L5" s="3"/>
      <c r="M5" s="4"/>
    </row>
    <row r="6" spans="1:13" x14ac:dyDescent="0.2">
      <c r="A6" s="17" t="s">
        <v>1</v>
      </c>
      <c r="B6" s="25">
        <v>90000</v>
      </c>
      <c r="C6" s="25"/>
      <c r="D6" s="25"/>
      <c r="E6" s="25">
        <v>178000</v>
      </c>
      <c r="F6" s="25">
        <v>92000</v>
      </c>
      <c r="G6" s="66">
        <f>+B6+E6-F6</f>
        <v>176000</v>
      </c>
      <c r="H6" s="25">
        <v>77000</v>
      </c>
      <c r="I6" s="25"/>
      <c r="J6" s="25"/>
      <c r="K6" s="25">
        <v>147000</v>
      </c>
      <c r="L6" s="25">
        <v>73000</v>
      </c>
      <c r="M6" s="66">
        <f>+H6+K6-L6</f>
        <v>151000</v>
      </c>
    </row>
    <row r="7" spans="1:13" x14ac:dyDescent="0.2">
      <c r="A7" s="17"/>
      <c r="B7" s="25"/>
      <c r="C7" s="23"/>
      <c r="D7" s="23"/>
      <c r="E7" s="23"/>
      <c r="F7" s="23"/>
      <c r="G7" s="58"/>
      <c r="H7" s="25"/>
      <c r="I7" s="23"/>
      <c r="J7" s="23"/>
      <c r="K7" s="23"/>
      <c r="L7" s="23"/>
      <c r="M7" s="58"/>
    </row>
    <row r="8" spans="1:13" x14ac:dyDescent="0.2">
      <c r="A8" s="17"/>
      <c r="B8" s="25"/>
      <c r="C8" s="23"/>
      <c r="D8" s="23"/>
      <c r="E8" s="23"/>
      <c r="F8" s="23"/>
      <c r="G8" s="58"/>
      <c r="H8" s="25"/>
      <c r="I8" s="23"/>
      <c r="J8" s="23"/>
      <c r="K8" s="23"/>
      <c r="L8" s="23"/>
      <c r="M8" s="58"/>
    </row>
    <row r="9" spans="1:13" x14ac:dyDescent="0.2">
      <c r="A9" s="17"/>
      <c r="B9" s="59"/>
      <c r="C9" s="37"/>
      <c r="D9" s="37"/>
      <c r="E9" s="37"/>
      <c r="F9" s="37"/>
      <c r="G9" s="24"/>
      <c r="H9" s="59"/>
      <c r="I9" s="37"/>
      <c r="J9" s="37"/>
      <c r="K9" s="37"/>
      <c r="L9" s="37"/>
      <c r="M9" s="24"/>
    </row>
    <row r="10" spans="1:13" x14ac:dyDescent="0.2">
      <c r="A10" s="17"/>
      <c r="B10" s="60" t="s">
        <v>59</v>
      </c>
      <c r="C10" s="62" t="s">
        <v>74</v>
      </c>
      <c r="D10" s="62" t="s">
        <v>75</v>
      </c>
      <c r="E10" s="61" t="s">
        <v>76</v>
      </c>
      <c r="F10" s="62" t="s">
        <v>60</v>
      </c>
      <c r="G10" s="63" t="s">
        <v>4</v>
      </c>
      <c r="H10" s="60" t="s">
        <v>59</v>
      </c>
      <c r="I10" s="62" t="s">
        <v>74</v>
      </c>
      <c r="J10" s="62" t="s">
        <v>75</v>
      </c>
      <c r="K10" s="61" t="s">
        <v>76</v>
      </c>
      <c r="L10" s="62" t="s">
        <v>60</v>
      </c>
      <c r="M10" s="63" t="s">
        <v>4</v>
      </c>
    </row>
    <row r="11" spans="1:13" x14ac:dyDescent="0.2">
      <c r="A11" s="17" t="s">
        <v>3</v>
      </c>
      <c r="B11" s="25">
        <v>7000</v>
      </c>
      <c r="C11" s="23">
        <v>7000</v>
      </c>
      <c r="D11" s="23">
        <v>92000</v>
      </c>
      <c r="E11" s="23">
        <v>336000</v>
      </c>
      <c r="F11" s="23">
        <v>336000</v>
      </c>
      <c r="G11" s="24"/>
      <c r="H11" s="25">
        <v>0</v>
      </c>
      <c r="I11" s="23">
        <v>0</v>
      </c>
      <c r="J11" s="23">
        <v>0</v>
      </c>
      <c r="K11" s="23">
        <v>0</v>
      </c>
      <c r="L11" s="23">
        <v>0</v>
      </c>
      <c r="M11" s="24"/>
    </row>
    <row r="12" spans="1:13" x14ac:dyDescent="0.2">
      <c r="A12" s="17" t="s">
        <v>8</v>
      </c>
      <c r="B12" s="25">
        <v>79000</v>
      </c>
      <c r="C12" s="23">
        <v>130000</v>
      </c>
      <c r="D12" s="23">
        <v>234000</v>
      </c>
      <c r="E12" s="23">
        <v>144000</v>
      </c>
      <c r="F12" s="23">
        <v>205000</v>
      </c>
      <c r="G12" s="24"/>
      <c r="H12" s="25">
        <v>41000</v>
      </c>
      <c r="I12" s="23">
        <v>60000</v>
      </c>
      <c r="J12" s="23">
        <v>53000</v>
      </c>
      <c r="K12" s="23">
        <v>310000</v>
      </c>
      <c r="L12" s="23">
        <v>199000</v>
      </c>
      <c r="M12" s="24"/>
    </row>
    <row r="13" spans="1:13" x14ac:dyDescent="0.2">
      <c r="A13" s="17" t="s">
        <v>13</v>
      </c>
      <c r="B13" s="25">
        <v>65000</v>
      </c>
      <c r="C13" s="23">
        <v>0</v>
      </c>
      <c r="D13" s="23">
        <v>0</v>
      </c>
      <c r="E13" s="23">
        <v>0</v>
      </c>
      <c r="F13" s="23">
        <v>0</v>
      </c>
      <c r="G13" s="24"/>
      <c r="H13" s="25">
        <v>0</v>
      </c>
      <c r="I13" s="23">
        <v>0</v>
      </c>
      <c r="J13" s="23">
        <v>0</v>
      </c>
      <c r="K13" s="23">
        <v>0</v>
      </c>
      <c r="L13" s="23">
        <v>0</v>
      </c>
      <c r="M13" s="24"/>
    </row>
    <row r="14" spans="1:13" x14ac:dyDescent="0.2">
      <c r="A14" s="17" t="s">
        <v>9</v>
      </c>
      <c r="B14" s="64">
        <v>4560000</v>
      </c>
      <c r="C14" s="26">
        <v>4560000</v>
      </c>
      <c r="D14" s="26">
        <v>4098000</v>
      </c>
      <c r="E14" s="26">
        <v>3779000</v>
      </c>
      <c r="F14" s="26">
        <v>3780000</v>
      </c>
      <c r="G14" s="24"/>
      <c r="H14" s="64">
        <v>3576000</v>
      </c>
      <c r="I14" s="26">
        <v>3575000</v>
      </c>
      <c r="J14" s="26">
        <v>3575000</v>
      </c>
      <c r="K14" s="26">
        <v>3279000</v>
      </c>
      <c r="L14" s="26">
        <v>3296000</v>
      </c>
      <c r="M14" s="24"/>
    </row>
    <row r="15" spans="1:13" x14ac:dyDescent="0.2">
      <c r="A15" s="17"/>
      <c r="B15" s="59"/>
      <c r="C15" s="37"/>
      <c r="D15" s="37"/>
      <c r="E15" s="37"/>
      <c r="F15" s="37"/>
      <c r="G15" s="24"/>
      <c r="H15" s="59"/>
      <c r="I15" s="37"/>
      <c r="J15" s="37"/>
      <c r="K15" s="37"/>
      <c r="L15" s="37"/>
      <c r="M15" s="24"/>
    </row>
    <row r="16" spans="1:13" x14ac:dyDescent="0.2">
      <c r="A16" s="17"/>
      <c r="B16" s="80">
        <f>SUM(B11:B14)</f>
        <v>4711000</v>
      </c>
      <c r="C16" s="80">
        <f t="shared" ref="C16:F16" si="0">SUM(C11:C14)</f>
        <v>4697000</v>
      </c>
      <c r="D16" s="80">
        <f t="shared" si="0"/>
        <v>4424000</v>
      </c>
      <c r="E16" s="80">
        <f t="shared" si="0"/>
        <v>4259000</v>
      </c>
      <c r="F16" s="80">
        <f t="shared" si="0"/>
        <v>4321000</v>
      </c>
      <c r="G16" s="66">
        <f>+AVERAGE(B16:F16)</f>
        <v>4482400</v>
      </c>
      <c r="H16" s="80">
        <f>SUM(H11:H14)</f>
        <v>3617000</v>
      </c>
      <c r="I16" s="80">
        <f t="shared" ref="I16:L16" si="1">SUM(I11:I14)</f>
        <v>3635000</v>
      </c>
      <c r="J16" s="80">
        <f t="shared" si="1"/>
        <v>3628000</v>
      </c>
      <c r="K16" s="80">
        <f t="shared" si="1"/>
        <v>3589000</v>
      </c>
      <c r="L16" s="80">
        <f t="shared" si="1"/>
        <v>3495000</v>
      </c>
      <c r="M16" s="66">
        <f>+AVERAGE(H16:L16)</f>
        <v>3592800</v>
      </c>
    </row>
    <row r="17" spans="1:13" x14ac:dyDescent="0.2">
      <c r="A17" s="17"/>
      <c r="B17" s="2"/>
      <c r="C17" s="3"/>
      <c r="D17" s="3"/>
      <c r="E17" s="3"/>
      <c r="F17" s="3"/>
      <c r="G17" s="4"/>
      <c r="H17" s="2"/>
      <c r="I17" s="3"/>
      <c r="J17" s="3"/>
      <c r="K17" s="3"/>
      <c r="L17" s="3"/>
      <c r="M17" s="4"/>
    </row>
    <row r="18" spans="1:13" s="1" customFormat="1" x14ac:dyDescent="0.2">
      <c r="A18" s="18" t="s">
        <v>5</v>
      </c>
      <c r="B18" s="13"/>
      <c r="C18" s="14"/>
      <c r="D18" s="14"/>
      <c r="E18" s="14"/>
      <c r="F18" s="14"/>
      <c r="G18" s="15">
        <f>G6/G16</f>
        <v>3.9264679635909336E-2</v>
      </c>
      <c r="H18" s="13"/>
      <c r="I18" s="14"/>
      <c r="J18" s="14"/>
      <c r="K18" s="14"/>
      <c r="L18" s="14"/>
      <c r="M18" s="15">
        <f>M6/M16</f>
        <v>4.202850144733912E-2</v>
      </c>
    </row>
    <row r="19" spans="1:13" s="1" customFormat="1" x14ac:dyDescent="0.2">
      <c r="A19" s="19"/>
      <c r="B19" s="19"/>
      <c r="C19" s="19"/>
      <c r="D19" s="19"/>
      <c r="E19" s="19"/>
      <c r="F19" s="19"/>
      <c r="G19" s="20"/>
      <c r="H19" s="19"/>
      <c r="I19" s="19"/>
      <c r="J19" s="19"/>
      <c r="K19" s="19"/>
      <c r="L19" s="19"/>
      <c r="M19" s="20"/>
    </row>
    <row r="20" spans="1:13" x14ac:dyDescent="0.2">
      <c r="A20" s="48" t="s">
        <v>52</v>
      </c>
      <c r="K20" s="48" t="s">
        <v>64</v>
      </c>
    </row>
  </sheetData>
  <mergeCells count="2">
    <mergeCell ref="B3:G3"/>
    <mergeCell ref="H3:M3"/>
  </mergeCells>
  <phoneticPr fontId="4" type="noConversion"/>
  <hyperlinks>
    <hyperlink ref="A20" r:id="rId1" xr:uid="{D07ED49E-A595-444E-BFD6-396A133F6A4C}"/>
    <hyperlink ref="K20" r:id="rId2" xr:uid="{CBB51879-0B5A-477B-A476-700112F2A0B4}"/>
  </hyperlinks>
  <pageMargins left="0.5" right="0.5" top="1" bottom="1" header="0.5" footer="0.5"/>
  <pageSetup scale="31" orientation="landscape" r:id="rId3"/>
  <headerFooter alignWithMargins="0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>
    <tabColor rgb="FF00B050"/>
    <pageSetUpPr fitToPage="1"/>
  </sheetPr>
  <dimension ref="A1:I21"/>
  <sheetViews>
    <sheetView workbookViewId="0">
      <pane xSplit="1" ySplit="4" topLeftCell="B5" activePane="bottomRight" state="frozen"/>
      <selection activeCell="H65" sqref="H65:M65"/>
      <selection pane="topRight" activeCell="H65" sqref="H65:M65"/>
      <selection pane="bottomLeft" activeCell="H65" sqref="H65:M65"/>
      <selection pane="bottomRight" activeCell="B5" sqref="B5"/>
    </sheetView>
  </sheetViews>
  <sheetFormatPr defaultRowHeight="12.75" x14ac:dyDescent="0.2"/>
  <cols>
    <col min="1" max="1" width="26.140625" customWidth="1"/>
    <col min="2" max="2" width="13.7109375" bestFit="1" customWidth="1"/>
    <col min="3" max="6" width="13.7109375" customWidth="1"/>
    <col min="7" max="7" width="11.42578125" customWidth="1"/>
    <col min="8" max="8" width="13" bestFit="1" customWidth="1"/>
  </cols>
  <sheetData>
    <row r="1" spans="1:9" x14ac:dyDescent="0.2">
      <c r="A1" s="1" t="s">
        <v>0</v>
      </c>
      <c r="I1" s="48" t="s">
        <v>63</v>
      </c>
    </row>
    <row r="3" spans="1:9" s="1" customFormat="1" x14ac:dyDescent="0.2">
      <c r="A3" s="16"/>
      <c r="B3" s="88" t="s">
        <v>31</v>
      </c>
      <c r="C3" s="89"/>
      <c r="D3" s="89"/>
      <c r="E3" s="89"/>
      <c r="F3" s="89"/>
      <c r="G3" s="92"/>
      <c r="I3" s="48" t="s">
        <v>38</v>
      </c>
    </row>
    <row r="4" spans="1:9" x14ac:dyDescent="0.2">
      <c r="A4" s="17"/>
      <c r="B4" s="10" t="s">
        <v>57</v>
      </c>
      <c r="C4" s="11"/>
      <c r="D4" s="11"/>
      <c r="E4" s="11" t="s">
        <v>55</v>
      </c>
      <c r="F4" s="11" t="s">
        <v>58</v>
      </c>
      <c r="G4" s="12" t="s">
        <v>2</v>
      </c>
    </row>
    <row r="5" spans="1:9" x14ac:dyDescent="0.2">
      <c r="A5" s="17"/>
      <c r="B5" s="2"/>
      <c r="C5" s="3"/>
      <c r="D5" s="3"/>
      <c r="E5" s="3"/>
      <c r="F5" s="3"/>
      <c r="G5" s="4"/>
    </row>
    <row r="6" spans="1:9" x14ac:dyDescent="0.2">
      <c r="A6" s="17" t="s">
        <v>1</v>
      </c>
      <c r="B6" s="5">
        <v>12600</v>
      </c>
      <c r="C6" s="5"/>
      <c r="D6" s="5"/>
      <c r="E6" s="5">
        <v>26000</v>
      </c>
      <c r="F6" s="5">
        <v>13800</v>
      </c>
      <c r="G6" s="51">
        <f>+B6+E6-F6</f>
        <v>24800</v>
      </c>
    </row>
    <row r="7" spans="1:9" x14ac:dyDescent="0.2">
      <c r="A7" s="17"/>
      <c r="B7" s="5"/>
      <c r="C7" s="6"/>
      <c r="D7" s="6"/>
      <c r="E7" s="6"/>
      <c r="F7" s="6"/>
      <c r="G7" s="7"/>
    </row>
    <row r="8" spans="1:9" x14ac:dyDescent="0.2">
      <c r="A8" s="17"/>
      <c r="B8" s="5"/>
      <c r="C8" s="6"/>
      <c r="D8" s="6"/>
      <c r="E8" s="6"/>
      <c r="F8" s="6"/>
      <c r="G8" s="7"/>
    </row>
    <row r="9" spans="1:9" x14ac:dyDescent="0.2">
      <c r="A9" s="17"/>
      <c r="B9" s="2"/>
      <c r="C9" s="3"/>
      <c r="D9" s="3"/>
      <c r="E9" s="3"/>
      <c r="F9" s="3"/>
      <c r="G9" s="4"/>
    </row>
    <row r="10" spans="1:9" x14ac:dyDescent="0.2">
      <c r="A10" s="17"/>
      <c r="B10" s="10" t="s">
        <v>59</v>
      </c>
      <c r="C10" s="11" t="s">
        <v>74</v>
      </c>
      <c r="D10" s="11" t="s">
        <v>75</v>
      </c>
      <c r="E10" s="43" t="s">
        <v>76</v>
      </c>
      <c r="F10" s="11" t="s">
        <v>60</v>
      </c>
      <c r="G10" s="12" t="s">
        <v>4</v>
      </c>
    </row>
    <row r="11" spans="1:9" x14ac:dyDescent="0.2">
      <c r="A11" s="17" t="s">
        <v>3</v>
      </c>
      <c r="B11" s="5">
        <v>200</v>
      </c>
      <c r="C11" s="6">
        <v>224900</v>
      </c>
      <c r="D11" s="6">
        <v>179800</v>
      </c>
      <c r="E11" s="6">
        <v>199600</v>
      </c>
      <c r="F11" s="23">
        <v>200</v>
      </c>
      <c r="G11" s="4"/>
    </row>
    <row r="12" spans="1:9" x14ac:dyDescent="0.2">
      <c r="A12" s="17" t="s">
        <v>8</v>
      </c>
      <c r="B12" s="5">
        <v>0</v>
      </c>
      <c r="C12" s="6">
        <v>0</v>
      </c>
      <c r="D12" s="6">
        <v>0</v>
      </c>
      <c r="E12" s="6">
        <v>0</v>
      </c>
      <c r="F12" s="23">
        <v>0</v>
      </c>
      <c r="G12" s="4"/>
    </row>
    <row r="13" spans="1:9" x14ac:dyDescent="0.2">
      <c r="A13" s="17" t="s">
        <v>13</v>
      </c>
      <c r="B13" s="5">
        <v>0</v>
      </c>
      <c r="C13" s="6">
        <v>0</v>
      </c>
      <c r="D13" s="6">
        <v>0</v>
      </c>
      <c r="E13" s="6">
        <v>0</v>
      </c>
      <c r="F13" s="23">
        <v>0</v>
      </c>
      <c r="G13" s="4"/>
    </row>
    <row r="14" spans="1:9" x14ac:dyDescent="0.2">
      <c r="A14" s="17" t="s">
        <v>9</v>
      </c>
      <c r="B14" s="8">
        <v>574200</v>
      </c>
      <c r="C14" s="9">
        <v>434600</v>
      </c>
      <c r="D14" s="9">
        <v>434600</v>
      </c>
      <c r="E14" s="9">
        <v>434600</v>
      </c>
      <c r="F14" s="26">
        <v>575200</v>
      </c>
      <c r="G14" s="4"/>
    </row>
    <row r="15" spans="1:9" x14ac:dyDescent="0.2">
      <c r="A15" s="17"/>
      <c r="B15" s="2"/>
      <c r="C15" s="3"/>
      <c r="D15" s="3"/>
      <c r="E15" s="3"/>
      <c r="F15" s="37"/>
      <c r="G15" s="4"/>
    </row>
    <row r="16" spans="1:9" x14ac:dyDescent="0.2">
      <c r="A16" s="17"/>
      <c r="B16" s="78">
        <f>SUM(B11:B14)</f>
        <v>574400</v>
      </c>
      <c r="C16" s="78">
        <f t="shared" ref="C16:F16" si="0">SUM(C11:C14)</f>
        <v>659500</v>
      </c>
      <c r="D16" s="78">
        <f t="shared" si="0"/>
        <v>614400</v>
      </c>
      <c r="E16" s="78">
        <f t="shared" si="0"/>
        <v>634200</v>
      </c>
      <c r="F16" s="78">
        <f t="shared" si="0"/>
        <v>575400</v>
      </c>
      <c r="G16" s="51">
        <f>+AVERAGE(B16:F16)</f>
        <v>611580</v>
      </c>
    </row>
    <row r="17" spans="1:7" x14ac:dyDescent="0.2">
      <c r="A17" s="17"/>
      <c r="B17" s="2"/>
      <c r="C17" s="3"/>
      <c r="D17" s="3"/>
      <c r="E17" s="3"/>
      <c r="F17" s="3"/>
      <c r="G17" s="4"/>
    </row>
    <row r="18" spans="1:7" s="1" customFormat="1" x14ac:dyDescent="0.2">
      <c r="A18" s="18" t="s">
        <v>5</v>
      </c>
      <c r="B18" s="13"/>
      <c r="C18" s="14"/>
      <c r="D18" s="14"/>
      <c r="E18" s="14"/>
      <c r="F18" s="14"/>
      <c r="G18" s="15">
        <f>G6/G16</f>
        <v>4.0550704732005623E-2</v>
      </c>
    </row>
    <row r="19" spans="1:7" s="1" customFormat="1" x14ac:dyDescent="0.2">
      <c r="A19" s="19"/>
      <c r="B19" s="19"/>
      <c r="C19" s="19"/>
      <c r="D19" s="19"/>
      <c r="E19" s="19"/>
      <c r="F19" s="19"/>
      <c r="G19" s="20"/>
    </row>
    <row r="20" spans="1:7" x14ac:dyDescent="0.2">
      <c r="G20" s="22"/>
    </row>
    <row r="21" spans="1:7" x14ac:dyDescent="0.2">
      <c r="A21" s="48" t="s">
        <v>53</v>
      </c>
    </row>
  </sheetData>
  <mergeCells count="1">
    <mergeCell ref="B3:G3"/>
  </mergeCells>
  <phoneticPr fontId="4" type="noConversion"/>
  <hyperlinks>
    <hyperlink ref="I3" r:id="rId1" xr:uid="{00000000-0004-0000-0D00-000000000000}"/>
    <hyperlink ref="A21" r:id="rId2" xr:uid="{9EC7128A-3E63-4B1D-A79E-47003241A80F}"/>
    <hyperlink ref="I1" r:id="rId3" xr:uid="{41EF7C58-3E11-4B22-8362-3B7FE505376F}"/>
  </hyperlinks>
  <pageMargins left="0.5" right="0.5" top="1" bottom="1" header="0.5" footer="0.5"/>
  <pageSetup orientation="landscape" r:id="rId4"/>
  <headerFooter alignWithMargins="0"/>
  <drawing r:id="rId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>
    <tabColor rgb="FF00B050"/>
    <pageSetUpPr fitToPage="1"/>
  </sheetPr>
  <dimension ref="A1:I21"/>
  <sheetViews>
    <sheetView workbookViewId="0">
      <pane xSplit="1" ySplit="4" topLeftCell="B5" activePane="bottomRight" state="frozen"/>
      <selection activeCell="H65" sqref="H65:M65"/>
      <selection pane="topRight" activeCell="H65" sqref="H65:M65"/>
      <selection pane="bottomLeft" activeCell="H65" sqref="H65:M65"/>
      <selection pane="bottomRight" activeCell="B5" sqref="B5"/>
    </sheetView>
  </sheetViews>
  <sheetFormatPr defaultRowHeight="12.75" x14ac:dyDescent="0.2"/>
  <cols>
    <col min="1" max="1" width="26.140625" customWidth="1"/>
    <col min="2" max="2" width="13.7109375" bestFit="1" customWidth="1"/>
    <col min="3" max="6" width="13.7109375" customWidth="1"/>
    <col min="7" max="7" width="11.42578125" customWidth="1"/>
    <col min="8" max="8" width="13" bestFit="1" customWidth="1"/>
  </cols>
  <sheetData>
    <row r="1" spans="1:9" x14ac:dyDescent="0.2">
      <c r="A1" s="1" t="s">
        <v>0</v>
      </c>
      <c r="I1" s="48" t="s">
        <v>62</v>
      </c>
    </row>
    <row r="3" spans="1:9" s="1" customFormat="1" x14ac:dyDescent="0.2">
      <c r="A3" s="16"/>
      <c r="B3" s="88" t="s">
        <v>32</v>
      </c>
      <c r="C3" s="89"/>
      <c r="D3" s="89"/>
      <c r="E3" s="89"/>
      <c r="F3" s="89"/>
      <c r="G3" s="92"/>
      <c r="I3" s="48" t="s">
        <v>61</v>
      </c>
    </row>
    <row r="4" spans="1:9" x14ac:dyDescent="0.2">
      <c r="A4" s="17"/>
      <c r="B4" s="10" t="s">
        <v>57</v>
      </c>
      <c r="C4" s="11"/>
      <c r="D4" s="11"/>
      <c r="E4" s="11" t="s">
        <v>55</v>
      </c>
      <c r="F4" s="11" t="s">
        <v>58</v>
      </c>
      <c r="G4" s="12" t="s">
        <v>2</v>
      </c>
    </row>
    <row r="5" spans="1:9" x14ac:dyDescent="0.2">
      <c r="A5" s="17"/>
      <c r="B5" s="2"/>
      <c r="C5" s="3"/>
      <c r="D5" s="3"/>
      <c r="E5" s="3"/>
      <c r="F5" s="3"/>
      <c r="G5" s="4"/>
    </row>
    <row r="6" spans="1:9" x14ac:dyDescent="0.2">
      <c r="A6" s="17" t="s">
        <v>1</v>
      </c>
      <c r="B6" s="5">
        <v>189900</v>
      </c>
      <c r="C6" s="5"/>
      <c r="D6" s="5"/>
      <c r="E6" s="5">
        <v>378900</v>
      </c>
      <c r="F6" s="5">
        <v>189700</v>
      </c>
      <c r="G6" s="51">
        <f>+B6+E6-F6</f>
        <v>379100</v>
      </c>
    </row>
    <row r="7" spans="1:9" x14ac:dyDescent="0.2">
      <c r="A7" s="17"/>
      <c r="B7" s="5"/>
      <c r="C7" s="6"/>
      <c r="D7" s="6"/>
      <c r="E7" s="6"/>
      <c r="F7" s="6"/>
      <c r="G7" s="7"/>
    </row>
    <row r="8" spans="1:9" x14ac:dyDescent="0.2">
      <c r="A8" s="17"/>
      <c r="B8" s="5"/>
      <c r="C8" s="6"/>
      <c r="D8" s="6"/>
      <c r="E8" s="6"/>
      <c r="F8" s="6"/>
      <c r="G8" s="7"/>
    </row>
    <row r="9" spans="1:9" x14ac:dyDescent="0.2">
      <c r="A9" s="17"/>
      <c r="B9" s="2"/>
      <c r="C9" s="3"/>
      <c r="D9" s="3"/>
      <c r="E9" s="3"/>
      <c r="F9" s="3"/>
      <c r="G9" s="4"/>
    </row>
    <row r="10" spans="1:9" x14ac:dyDescent="0.2">
      <c r="A10" s="17"/>
      <c r="B10" s="10" t="s">
        <v>59</v>
      </c>
      <c r="C10" s="11" t="s">
        <v>74</v>
      </c>
      <c r="D10" s="11" t="s">
        <v>75</v>
      </c>
      <c r="E10" s="43" t="s">
        <v>76</v>
      </c>
      <c r="F10" s="11" t="s">
        <v>60</v>
      </c>
      <c r="G10" s="12" t="s">
        <v>4</v>
      </c>
    </row>
    <row r="11" spans="1:9" x14ac:dyDescent="0.2">
      <c r="A11" s="17" t="s">
        <v>3</v>
      </c>
      <c r="B11" s="5">
        <v>15600</v>
      </c>
      <c r="C11" s="6">
        <v>7900</v>
      </c>
      <c r="D11" s="6">
        <v>13400</v>
      </c>
      <c r="E11" s="6">
        <v>10900</v>
      </c>
      <c r="F11" s="6">
        <v>10700</v>
      </c>
      <c r="G11" s="4"/>
    </row>
    <row r="12" spans="1:9" x14ac:dyDescent="0.2">
      <c r="A12" s="17" t="s">
        <v>8</v>
      </c>
      <c r="B12" s="5">
        <v>1163500</v>
      </c>
      <c r="C12" s="6">
        <v>2046400</v>
      </c>
      <c r="D12" s="6">
        <v>1773200</v>
      </c>
      <c r="E12" s="6">
        <v>1615100</v>
      </c>
      <c r="F12" s="6">
        <v>2081000</v>
      </c>
      <c r="G12" s="4"/>
    </row>
    <row r="13" spans="1:9" x14ac:dyDescent="0.2">
      <c r="A13" s="17" t="s">
        <v>13</v>
      </c>
      <c r="B13" s="5">
        <v>0</v>
      </c>
      <c r="C13" s="6">
        <v>0</v>
      </c>
      <c r="D13" s="6">
        <v>0</v>
      </c>
      <c r="E13" s="6">
        <v>0</v>
      </c>
      <c r="F13" s="6">
        <v>0</v>
      </c>
      <c r="G13" s="4"/>
    </row>
    <row r="14" spans="1:9" x14ac:dyDescent="0.2">
      <c r="A14" s="17" t="s">
        <v>9</v>
      </c>
      <c r="B14" s="8">
        <v>8810200</v>
      </c>
      <c r="C14" s="9">
        <v>7817900</v>
      </c>
      <c r="D14" s="9">
        <v>7856200</v>
      </c>
      <c r="E14" s="9">
        <v>7853800</v>
      </c>
      <c r="F14" s="9">
        <v>7109700</v>
      </c>
      <c r="G14" s="4"/>
    </row>
    <row r="15" spans="1:9" x14ac:dyDescent="0.2">
      <c r="A15" s="17"/>
      <c r="B15" s="2"/>
      <c r="C15" s="3"/>
      <c r="D15" s="3"/>
      <c r="E15" s="3"/>
      <c r="F15" s="3"/>
      <c r="G15" s="4"/>
    </row>
    <row r="16" spans="1:9" x14ac:dyDescent="0.2">
      <c r="A16" s="17"/>
      <c r="B16" s="78">
        <f>SUM(B11:B14)</f>
        <v>9989300</v>
      </c>
      <c r="C16" s="78">
        <f t="shared" ref="C16:F16" si="0">SUM(C11:C14)</f>
        <v>9872200</v>
      </c>
      <c r="D16" s="78">
        <f t="shared" si="0"/>
        <v>9642800</v>
      </c>
      <c r="E16" s="78">
        <f t="shared" si="0"/>
        <v>9479800</v>
      </c>
      <c r="F16" s="78">
        <f t="shared" si="0"/>
        <v>9201400</v>
      </c>
      <c r="G16" s="51">
        <f>+AVERAGE(B16:F16)</f>
        <v>9637100</v>
      </c>
    </row>
    <row r="17" spans="1:7" x14ac:dyDescent="0.2">
      <c r="A17" s="17"/>
      <c r="B17" s="2"/>
      <c r="C17" s="3"/>
      <c r="D17" s="3"/>
      <c r="E17" s="3"/>
      <c r="F17" s="3"/>
      <c r="G17" s="4"/>
    </row>
    <row r="18" spans="1:7" s="1" customFormat="1" x14ac:dyDescent="0.2">
      <c r="A18" s="18" t="s">
        <v>5</v>
      </c>
      <c r="B18" s="13"/>
      <c r="C18" s="14"/>
      <c r="D18" s="14"/>
      <c r="E18" s="14"/>
      <c r="F18" s="14"/>
      <c r="G18" s="15">
        <f>G6/G16</f>
        <v>3.9337560054373201E-2</v>
      </c>
    </row>
    <row r="19" spans="1:7" s="1" customFormat="1" x14ac:dyDescent="0.2">
      <c r="A19" s="19"/>
      <c r="B19" s="19"/>
      <c r="C19" s="19"/>
      <c r="D19" s="19"/>
      <c r="E19" s="19"/>
      <c r="F19" s="19"/>
      <c r="G19" s="20"/>
    </row>
    <row r="21" spans="1:7" x14ac:dyDescent="0.2">
      <c r="A21" s="48" t="s">
        <v>54</v>
      </c>
    </row>
  </sheetData>
  <mergeCells count="1">
    <mergeCell ref="B3:G3"/>
  </mergeCells>
  <phoneticPr fontId="4" type="noConversion"/>
  <hyperlinks>
    <hyperlink ref="A21" r:id="rId1" xr:uid="{A84EF137-2856-4237-9B30-E49094C93385}"/>
    <hyperlink ref="I3" r:id="rId2" xr:uid="{CA28F1FA-7D5E-4F83-8388-A014F22A4933}"/>
    <hyperlink ref="I1" r:id="rId3" xr:uid="{E6801261-D4F4-4341-922F-2F48E735342B}"/>
  </hyperlinks>
  <pageMargins left="0.5" right="0.5" top="1" bottom="1" header="0.5" footer="0.5"/>
  <pageSetup orientation="landscape" r:id="rId4"/>
  <headerFooter alignWithMargins="0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00B050"/>
    <pageSetUpPr fitToPage="1"/>
  </sheetPr>
  <dimension ref="A1:O21"/>
  <sheetViews>
    <sheetView workbookViewId="0">
      <pane xSplit="1" ySplit="4" topLeftCell="B5" activePane="bottomRight" state="frozen"/>
      <selection activeCell="B7" sqref="B7"/>
      <selection pane="topRight" activeCell="B7" sqref="B7"/>
      <selection pane="bottomLeft" activeCell="B7" sqref="B7"/>
      <selection pane="bottomRight" activeCell="B5" sqref="B5"/>
    </sheetView>
  </sheetViews>
  <sheetFormatPr defaultRowHeight="12.75" x14ac:dyDescent="0.2"/>
  <cols>
    <col min="1" max="1" width="26.140625" customWidth="1"/>
    <col min="2" max="2" width="13.7109375" bestFit="1" customWidth="1"/>
    <col min="3" max="6" width="13.7109375" customWidth="1"/>
    <col min="7" max="7" width="12.42578125" customWidth="1"/>
    <col min="8" max="8" width="13" customWidth="1"/>
    <col min="9" max="9" width="11.85546875" bestFit="1" customWidth="1"/>
    <col min="10" max="11" width="11.85546875" customWidth="1"/>
    <col min="12" max="12" width="13.140625" bestFit="1" customWidth="1"/>
    <col min="13" max="13" width="13.28515625" bestFit="1" customWidth="1"/>
    <col min="14" max="14" width="12.28515625" customWidth="1"/>
    <col min="15" max="15" width="12.85546875" bestFit="1" customWidth="1"/>
  </cols>
  <sheetData>
    <row r="1" spans="1:15" x14ac:dyDescent="0.2">
      <c r="A1" s="1" t="s">
        <v>34</v>
      </c>
    </row>
    <row r="3" spans="1:15" s="1" customFormat="1" x14ac:dyDescent="0.2">
      <c r="A3" s="16"/>
      <c r="B3" s="88" t="s">
        <v>6</v>
      </c>
      <c r="C3" s="89"/>
      <c r="D3" s="89"/>
      <c r="E3" s="90"/>
      <c r="F3" s="90"/>
      <c r="G3" s="91"/>
      <c r="H3" s="88" t="s">
        <v>7</v>
      </c>
      <c r="I3" s="89"/>
      <c r="J3" s="89"/>
      <c r="K3" s="89"/>
      <c r="L3" s="89"/>
      <c r="M3" s="92"/>
      <c r="O3" s="48" t="s">
        <v>71</v>
      </c>
    </row>
    <row r="4" spans="1:15" x14ac:dyDescent="0.2">
      <c r="A4" s="17"/>
      <c r="B4" s="10" t="s">
        <v>57</v>
      </c>
      <c r="C4" s="11"/>
      <c r="D4" s="11"/>
      <c r="E4" s="11" t="s">
        <v>55</v>
      </c>
      <c r="F4" s="11" t="s">
        <v>58</v>
      </c>
      <c r="G4" s="12" t="s">
        <v>2</v>
      </c>
      <c r="H4" s="10" t="s">
        <v>57</v>
      </c>
      <c r="I4" s="11"/>
      <c r="J4" s="11"/>
      <c r="K4" s="11" t="s">
        <v>55</v>
      </c>
      <c r="L4" s="11" t="s">
        <v>58</v>
      </c>
      <c r="M4" s="12" t="s">
        <v>2</v>
      </c>
    </row>
    <row r="5" spans="1:15" x14ac:dyDescent="0.2">
      <c r="A5" s="17"/>
      <c r="B5" s="59"/>
      <c r="C5" s="37"/>
      <c r="D5" s="37"/>
      <c r="E5" s="37"/>
      <c r="F5" s="37"/>
      <c r="G5" s="24"/>
      <c r="H5" s="59"/>
      <c r="I5" s="37"/>
      <c r="J5" s="37"/>
      <c r="K5" s="37"/>
      <c r="L5" s="37"/>
      <c r="M5" s="4"/>
    </row>
    <row r="6" spans="1:15" x14ac:dyDescent="0.2">
      <c r="A6" s="17" t="s">
        <v>1</v>
      </c>
      <c r="B6" s="25">
        <v>44000</v>
      </c>
      <c r="C6" s="25"/>
      <c r="D6" s="25"/>
      <c r="E6" s="25">
        <v>87000</v>
      </c>
      <c r="F6" s="25">
        <v>43000</v>
      </c>
      <c r="G6" s="66">
        <f>+B6+E6-F6</f>
        <v>88000</v>
      </c>
      <c r="H6" s="25">
        <v>57000</v>
      </c>
      <c r="I6" s="25"/>
      <c r="J6" s="25"/>
      <c r="K6" s="25">
        <v>109000</v>
      </c>
      <c r="L6" s="25">
        <v>54000</v>
      </c>
      <c r="M6" s="51">
        <f>+H6+K6-L6</f>
        <v>112000</v>
      </c>
    </row>
    <row r="7" spans="1:15" x14ac:dyDescent="0.2">
      <c r="A7" s="17"/>
      <c r="B7" s="25"/>
      <c r="C7" s="23"/>
      <c r="D7" s="23"/>
      <c r="E7" s="23"/>
      <c r="F7" s="23"/>
      <c r="G7" s="58"/>
      <c r="H7" s="25"/>
      <c r="I7" s="23"/>
      <c r="J7" s="23"/>
      <c r="K7" s="23"/>
      <c r="L7" s="23"/>
      <c r="M7" s="7"/>
    </row>
    <row r="8" spans="1:15" x14ac:dyDescent="0.2">
      <c r="A8" s="17"/>
      <c r="B8" s="25"/>
      <c r="C8" s="23"/>
      <c r="D8" s="23"/>
      <c r="E8" s="23"/>
      <c r="F8" s="23"/>
      <c r="G8" s="58"/>
      <c r="H8" s="25"/>
      <c r="I8" s="23"/>
      <c r="J8" s="23"/>
      <c r="K8" s="23"/>
      <c r="L8" s="23"/>
      <c r="M8" s="7"/>
    </row>
    <row r="9" spans="1:15" x14ac:dyDescent="0.2">
      <c r="A9" s="17"/>
      <c r="B9" s="59"/>
      <c r="C9" s="37"/>
      <c r="D9" s="37"/>
      <c r="E9" s="37"/>
      <c r="F9" s="37"/>
      <c r="G9" s="24"/>
      <c r="H9" s="59"/>
      <c r="I9" s="37"/>
      <c r="J9" s="37"/>
      <c r="K9" s="37"/>
      <c r="L9" s="37"/>
      <c r="M9" s="4"/>
    </row>
    <row r="10" spans="1:15" x14ac:dyDescent="0.2">
      <c r="A10" s="17"/>
      <c r="B10" s="60" t="s">
        <v>59</v>
      </c>
      <c r="C10" s="62" t="s">
        <v>74</v>
      </c>
      <c r="D10" s="62" t="s">
        <v>75</v>
      </c>
      <c r="E10" s="61" t="s">
        <v>76</v>
      </c>
      <c r="F10" s="62" t="s">
        <v>60</v>
      </c>
      <c r="G10" s="63" t="s">
        <v>4</v>
      </c>
      <c r="H10" s="60" t="s">
        <v>59</v>
      </c>
      <c r="I10" s="62" t="s">
        <v>74</v>
      </c>
      <c r="J10" s="62" t="s">
        <v>75</v>
      </c>
      <c r="K10" s="61" t="s">
        <v>76</v>
      </c>
      <c r="L10" s="62" t="s">
        <v>60</v>
      </c>
      <c r="M10" s="12" t="s">
        <v>4</v>
      </c>
    </row>
    <row r="11" spans="1:15" x14ac:dyDescent="0.2">
      <c r="A11" s="17" t="s">
        <v>3</v>
      </c>
      <c r="B11" s="25">
        <v>264000</v>
      </c>
      <c r="C11" s="23">
        <v>0</v>
      </c>
      <c r="D11" s="23">
        <v>0</v>
      </c>
      <c r="E11" s="23">
        <v>0</v>
      </c>
      <c r="F11" s="23">
        <v>40000</v>
      </c>
      <c r="G11" s="24"/>
      <c r="H11" s="25">
        <v>632000</v>
      </c>
      <c r="I11" s="23">
        <v>500000</v>
      </c>
      <c r="J11" s="23">
        <v>500000</v>
      </c>
      <c r="K11" s="23">
        <v>0</v>
      </c>
      <c r="L11" s="23">
        <v>96000</v>
      </c>
      <c r="M11" s="4"/>
    </row>
    <row r="12" spans="1:15" x14ac:dyDescent="0.2">
      <c r="A12" s="17" t="s">
        <v>8</v>
      </c>
      <c r="B12" s="25">
        <v>0</v>
      </c>
      <c r="C12" s="23">
        <v>159000</v>
      </c>
      <c r="D12" s="23">
        <v>238000</v>
      </c>
      <c r="E12" s="23">
        <v>99000</v>
      </c>
      <c r="F12" s="23">
        <v>96000</v>
      </c>
      <c r="G12" s="24"/>
      <c r="H12" s="25">
        <v>0</v>
      </c>
      <c r="I12" s="23">
        <v>144000</v>
      </c>
      <c r="J12" s="23">
        <v>150000</v>
      </c>
      <c r="K12" s="23">
        <v>2000</v>
      </c>
      <c r="L12" s="23">
        <v>0</v>
      </c>
      <c r="M12" s="4"/>
    </row>
    <row r="13" spans="1:15" x14ac:dyDescent="0.2">
      <c r="A13" s="17" t="s">
        <v>13</v>
      </c>
      <c r="B13" s="25">
        <v>190000</v>
      </c>
      <c r="C13" s="23">
        <v>21000</v>
      </c>
      <c r="D13" s="23">
        <v>0</v>
      </c>
      <c r="E13" s="23">
        <v>0</v>
      </c>
      <c r="F13" s="23">
        <v>0</v>
      </c>
      <c r="G13" s="24"/>
      <c r="H13" s="25">
        <v>0</v>
      </c>
      <c r="I13" s="23">
        <v>0</v>
      </c>
      <c r="J13" s="23">
        <v>0</v>
      </c>
      <c r="K13" s="23">
        <v>0</v>
      </c>
      <c r="L13" s="23">
        <v>0</v>
      </c>
      <c r="M13" s="4"/>
    </row>
    <row r="14" spans="1:15" x14ac:dyDescent="0.2">
      <c r="A14" s="17" t="s">
        <v>9</v>
      </c>
      <c r="B14" s="64">
        <v>1741000</v>
      </c>
      <c r="C14" s="26">
        <v>2005000</v>
      </c>
      <c r="D14" s="26">
        <v>2005000</v>
      </c>
      <c r="E14" s="26">
        <v>2004000</v>
      </c>
      <c r="F14" s="26">
        <v>1964000</v>
      </c>
      <c r="G14" s="24"/>
      <c r="H14" s="64">
        <v>2485000</v>
      </c>
      <c r="I14" s="26">
        <v>2124000</v>
      </c>
      <c r="J14" s="26">
        <v>2123000</v>
      </c>
      <c r="K14" s="26">
        <v>2623000</v>
      </c>
      <c r="L14" s="26">
        <v>2528000</v>
      </c>
      <c r="M14" s="4"/>
    </row>
    <row r="15" spans="1:15" x14ac:dyDescent="0.2">
      <c r="A15" s="17"/>
      <c r="B15" s="59"/>
      <c r="C15" s="37"/>
      <c r="D15" s="37"/>
      <c r="E15" s="37"/>
      <c r="F15" s="37"/>
      <c r="G15" s="24"/>
      <c r="H15" s="59"/>
      <c r="I15" s="37"/>
      <c r="J15" s="37"/>
      <c r="K15" s="37"/>
      <c r="L15" s="37"/>
      <c r="M15" s="4"/>
    </row>
    <row r="16" spans="1:15" x14ac:dyDescent="0.2">
      <c r="A16" s="17"/>
      <c r="B16" s="78">
        <f>SUM(B11:B14)</f>
        <v>2195000</v>
      </c>
      <c r="C16" s="78">
        <f t="shared" ref="C16:F16" si="0">SUM(C11:C14)</f>
        <v>2185000</v>
      </c>
      <c r="D16" s="78">
        <f t="shared" si="0"/>
        <v>2243000</v>
      </c>
      <c r="E16" s="78">
        <f t="shared" si="0"/>
        <v>2103000</v>
      </c>
      <c r="F16" s="78">
        <f t="shared" si="0"/>
        <v>2100000</v>
      </c>
      <c r="G16" s="51">
        <f>+AVERAGE(B16:F16)</f>
        <v>2165200</v>
      </c>
      <c r="H16" s="78">
        <f>SUM(H11:H14)</f>
        <v>3117000</v>
      </c>
      <c r="I16" s="78">
        <f t="shared" ref="I16:L16" si="1">SUM(I11:I14)</f>
        <v>2768000</v>
      </c>
      <c r="J16" s="78">
        <f t="shared" si="1"/>
        <v>2773000</v>
      </c>
      <c r="K16" s="78">
        <f t="shared" si="1"/>
        <v>2625000</v>
      </c>
      <c r="L16" s="78">
        <f t="shared" si="1"/>
        <v>2624000</v>
      </c>
      <c r="M16" s="51">
        <f>+AVERAGE(H16:L16)</f>
        <v>2781400</v>
      </c>
    </row>
    <row r="17" spans="1:13" x14ac:dyDescent="0.2">
      <c r="A17" s="17"/>
      <c r="B17" s="2"/>
      <c r="C17" s="3"/>
      <c r="D17" s="3"/>
      <c r="E17" s="3"/>
      <c r="F17" s="3"/>
      <c r="G17" s="4"/>
      <c r="H17" s="2"/>
      <c r="I17" s="3"/>
      <c r="J17" s="3"/>
      <c r="K17" s="3"/>
      <c r="L17" s="3"/>
      <c r="M17" s="4"/>
    </row>
    <row r="18" spans="1:13" s="1" customFormat="1" x14ac:dyDescent="0.2">
      <c r="A18" s="18" t="s">
        <v>5</v>
      </c>
      <c r="B18" s="13"/>
      <c r="C18" s="14"/>
      <c r="D18" s="14"/>
      <c r="E18" s="14"/>
      <c r="F18" s="14"/>
      <c r="G18" s="15">
        <f>G6/G16</f>
        <v>4.0642896730094219E-2</v>
      </c>
      <c r="H18" s="13"/>
      <c r="I18" s="14"/>
      <c r="J18" s="14"/>
      <c r="K18" s="14"/>
      <c r="L18" s="14"/>
      <c r="M18" s="15">
        <f>M6/M16</f>
        <v>4.0267491191486302E-2</v>
      </c>
    </row>
    <row r="19" spans="1:13" s="1" customFormat="1" x14ac:dyDescent="0.2">
      <c r="A19" s="19"/>
      <c r="B19" s="19"/>
      <c r="C19" s="19"/>
      <c r="D19" s="19"/>
      <c r="E19" s="19"/>
      <c r="F19" s="19"/>
      <c r="G19" s="20"/>
      <c r="H19" s="19"/>
      <c r="I19" s="19"/>
      <c r="J19" s="19"/>
      <c r="K19" s="19"/>
      <c r="L19" s="19"/>
      <c r="M19" s="20"/>
    </row>
    <row r="20" spans="1:13" x14ac:dyDescent="0.2">
      <c r="B20" s="5"/>
      <c r="C20" s="6"/>
      <c r="D20" s="6"/>
      <c r="E20" s="6"/>
      <c r="F20" s="6"/>
      <c r="G20" s="4"/>
      <c r="H20" s="5"/>
      <c r="I20" s="6"/>
      <c r="J20" s="6"/>
    </row>
    <row r="21" spans="1:13" x14ac:dyDescent="0.2">
      <c r="A21" s="48" t="s">
        <v>43</v>
      </c>
      <c r="B21" s="5"/>
      <c r="C21" s="6"/>
      <c r="D21" s="6"/>
      <c r="E21" s="6"/>
      <c r="F21" s="6"/>
      <c r="G21" s="4"/>
      <c r="H21" s="5"/>
      <c r="I21" s="6"/>
      <c r="J21" s="6"/>
    </row>
  </sheetData>
  <mergeCells count="2">
    <mergeCell ref="B3:G3"/>
    <mergeCell ref="H3:M3"/>
  </mergeCells>
  <phoneticPr fontId="4" type="noConversion"/>
  <hyperlinks>
    <hyperlink ref="A21" r:id="rId1" xr:uid="{78D3DDCA-8DC1-43ED-8292-D54E4085CCCA}"/>
    <hyperlink ref="O3" r:id="rId2" xr:uid="{DC659D98-567A-42C2-956C-8CBB60B5075F}"/>
  </hyperlinks>
  <pageMargins left="0.75" right="0.75" top="1" bottom="1" header="0.5" footer="0.5"/>
  <pageSetup scale="79" orientation="landscape" r:id="rId3"/>
  <headerFooter alignWithMargins="0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00B050"/>
    <pageSetUpPr fitToPage="1"/>
  </sheetPr>
  <dimension ref="A1:I25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RowHeight="12.75" x14ac:dyDescent="0.2"/>
  <cols>
    <col min="1" max="1" width="26.140625" customWidth="1"/>
    <col min="2" max="2" width="13.7109375" bestFit="1" customWidth="1"/>
    <col min="3" max="6" width="13.7109375" customWidth="1"/>
    <col min="7" max="7" width="13.140625" customWidth="1"/>
    <col min="8" max="8" width="13" bestFit="1" customWidth="1"/>
  </cols>
  <sheetData>
    <row r="1" spans="1:9" x14ac:dyDescent="0.2">
      <c r="A1" s="1" t="s">
        <v>0</v>
      </c>
    </row>
    <row r="3" spans="1:9" s="1" customFormat="1" x14ac:dyDescent="0.2">
      <c r="A3" s="16"/>
      <c r="B3" s="88" t="s">
        <v>10</v>
      </c>
      <c r="C3" s="89"/>
      <c r="D3" s="89"/>
      <c r="E3" s="89"/>
      <c r="F3" s="89"/>
      <c r="G3" s="92"/>
      <c r="I3" s="48" t="s">
        <v>71</v>
      </c>
    </row>
    <row r="4" spans="1:9" x14ac:dyDescent="0.2">
      <c r="A4" s="17"/>
      <c r="B4" s="10" t="s">
        <v>57</v>
      </c>
      <c r="C4" s="11"/>
      <c r="D4" s="11"/>
      <c r="E4" s="11" t="s">
        <v>55</v>
      </c>
      <c r="F4" s="11" t="s">
        <v>58</v>
      </c>
      <c r="G4" s="12" t="s">
        <v>2</v>
      </c>
    </row>
    <row r="5" spans="1:9" x14ac:dyDescent="0.2">
      <c r="A5" s="17"/>
      <c r="B5" s="59"/>
      <c r="C5" s="37"/>
      <c r="D5" s="37"/>
      <c r="E5" s="37"/>
      <c r="F5" s="37"/>
      <c r="G5" s="24"/>
    </row>
    <row r="6" spans="1:9" x14ac:dyDescent="0.2">
      <c r="A6" s="17" t="s">
        <v>1</v>
      </c>
      <c r="B6" s="25">
        <v>86000</v>
      </c>
      <c r="C6" s="25"/>
      <c r="D6" s="25"/>
      <c r="E6" s="25">
        <v>170000</v>
      </c>
      <c r="F6" s="25">
        <v>83000</v>
      </c>
      <c r="G6" s="66">
        <f>+B6+E6-F6</f>
        <v>173000</v>
      </c>
    </row>
    <row r="7" spans="1:9" x14ac:dyDescent="0.2">
      <c r="A7" s="17"/>
      <c r="B7" s="25"/>
      <c r="C7" s="23"/>
      <c r="D7" s="23"/>
      <c r="E7" s="23"/>
      <c r="F7" s="23"/>
      <c r="G7" s="58"/>
    </row>
    <row r="8" spans="1:9" x14ac:dyDescent="0.2">
      <c r="A8" s="17"/>
      <c r="B8" s="25"/>
      <c r="C8" s="23"/>
      <c r="D8" s="23"/>
      <c r="E8" s="23"/>
      <c r="F8" s="23"/>
      <c r="G8" s="58"/>
    </row>
    <row r="9" spans="1:9" x14ac:dyDescent="0.2">
      <c r="A9" s="17"/>
      <c r="B9" s="59"/>
      <c r="C9" s="37"/>
      <c r="D9" s="37"/>
      <c r="E9" s="37"/>
      <c r="F9" s="37"/>
      <c r="G9" s="24"/>
    </row>
    <row r="10" spans="1:9" x14ac:dyDescent="0.2">
      <c r="A10" s="17"/>
      <c r="B10" s="60" t="s">
        <v>59</v>
      </c>
      <c r="C10" s="62" t="s">
        <v>74</v>
      </c>
      <c r="D10" s="62" t="s">
        <v>75</v>
      </c>
      <c r="E10" s="61" t="s">
        <v>76</v>
      </c>
      <c r="F10" s="62" t="s">
        <v>60</v>
      </c>
      <c r="G10" s="63" t="s">
        <v>4</v>
      </c>
    </row>
    <row r="11" spans="1:9" x14ac:dyDescent="0.2">
      <c r="A11" s="17" t="s">
        <v>3</v>
      </c>
      <c r="B11" s="25">
        <v>0</v>
      </c>
      <c r="C11" s="23">
        <v>0</v>
      </c>
      <c r="D11" s="23">
        <v>0</v>
      </c>
      <c r="E11" s="23">
        <v>0</v>
      </c>
      <c r="F11" s="23">
        <v>0</v>
      </c>
      <c r="G11" s="24"/>
    </row>
    <row r="12" spans="1:9" x14ac:dyDescent="0.2">
      <c r="A12" s="17" t="s">
        <v>8</v>
      </c>
      <c r="B12" s="25">
        <v>200000</v>
      </c>
      <c r="C12" s="23">
        <v>85000</v>
      </c>
      <c r="D12" s="23">
        <v>0</v>
      </c>
      <c r="E12" s="23">
        <v>0</v>
      </c>
      <c r="F12" s="23">
        <v>185000</v>
      </c>
      <c r="G12" s="24"/>
    </row>
    <row r="13" spans="1:9" x14ac:dyDescent="0.2">
      <c r="A13" s="17" t="s">
        <v>13</v>
      </c>
      <c r="B13" s="25">
        <v>0</v>
      </c>
      <c r="C13" s="23">
        <v>0</v>
      </c>
      <c r="D13" s="23">
        <v>0</v>
      </c>
      <c r="E13" s="23">
        <v>0</v>
      </c>
      <c r="F13" s="23">
        <v>0</v>
      </c>
      <c r="G13" s="24"/>
    </row>
    <row r="14" spans="1:9" x14ac:dyDescent="0.2">
      <c r="A14" s="17" t="s">
        <v>9</v>
      </c>
      <c r="B14" s="64">
        <v>3986000</v>
      </c>
      <c r="C14" s="26">
        <v>3986000</v>
      </c>
      <c r="D14" s="26">
        <v>3985000</v>
      </c>
      <c r="E14" s="26">
        <v>4085000</v>
      </c>
      <c r="F14" s="26">
        <v>3695000</v>
      </c>
      <c r="G14" s="24"/>
    </row>
    <row r="15" spans="1:9" x14ac:dyDescent="0.2">
      <c r="A15" s="17"/>
      <c r="B15" s="59"/>
      <c r="C15" s="37"/>
      <c r="D15" s="37"/>
      <c r="E15" s="37"/>
      <c r="F15" s="37"/>
      <c r="G15" s="24"/>
    </row>
    <row r="16" spans="1:9" x14ac:dyDescent="0.2">
      <c r="A16" s="17"/>
      <c r="B16" s="78">
        <f>SUM(B11:B14)</f>
        <v>4186000</v>
      </c>
      <c r="C16" s="78">
        <f t="shared" ref="C16:F16" si="0">SUM(C11:C14)</f>
        <v>4071000</v>
      </c>
      <c r="D16" s="78">
        <f t="shared" si="0"/>
        <v>3985000</v>
      </c>
      <c r="E16" s="78">
        <f t="shared" si="0"/>
        <v>4085000</v>
      </c>
      <c r="F16" s="78">
        <f t="shared" si="0"/>
        <v>3880000</v>
      </c>
      <c r="G16" s="51">
        <f>+AVERAGE(B16:F16)</f>
        <v>4041400</v>
      </c>
    </row>
    <row r="17" spans="1:8" x14ac:dyDescent="0.2">
      <c r="A17" s="17"/>
      <c r="B17" s="2"/>
      <c r="C17" s="3"/>
      <c r="D17" s="3"/>
      <c r="E17" s="3"/>
      <c r="F17" s="3"/>
      <c r="G17" s="4"/>
    </row>
    <row r="18" spans="1:8" s="1" customFormat="1" x14ac:dyDescent="0.2">
      <c r="A18" s="18" t="s">
        <v>5</v>
      </c>
      <c r="B18" s="13"/>
      <c r="C18" s="14"/>
      <c r="D18" s="14"/>
      <c r="E18" s="14"/>
      <c r="F18" s="14"/>
      <c r="G18" s="15">
        <f>G6/G16</f>
        <v>4.280694808729648E-2</v>
      </c>
    </row>
    <row r="19" spans="1:8" s="1" customFormat="1" x14ac:dyDescent="0.2">
      <c r="A19" s="19"/>
      <c r="B19" s="19"/>
      <c r="C19" s="19"/>
      <c r="D19" s="19"/>
      <c r="E19" s="19"/>
      <c r="F19" s="19"/>
      <c r="G19" s="20"/>
    </row>
    <row r="25" spans="1:8" x14ac:dyDescent="0.2">
      <c r="H25" s="53" t="s">
        <v>41</v>
      </c>
    </row>
  </sheetData>
  <mergeCells count="1">
    <mergeCell ref="B3:G3"/>
  </mergeCells>
  <phoneticPr fontId="4" type="noConversion"/>
  <hyperlinks>
    <hyperlink ref="I3" r:id="rId1" xr:uid="{01DE8BDB-581C-495D-ACD0-D628BBF901FC}"/>
  </hyperlinks>
  <pageMargins left="0.75" right="0.75" top="1" bottom="1" header="0.5" footer="0.5"/>
  <pageSetup orientation="landscape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rgb="FF00B050"/>
    <pageSetUpPr fitToPage="1"/>
  </sheetPr>
  <dimension ref="A1:K21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RowHeight="12.75" x14ac:dyDescent="0.2"/>
  <cols>
    <col min="1" max="1" width="26.140625" customWidth="1"/>
    <col min="2" max="2" width="13.7109375" bestFit="1" customWidth="1"/>
    <col min="3" max="6" width="13.7109375" customWidth="1"/>
    <col min="7" max="7" width="11.42578125" customWidth="1"/>
    <col min="8" max="8" width="13" bestFit="1" customWidth="1"/>
  </cols>
  <sheetData>
    <row r="1" spans="1:11" x14ac:dyDescent="0.2">
      <c r="A1" s="1" t="s">
        <v>0</v>
      </c>
    </row>
    <row r="2" spans="1:11" x14ac:dyDescent="0.2">
      <c r="J2" s="1"/>
      <c r="K2" s="1"/>
    </row>
    <row r="3" spans="1:11" s="1" customFormat="1" x14ac:dyDescent="0.2">
      <c r="A3" s="16"/>
      <c r="B3" s="88" t="s">
        <v>28</v>
      </c>
      <c r="C3" s="89"/>
      <c r="D3" s="89"/>
      <c r="E3" s="89"/>
      <c r="F3" s="89"/>
      <c r="G3" s="92"/>
      <c r="I3" s="69" t="s">
        <v>70</v>
      </c>
      <c r="J3"/>
      <c r="K3"/>
    </row>
    <row r="4" spans="1:11" x14ac:dyDescent="0.2">
      <c r="A4" s="17"/>
      <c r="B4" s="10" t="s">
        <v>57</v>
      </c>
      <c r="C4" s="11"/>
      <c r="D4" s="11"/>
      <c r="E4" s="11" t="s">
        <v>55</v>
      </c>
      <c r="F4" s="11" t="s">
        <v>58</v>
      </c>
      <c r="G4" s="12" t="s">
        <v>2</v>
      </c>
    </row>
    <row r="5" spans="1:11" x14ac:dyDescent="0.2">
      <c r="A5" s="17"/>
      <c r="B5" s="2"/>
      <c r="C5" s="3"/>
      <c r="D5" s="3"/>
      <c r="E5" s="3"/>
      <c r="F5" s="3"/>
      <c r="G5" s="4"/>
    </row>
    <row r="6" spans="1:11" x14ac:dyDescent="0.2">
      <c r="A6" s="17" t="s">
        <v>1</v>
      </c>
      <c r="B6" s="25">
        <v>194000</v>
      </c>
      <c r="C6" s="25"/>
      <c r="D6" s="25"/>
      <c r="E6" s="25">
        <v>361000</v>
      </c>
      <c r="F6" s="25">
        <v>176000</v>
      </c>
      <c r="G6" s="51">
        <f>+B6+E6-F6</f>
        <v>379000</v>
      </c>
    </row>
    <row r="7" spans="1:11" x14ac:dyDescent="0.2">
      <c r="A7" s="17"/>
      <c r="B7" s="25"/>
      <c r="C7" s="23"/>
      <c r="D7" s="23"/>
      <c r="E7" s="23"/>
      <c r="F7" s="23"/>
      <c r="G7" s="7"/>
    </row>
    <row r="8" spans="1:11" x14ac:dyDescent="0.2">
      <c r="A8" s="17"/>
      <c r="B8" s="25"/>
      <c r="C8" s="23"/>
      <c r="D8" s="23"/>
      <c r="E8" s="23"/>
      <c r="F8" s="23"/>
      <c r="G8" s="7"/>
    </row>
    <row r="9" spans="1:11" x14ac:dyDescent="0.2">
      <c r="A9" s="17"/>
      <c r="B9" s="59"/>
      <c r="C9" s="37"/>
      <c r="D9" s="37"/>
      <c r="E9" s="37"/>
      <c r="F9" s="37"/>
      <c r="G9" s="4"/>
    </row>
    <row r="10" spans="1:11" x14ac:dyDescent="0.2">
      <c r="A10" s="17"/>
      <c r="B10" s="60" t="s">
        <v>59</v>
      </c>
      <c r="C10" s="62" t="s">
        <v>74</v>
      </c>
      <c r="D10" s="62" t="s">
        <v>75</v>
      </c>
      <c r="E10" s="61" t="s">
        <v>76</v>
      </c>
      <c r="F10" s="62" t="s">
        <v>60</v>
      </c>
      <c r="G10" s="12" t="s">
        <v>4</v>
      </c>
    </row>
    <row r="11" spans="1:11" x14ac:dyDescent="0.2">
      <c r="A11" s="17" t="s">
        <v>3</v>
      </c>
      <c r="B11" s="25">
        <v>693000</v>
      </c>
      <c r="C11" s="23">
        <v>559000</v>
      </c>
      <c r="D11" s="23">
        <v>259000</v>
      </c>
      <c r="E11" s="23">
        <v>250000</v>
      </c>
      <c r="F11" s="23">
        <v>250000</v>
      </c>
      <c r="G11" s="4"/>
    </row>
    <row r="12" spans="1:11" x14ac:dyDescent="0.2">
      <c r="A12" s="17" t="s">
        <v>8</v>
      </c>
      <c r="B12" s="25">
        <v>0</v>
      </c>
      <c r="C12" s="23">
        <v>0</v>
      </c>
      <c r="D12" s="23">
        <v>362000</v>
      </c>
      <c r="E12" s="23">
        <v>10000</v>
      </c>
      <c r="F12" s="23">
        <v>190000</v>
      </c>
      <c r="G12" s="4"/>
    </row>
    <row r="13" spans="1:11" x14ac:dyDescent="0.2">
      <c r="A13" s="17" t="s">
        <v>13</v>
      </c>
      <c r="B13" s="25">
        <v>0</v>
      </c>
      <c r="C13" s="23">
        <v>0</v>
      </c>
      <c r="D13" s="23">
        <v>0</v>
      </c>
      <c r="E13" s="23">
        <v>0</v>
      </c>
      <c r="F13" s="23">
        <v>0</v>
      </c>
      <c r="G13" s="4"/>
    </row>
    <row r="14" spans="1:11" x14ac:dyDescent="0.2">
      <c r="A14" s="17" t="s">
        <v>9</v>
      </c>
      <c r="B14" s="64">
        <v>10102000</v>
      </c>
      <c r="C14" s="26">
        <v>9864000</v>
      </c>
      <c r="D14" s="26">
        <v>9568000</v>
      </c>
      <c r="E14" s="26">
        <v>9576000</v>
      </c>
      <c r="F14" s="26">
        <v>9430000</v>
      </c>
      <c r="G14" s="4"/>
    </row>
    <row r="15" spans="1:11" x14ac:dyDescent="0.2">
      <c r="A15" s="17"/>
      <c r="B15" s="2"/>
      <c r="C15" s="3"/>
      <c r="D15" s="3"/>
      <c r="E15" s="3"/>
      <c r="F15" s="3"/>
      <c r="G15" s="4"/>
    </row>
    <row r="16" spans="1:11" x14ac:dyDescent="0.2">
      <c r="A16" s="17"/>
      <c r="B16" s="78">
        <f>SUM(B11:B14)</f>
        <v>10795000</v>
      </c>
      <c r="C16" s="78">
        <f t="shared" ref="C16:F16" si="0">SUM(C11:C14)</f>
        <v>10423000</v>
      </c>
      <c r="D16" s="78">
        <f t="shared" si="0"/>
        <v>10189000</v>
      </c>
      <c r="E16" s="78">
        <f t="shared" si="0"/>
        <v>9836000</v>
      </c>
      <c r="F16" s="78">
        <f t="shared" si="0"/>
        <v>9870000</v>
      </c>
      <c r="G16" s="51">
        <f>+AVERAGE(B16:F16)</f>
        <v>10222600</v>
      </c>
    </row>
    <row r="17" spans="1:7" x14ac:dyDescent="0.2">
      <c r="A17" s="17"/>
      <c r="B17" s="2"/>
      <c r="C17" s="3"/>
      <c r="D17" s="3"/>
      <c r="E17" s="3"/>
      <c r="F17" s="3"/>
      <c r="G17" s="4"/>
    </row>
    <row r="18" spans="1:7" s="1" customFormat="1" x14ac:dyDescent="0.2">
      <c r="A18" s="18" t="s">
        <v>5</v>
      </c>
      <c r="B18" s="13"/>
      <c r="C18" s="14"/>
      <c r="D18" s="14"/>
      <c r="E18" s="14"/>
      <c r="F18" s="14"/>
      <c r="G18" s="15">
        <f>G6/G16</f>
        <v>3.7074716803944203E-2</v>
      </c>
    </row>
    <row r="19" spans="1:7" s="1" customFormat="1" x14ac:dyDescent="0.2">
      <c r="A19" s="57" t="s">
        <v>44</v>
      </c>
      <c r="B19" s="19"/>
      <c r="C19" s="19"/>
      <c r="D19" s="19"/>
      <c r="E19" s="19"/>
      <c r="F19" s="19"/>
      <c r="G19" s="20"/>
    </row>
    <row r="21" spans="1:7" x14ac:dyDescent="0.2">
      <c r="A21" s="48" t="s">
        <v>44</v>
      </c>
    </row>
  </sheetData>
  <mergeCells count="1">
    <mergeCell ref="B3:G3"/>
  </mergeCells>
  <phoneticPr fontId="4" type="noConversion"/>
  <hyperlinks>
    <hyperlink ref="A21" r:id="rId1" xr:uid="{CC8939E2-C588-4DDD-8AF5-1964837C0B2C}"/>
    <hyperlink ref="A19" r:id="rId2" xr:uid="{CA581224-A4ED-40FF-9845-1D09BCC39337}"/>
    <hyperlink ref="I3" r:id="rId3" xr:uid="{3E982676-8FB9-4F7E-A8D3-519422716059}"/>
  </hyperlinks>
  <pageMargins left="0.75" right="0.75" top="1" bottom="1" header="0.5" footer="0.5"/>
  <pageSetup orientation="landscape" r:id="rId4"/>
  <headerFooter alignWithMargins="0"/>
  <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rgb="FF00B050"/>
    <pageSetUpPr fitToPage="1"/>
  </sheetPr>
  <dimension ref="A1:AG24"/>
  <sheetViews>
    <sheetView workbookViewId="0">
      <pane xSplit="1" ySplit="4" topLeftCell="B5" activePane="bottomRight" state="frozen"/>
      <selection activeCell="B7" sqref="B7"/>
      <selection pane="topRight" activeCell="B7" sqref="B7"/>
      <selection pane="bottomLeft" activeCell="B7" sqref="B7"/>
      <selection pane="bottomRight" activeCell="B5" sqref="B5"/>
    </sheetView>
  </sheetViews>
  <sheetFormatPr defaultRowHeight="12.75" x14ac:dyDescent="0.2"/>
  <cols>
    <col min="1" max="1" width="26.140625" customWidth="1"/>
    <col min="2" max="2" width="13.7109375" bestFit="1" customWidth="1"/>
    <col min="3" max="6" width="13.7109375" customWidth="1"/>
    <col min="7" max="7" width="11.42578125" customWidth="1"/>
    <col min="8" max="8" width="13" bestFit="1" customWidth="1"/>
    <col min="9" max="13" width="13.7109375" customWidth="1"/>
    <col min="14" max="14" width="11.42578125" customWidth="1"/>
    <col min="15" max="15" width="13" customWidth="1"/>
    <col min="16" max="16" width="13.7109375" bestFit="1" customWidth="1"/>
    <col min="17" max="20" width="13.7109375" customWidth="1"/>
    <col min="21" max="21" width="11.42578125" customWidth="1"/>
    <col min="22" max="22" width="13" bestFit="1" customWidth="1"/>
    <col min="23" max="23" width="13.7109375" bestFit="1" customWidth="1"/>
    <col min="24" max="27" width="13.7109375" customWidth="1"/>
    <col min="28" max="28" width="11.42578125" customWidth="1"/>
    <col min="29" max="29" width="13" bestFit="1" customWidth="1"/>
    <col min="30" max="30" width="13.7109375" bestFit="1" customWidth="1"/>
    <col min="31" max="34" width="13.7109375" customWidth="1"/>
    <col min="35" max="35" width="11.42578125" customWidth="1"/>
    <col min="36" max="36" width="13" bestFit="1" customWidth="1"/>
  </cols>
  <sheetData>
    <row r="1" spans="1:33" x14ac:dyDescent="0.2">
      <c r="A1" s="1" t="s">
        <v>0</v>
      </c>
    </row>
    <row r="3" spans="1:33" s="1" customFormat="1" x14ac:dyDescent="0.2">
      <c r="A3" s="16"/>
      <c r="B3" s="88" t="s">
        <v>11</v>
      </c>
      <c r="C3" s="89"/>
      <c r="D3" s="89"/>
      <c r="E3" s="89"/>
      <c r="F3" s="89"/>
      <c r="G3" s="92"/>
      <c r="H3" s="93" t="s">
        <v>12</v>
      </c>
      <c r="I3" s="94"/>
      <c r="J3" s="94"/>
      <c r="K3" s="94"/>
      <c r="L3" s="94"/>
      <c r="M3" s="95"/>
      <c r="N3" s="88" t="s">
        <v>14</v>
      </c>
      <c r="O3" s="89"/>
      <c r="P3" s="89"/>
      <c r="Q3" s="89"/>
      <c r="R3" s="89"/>
      <c r="S3" s="92"/>
      <c r="T3" s="93" t="s">
        <v>15</v>
      </c>
      <c r="U3" s="94"/>
      <c r="V3" s="94"/>
      <c r="W3" s="94"/>
      <c r="X3" s="94"/>
      <c r="Y3" s="95"/>
      <c r="Z3" s="93" t="s">
        <v>16</v>
      </c>
      <c r="AA3" s="94"/>
      <c r="AB3" s="94"/>
      <c r="AC3" s="94"/>
      <c r="AD3" s="94"/>
      <c r="AE3" s="95"/>
      <c r="AG3" s="48"/>
    </row>
    <row r="4" spans="1:33" x14ac:dyDescent="0.2">
      <c r="A4" s="17"/>
      <c r="B4" s="10" t="s">
        <v>57</v>
      </c>
      <c r="C4" s="11"/>
      <c r="D4" s="11"/>
      <c r="E4" s="11" t="s">
        <v>55</v>
      </c>
      <c r="F4" s="11" t="s">
        <v>58</v>
      </c>
      <c r="G4" s="12" t="s">
        <v>2</v>
      </c>
      <c r="H4" s="10" t="s">
        <v>57</v>
      </c>
      <c r="I4" s="11"/>
      <c r="J4" s="11"/>
      <c r="K4" s="11" t="s">
        <v>55</v>
      </c>
      <c r="L4" s="11" t="s">
        <v>58</v>
      </c>
      <c r="M4" s="12" t="s">
        <v>2</v>
      </c>
      <c r="N4" s="10" t="s">
        <v>57</v>
      </c>
      <c r="O4" s="11"/>
      <c r="P4" s="11"/>
      <c r="Q4" s="11" t="s">
        <v>55</v>
      </c>
      <c r="R4" s="11" t="s">
        <v>58</v>
      </c>
      <c r="S4" s="12" t="s">
        <v>2</v>
      </c>
      <c r="T4" s="10" t="s">
        <v>57</v>
      </c>
      <c r="U4" s="11"/>
      <c r="V4" s="11"/>
      <c r="W4" s="11" t="s">
        <v>55</v>
      </c>
      <c r="X4" s="11" t="s">
        <v>58</v>
      </c>
      <c r="Y4" s="12" t="s">
        <v>2</v>
      </c>
      <c r="Z4" s="10" t="s">
        <v>57</v>
      </c>
      <c r="AA4" s="11"/>
      <c r="AB4" s="11"/>
      <c r="AC4" s="11" t="s">
        <v>55</v>
      </c>
      <c r="AD4" s="11" t="s">
        <v>58</v>
      </c>
      <c r="AE4" s="12" t="s">
        <v>2</v>
      </c>
    </row>
    <row r="5" spans="1:33" x14ac:dyDescent="0.2">
      <c r="A5" s="17"/>
      <c r="B5" s="2"/>
      <c r="C5" s="3"/>
      <c r="D5" s="3"/>
      <c r="E5" s="3"/>
      <c r="F5" s="3"/>
      <c r="G5" s="4"/>
      <c r="H5" s="2"/>
      <c r="I5" s="3"/>
      <c r="J5" s="3"/>
      <c r="K5" s="3"/>
      <c r="L5" s="3"/>
      <c r="M5" s="4"/>
      <c r="N5" s="2"/>
      <c r="O5" s="3"/>
      <c r="P5" s="3"/>
      <c r="Q5" s="3"/>
      <c r="R5" s="3"/>
      <c r="S5" s="4"/>
      <c r="T5" s="2"/>
      <c r="U5" s="3"/>
      <c r="V5" s="3"/>
      <c r="W5" s="3"/>
      <c r="X5" s="3"/>
      <c r="Y5" s="4"/>
      <c r="Z5" s="2"/>
      <c r="AA5" s="3"/>
      <c r="AB5" s="3"/>
      <c r="AC5" s="3"/>
      <c r="AD5" s="3"/>
      <c r="AE5" s="4"/>
    </row>
    <row r="6" spans="1:33" x14ac:dyDescent="0.2">
      <c r="A6" s="17" t="s">
        <v>1</v>
      </c>
      <c r="B6" s="25">
        <v>34000</v>
      </c>
      <c r="C6" s="25"/>
      <c r="D6" s="25"/>
      <c r="E6" s="25">
        <v>68000</v>
      </c>
      <c r="F6" s="25">
        <v>34000</v>
      </c>
      <c r="G6" s="51">
        <f>+B6+E6-F6</f>
        <v>68000</v>
      </c>
      <c r="H6" s="25">
        <v>16000</v>
      </c>
      <c r="I6" s="25"/>
      <c r="J6" s="25"/>
      <c r="K6" s="25">
        <v>35857</v>
      </c>
      <c r="L6" s="25">
        <v>18000</v>
      </c>
      <c r="M6" s="51">
        <f>+H6+K6-L6</f>
        <v>33857</v>
      </c>
      <c r="N6" s="25">
        <v>47000</v>
      </c>
      <c r="O6" s="25"/>
      <c r="P6" s="25"/>
      <c r="Q6" s="25">
        <v>95000</v>
      </c>
      <c r="R6" s="25">
        <v>48000</v>
      </c>
      <c r="S6" s="51">
        <f>+N6+Q6-R6</f>
        <v>94000</v>
      </c>
      <c r="T6" s="25">
        <v>25000</v>
      </c>
      <c r="U6" s="25"/>
      <c r="V6" s="25"/>
      <c r="W6" s="25">
        <v>50000</v>
      </c>
      <c r="X6" s="25">
        <v>25000</v>
      </c>
      <c r="Y6" s="51">
        <f>+T6+W6-X6</f>
        <v>50000</v>
      </c>
      <c r="Z6" s="25">
        <v>29000</v>
      </c>
      <c r="AA6" s="25"/>
      <c r="AB6" s="25"/>
      <c r="AC6" s="25">
        <v>61000</v>
      </c>
      <c r="AD6" s="25">
        <v>30000</v>
      </c>
      <c r="AE6" s="51">
        <f>+Z6+AC6-AD6</f>
        <v>60000</v>
      </c>
    </row>
    <row r="7" spans="1:33" x14ac:dyDescent="0.2">
      <c r="A7" s="17"/>
      <c r="B7" s="5"/>
      <c r="C7" s="6"/>
      <c r="D7" s="6"/>
      <c r="E7" s="6"/>
      <c r="F7" s="6"/>
      <c r="G7" s="7"/>
      <c r="H7" s="25"/>
      <c r="I7" s="23"/>
      <c r="J7" s="23"/>
      <c r="K7" s="23"/>
      <c r="L7" s="23"/>
      <c r="M7" s="7"/>
      <c r="N7" s="5"/>
      <c r="O7" s="6"/>
      <c r="P7" s="6"/>
      <c r="Q7" s="6"/>
      <c r="R7" s="6"/>
      <c r="S7" s="7"/>
      <c r="T7" s="25"/>
      <c r="U7" s="23"/>
      <c r="V7" s="23"/>
      <c r="W7" s="23"/>
      <c r="X7" s="23"/>
      <c r="Y7" s="7"/>
      <c r="Z7" s="5"/>
      <c r="AA7" s="6"/>
      <c r="AB7" s="6"/>
      <c r="AC7" s="6"/>
      <c r="AD7" s="6"/>
      <c r="AE7" s="7"/>
    </row>
    <row r="8" spans="1:33" x14ac:dyDescent="0.2">
      <c r="A8" s="17"/>
      <c r="B8" s="5"/>
      <c r="C8" s="6"/>
      <c r="D8" s="6"/>
      <c r="E8" s="6"/>
      <c r="F8" s="6"/>
      <c r="G8" s="7"/>
      <c r="H8" s="5"/>
      <c r="I8" s="6"/>
      <c r="J8" s="6"/>
      <c r="K8" s="6"/>
      <c r="L8" s="6"/>
      <c r="M8" s="7"/>
      <c r="N8" s="5"/>
      <c r="O8" s="6"/>
      <c r="P8" s="6"/>
      <c r="Q8" s="6"/>
      <c r="R8" s="6"/>
      <c r="S8" s="7"/>
      <c r="T8" s="5"/>
      <c r="U8" s="6"/>
      <c r="V8" s="6"/>
      <c r="W8" s="6"/>
      <c r="X8" s="6"/>
      <c r="Y8" s="7"/>
      <c r="Z8" s="5"/>
      <c r="AA8" s="6"/>
      <c r="AB8" s="6"/>
      <c r="AC8" s="6"/>
      <c r="AD8" s="6"/>
      <c r="AE8" s="7"/>
    </row>
    <row r="9" spans="1:33" x14ac:dyDescent="0.2">
      <c r="A9" s="17"/>
      <c r="B9" s="2"/>
      <c r="C9" s="3"/>
      <c r="D9" s="3"/>
      <c r="E9" s="3"/>
      <c r="F9" s="3"/>
      <c r="G9" s="4"/>
      <c r="H9" s="2"/>
      <c r="I9" s="3"/>
      <c r="J9" s="3"/>
      <c r="K9" s="3"/>
      <c r="L9" s="3"/>
      <c r="M9" s="4"/>
      <c r="N9" s="2"/>
      <c r="O9" s="3"/>
      <c r="P9" s="3"/>
      <c r="Q9" s="3"/>
      <c r="R9" s="3"/>
      <c r="S9" s="4"/>
      <c r="T9" s="2"/>
      <c r="U9" s="3"/>
      <c r="V9" s="3"/>
      <c r="W9" s="3"/>
      <c r="X9" s="3"/>
      <c r="Y9" s="4"/>
      <c r="Z9" s="2"/>
      <c r="AA9" s="3"/>
      <c r="AB9" s="3"/>
      <c r="AC9" s="3"/>
      <c r="AD9" s="3"/>
      <c r="AE9" s="4"/>
    </row>
    <row r="10" spans="1:33" x14ac:dyDescent="0.2">
      <c r="A10" s="17"/>
      <c r="B10" s="60" t="s">
        <v>59</v>
      </c>
      <c r="C10" s="62" t="s">
        <v>74</v>
      </c>
      <c r="D10" s="62" t="s">
        <v>75</v>
      </c>
      <c r="E10" s="43" t="s">
        <v>76</v>
      </c>
      <c r="F10" s="11" t="s">
        <v>60</v>
      </c>
      <c r="G10" s="12" t="s">
        <v>4</v>
      </c>
      <c r="H10" s="60" t="s">
        <v>59</v>
      </c>
      <c r="I10" s="62" t="s">
        <v>74</v>
      </c>
      <c r="J10" s="62" t="s">
        <v>75</v>
      </c>
      <c r="K10" s="43" t="s">
        <v>76</v>
      </c>
      <c r="L10" s="11" t="s">
        <v>60</v>
      </c>
      <c r="M10" s="12" t="s">
        <v>4</v>
      </c>
      <c r="N10" s="60" t="s">
        <v>59</v>
      </c>
      <c r="O10" s="62" t="s">
        <v>74</v>
      </c>
      <c r="P10" s="62" t="s">
        <v>75</v>
      </c>
      <c r="Q10" s="43" t="s">
        <v>76</v>
      </c>
      <c r="R10" s="11" t="s">
        <v>60</v>
      </c>
      <c r="S10" s="12" t="s">
        <v>4</v>
      </c>
      <c r="T10" s="60" t="s">
        <v>59</v>
      </c>
      <c r="U10" s="62" t="s">
        <v>74</v>
      </c>
      <c r="V10" s="62" t="s">
        <v>75</v>
      </c>
      <c r="W10" s="61" t="s">
        <v>76</v>
      </c>
      <c r="X10" s="11" t="s">
        <v>60</v>
      </c>
      <c r="Y10" s="12" t="s">
        <v>4</v>
      </c>
      <c r="Z10" s="10" t="s">
        <v>59</v>
      </c>
      <c r="AA10" s="11" t="s">
        <v>74</v>
      </c>
      <c r="AB10" s="11" t="s">
        <v>75</v>
      </c>
      <c r="AC10" s="43" t="s">
        <v>76</v>
      </c>
      <c r="AD10" s="11" t="s">
        <v>60</v>
      </c>
      <c r="AE10" s="12" t="s">
        <v>4</v>
      </c>
    </row>
    <row r="11" spans="1:33" x14ac:dyDescent="0.2">
      <c r="A11" s="17" t="s">
        <v>3</v>
      </c>
      <c r="B11" s="25">
        <v>6000</v>
      </c>
      <c r="C11" s="23">
        <v>7000</v>
      </c>
      <c r="D11" s="23">
        <v>7000</v>
      </c>
      <c r="E11" s="6">
        <v>7000</v>
      </c>
      <c r="F11" s="56">
        <v>7000</v>
      </c>
      <c r="G11" s="4"/>
      <c r="H11" s="25">
        <v>3000</v>
      </c>
      <c r="I11" s="23">
        <v>53000</v>
      </c>
      <c r="J11" s="23">
        <v>52568</v>
      </c>
      <c r="K11" s="6">
        <v>52579</v>
      </c>
      <c r="L11" s="56">
        <v>52600</v>
      </c>
      <c r="M11" s="4"/>
      <c r="N11" s="25">
        <v>18000</v>
      </c>
      <c r="O11" s="23">
        <v>17000</v>
      </c>
      <c r="P11" s="23">
        <v>17000</v>
      </c>
      <c r="Q11" s="6">
        <v>17000</v>
      </c>
      <c r="R11" s="56">
        <v>17000</v>
      </c>
      <c r="S11" s="4"/>
      <c r="T11" s="25">
        <v>2000</v>
      </c>
      <c r="U11" s="23">
        <v>2000</v>
      </c>
      <c r="V11" s="23">
        <v>2000</v>
      </c>
      <c r="W11" s="23">
        <v>2000</v>
      </c>
      <c r="X11" s="56">
        <v>2000</v>
      </c>
      <c r="Y11" s="4"/>
      <c r="Z11" s="25">
        <v>3000</v>
      </c>
      <c r="AA11" s="23">
        <v>253000</v>
      </c>
      <c r="AB11" s="23">
        <v>253000</v>
      </c>
      <c r="AC11" s="6">
        <v>253000</v>
      </c>
      <c r="AD11" s="56">
        <v>253000</v>
      </c>
      <c r="AE11" s="4"/>
    </row>
    <row r="12" spans="1:33" x14ac:dyDescent="0.2">
      <c r="A12" s="17" t="s">
        <v>8</v>
      </c>
      <c r="B12" s="25">
        <v>0</v>
      </c>
      <c r="C12" s="23">
        <v>0</v>
      </c>
      <c r="D12" s="73">
        <v>0</v>
      </c>
      <c r="E12" s="6">
        <v>0</v>
      </c>
      <c r="F12" s="56">
        <v>0</v>
      </c>
      <c r="G12" s="4"/>
      <c r="H12" s="25">
        <v>0</v>
      </c>
      <c r="I12" s="23">
        <v>0</v>
      </c>
      <c r="J12" s="23">
        <v>0</v>
      </c>
      <c r="K12" s="6"/>
      <c r="L12" s="56">
        <v>0</v>
      </c>
      <c r="M12" s="4"/>
      <c r="N12" s="25">
        <v>0</v>
      </c>
      <c r="O12" s="23">
        <v>0</v>
      </c>
      <c r="P12" s="23">
        <v>0</v>
      </c>
      <c r="Q12" s="6">
        <v>0</v>
      </c>
      <c r="R12" s="56">
        <v>0</v>
      </c>
      <c r="S12" s="4"/>
      <c r="T12" s="25">
        <v>0</v>
      </c>
      <c r="U12" s="23">
        <v>0</v>
      </c>
      <c r="V12" s="23">
        <v>0</v>
      </c>
      <c r="W12" s="23">
        <v>0</v>
      </c>
      <c r="X12" s="56">
        <v>0</v>
      </c>
      <c r="Y12" s="4"/>
      <c r="Z12" s="25">
        <v>0</v>
      </c>
      <c r="AA12" s="23">
        <v>0</v>
      </c>
      <c r="AB12" s="23">
        <v>0</v>
      </c>
      <c r="AC12" s="6">
        <v>0</v>
      </c>
      <c r="AD12" s="56">
        <v>0</v>
      </c>
      <c r="AE12" s="4"/>
    </row>
    <row r="13" spans="1:33" x14ac:dyDescent="0.2">
      <c r="A13" s="17" t="s">
        <v>13</v>
      </c>
      <c r="B13" s="25">
        <v>18000</v>
      </c>
      <c r="C13" s="23">
        <v>21000</v>
      </c>
      <c r="D13" s="73">
        <v>12000</v>
      </c>
      <c r="E13" s="6">
        <v>0</v>
      </c>
      <c r="F13" s="56">
        <v>0</v>
      </c>
      <c r="G13" s="4"/>
      <c r="H13" s="25">
        <v>104000</v>
      </c>
      <c r="I13" s="23">
        <v>34000</v>
      </c>
      <c r="J13" s="23">
        <v>32603</v>
      </c>
      <c r="K13" s="6">
        <v>0</v>
      </c>
      <c r="L13" s="56">
        <v>12782</v>
      </c>
      <c r="M13" s="4"/>
      <c r="N13" s="25">
        <v>218000</v>
      </c>
      <c r="O13" s="23">
        <v>139000</v>
      </c>
      <c r="P13" s="23">
        <v>114000</v>
      </c>
      <c r="Q13" s="6">
        <v>56000</v>
      </c>
      <c r="R13" s="56">
        <v>129000</v>
      </c>
      <c r="S13" s="4"/>
      <c r="T13" s="25">
        <v>0</v>
      </c>
      <c r="U13" s="23">
        <v>0</v>
      </c>
      <c r="V13" s="23">
        <v>0</v>
      </c>
      <c r="W13" s="23">
        <v>0</v>
      </c>
      <c r="X13" s="56">
        <v>0</v>
      </c>
      <c r="Y13" s="4"/>
      <c r="Z13" s="25">
        <v>0</v>
      </c>
      <c r="AA13" s="23">
        <v>0</v>
      </c>
      <c r="AB13" s="23">
        <v>0</v>
      </c>
      <c r="AC13" s="6">
        <v>0</v>
      </c>
      <c r="AD13" s="56">
        <v>0</v>
      </c>
      <c r="AE13" s="4"/>
    </row>
    <row r="14" spans="1:33" x14ac:dyDescent="0.2">
      <c r="A14" s="17" t="s">
        <v>9</v>
      </c>
      <c r="B14" s="64">
        <v>939000</v>
      </c>
      <c r="C14" s="26">
        <v>940000</v>
      </c>
      <c r="D14" s="26">
        <v>942000</v>
      </c>
      <c r="E14" s="9">
        <v>943000</v>
      </c>
      <c r="F14" s="70">
        <v>945000</v>
      </c>
      <c r="G14" s="4"/>
      <c r="H14" s="64">
        <v>334000</v>
      </c>
      <c r="I14" s="26">
        <v>335000</v>
      </c>
      <c r="J14" s="26">
        <v>335472</v>
      </c>
      <c r="K14" s="9">
        <v>335752</v>
      </c>
      <c r="L14" s="70">
        <v>336670</v>
      </c>
      <c r="M14" s="4"/>
      <c r="N14" s="64">
        <v>1652000</v>
      </c>
      <c r="O14" s="26">
        <v>1657000</v>
      </c>
      <c r="P14" s="26">
        <v>1661000</v>
      </c>
      <c r="Q14" s="9">
        <v>1664000</v>
      </c>
      <c r="R14" s="70">
        <v>1669000</v>
      </c>
      <c r="S14" s="4"/>
      <c r="T14" s="64">
        <v>1047000</v>
      </c>
      <c r="U14" s="26">
        <v>1047000</v>
      </c>
      <c r="V14" s="26">
        <v>1047000</v>
      </c>
      <c r="W14" s="26">
        <v>1047000</v>
      </c>
      <c r="X14" s="70">
        <v>1048000</v>
      </c>
      <c r="Y14" s="4"/>
      <c r="Z14" s="64">
        <v>1296000</v>
      </c>
      <c r="AA14" s="26">
        <v>1047000</v>
      </c>
      <c r="AB14" s="26">
        <v>1047000</v>
      </c>
      <c r="AC14" s="9">
        <v>1048000</v>
      </c>
      <c r="AD14" s="71">
        <v>1049000</v>
      </c>
      <c r="AE14" s="4"/>
    </row>
    <row r="15" spans="1:33" x14ac:dyDescent="0.2">
      <c r="A15" s="17"/>
      <c r="B15" s="2"/>
      <c r="C15" s="3"/>
      <c r="D15" s="3"/>
      <c r="E15" s="3"/>
      <c r="F15" s="3"/>
      <c r="G15" s="4"/>
      <c r="H15" s="59"/>
      <c r="I15" s="37"/>
      <c r="J15" s="37"/>
      <c r="K15" s="3"/>
      <c r="L15" s="3"/>
      <c r="M15" s="4"/>
      <c r="N15" s="59"/>
      <c r="O15" s="37"/>
      <c r="P15" s="37"/>
      <c r="Q15" s="3"/>
      <c r="R15" s="3"/>
      <c r="S15" s="4"/>
      <c r="T15" s="59"/>
      <c r="U15" s="37"/>
      <c r="V15" s="37"/>
      <c r="W15" s="37"/>
      <c r="X15" s="3"/>
      <c r="Y15" s="4"/>
      <c r="Z15" s="59"/>
      <c r="AA15" s="37"/>
      <c r="AB15" s="37"/>
      <c r="AC15" s="3"/>
      <c r="AD15" s="3"/>
      <c r="AE15" s="4"/>
    </row>
    <row r="16" spans="1:33" x14ac:dyDescent="0.2">
      <c r="A16" s="17"/>
      <c r="B16" s="78">
        <f>SUM(B11:B14)</f>
        <v>963000</v>
      </c>
      <c r="C16" s="78">
        <f t="shared" ref="C16:F16" si="0">SUM(C11:C14)</f>
        <v>968000</v>
      </c>
      <c r="D16" s="78">
        <f t="shared" si="0"/>
        <v>961000</v>
      </c>
      <c r="E16" s="78">
        <f t="shared" si="0"/>
        <v>950000</v>
      </c>
      <c r="F16" s="78">
        <f t="shared" si="0"/>
        <v>952000</v>
      </c>
      <c r="G16" s="51">
        <f>+AVERAGE(B16:F16)</f>
        <v>958800</v>
      </c>
      <c r="H16" s="78">
        <f>SUM(H11:H14)</f>
        <v>441000</v>
      </c>
      <c r="I16" s="78">
        <f t="shared" ref="I16:L16" si="1">SUM(I11:I14)</f>
        <v>422000</v>
      </c>
      <c r="J16" s="78">
        <f t="shared" si="1"/>
        <v>420643</v>
      </c>
      <c r="K16" s="78">
        <f t="shared" si="1"/>
        <v>388331</v>
      </c>
      <c r="L16" s="78">
        <f t="shared" si="1"/>
        <v>402052</v>
      </c>
      <c r="M16" s="51">
        <f>+AVERAGE(H16:L16)</f>
        <v>414805.2</v>
      </c>
      <c r="N16" s="78">
        <f>SUM(N11:N14)</f>
        <v>1888000</v>
      </c>
      <c r="O16" s="78">
        <f t="shared" ref="O16:R16" si="2">SUM(O11:O14)</f>
        <v>1813000</v>
      </c>
      <c r="P16" s="78">
        <f t="shared" si="2"/>
        <v>1792000</v>
      </c>
      <c r="Q16" s="78">
        <f t="shared" si="2"/>
        <v>1737000</v>
      </c>
      <c r="R16" s="78">
        <f t="shared" si="2"/>
        <v>1815000</v>
      </c>
      <c r="S16" s="51">
        <f>+AVERAGE(N16:R16)</f>
        <v>1809000</v>
      </c>
      <c r="T16" s="78">
        <f>SUM(T11:T14)</f>
        <v>1049000</v>
      </c>
      <c r="U16" s="78">
        <f t="shared" ref="U16:X16" si="3">SUM(U11:U14)</f>
        <v>1049000</v>
      </c>
      <c r="V16" s="78">
        <f t="shared" si="3"/>
        <v>1049000</v>
      </c>
      <c r="W16" s="78">
        <f t="shared" si="3"/>
        <v>1049000</v>
      </c>
      <c r="X16" s="78">
        <f t="shared" si="3"/>
        <v>1050000</v>
      </c>
      <c r="Y16" s="51">
        <f>+AVERAGE(T16:X16)</f>
        <v>1049200</v>
      </c>
      <c r="Z16" s="78">
        <f>SUM(Z11:Z14)</f>
        <v>1299000</v>
      </c>
      <c r="AA16" s="78">
        <f t="shared" ref="AA16:AD16" si="4">SUM(AA11:AA14)</f>
        <v>1300000</v>
      </c>
      <c r="AB16" s="78">
        <f t="shared" si="4"/>
        <v>1300000</v>
      </c>
      <c r="AC16" s="78">
        <f t="shared" si="4"/>
        <v>1301000</v>
      </c>
      <c r="AD16" s="78">
        <f t="shared" si="4"/>
        <v>1302000</v>
      </c>
      <c r="AE16" s="51">
        <f>+AVERAGE(Z16:AD16)</f>
        <v>1300400</v>
      </c>
    </row>
    <row r="17" spans="1:31" x14ac:dyDescent="0.2">
      <c r="A17" s="17"/>
      <c r="B17" s="2"/>
      <c r="C17" s="3"/>
      <c r="D17" s="3"/>
      <c r="E17" s="3"/>
      <c r="F17" s="3"/>
      <c r="G17" s="4"/>
      <c r="H17" s="59"/>
      <c r="I17" s="37"/>
      <c r="J17" s="37"/>
      <c r="K17" s="3"/>
      <c r="L17" s="3"/>
      <c r="M17" s="4"/>
      <c r="N17" s="2"/>
      <c r="O17" s="3"/>
      <c r="P17" s="3"/>
      <c r="Q17" s="3"/>
      <c r="R17" s="3"/>
      <c r="S17" s="4"/>
      <c r="T17" s="59"/>
      <c r="U17" s="37"/>
      <c r="V17" s="37"/>
      <c r="W17" s="37"/>
      <c r="X17" s="3"/>
      <c r="Y17" s="4"/>
      <c r="Z17" s="2"/>
      <c r="AA17" s="3"/>
      <c r="AB17" s="3"/>
      <c r="AC17" s="3"/>
      <c r="AD17" s="3"/>
      <c r="AE17" s="4"/>
    </row>
    <row r="18" spans="1:31" s="1" customFormat="1" x14ac:dyDescent="0.2">
      <c r="A18" s="18" t="s">
        <v>5</v>
      </c>
      <c r="B18" s="13"/>
      <c r="C18" s="14"/>
      <c r="D18" s="14"/>
      <c r="E18" s="14"/>
      <c r="F18" s="14"/>
      <c r="G18" s="15">
        <f>G6/G16</f>
        <v>7.0921985815602842E-2</v>
      </c>
      <c r="H18" s="13"/>
      <c r="I18" s="14"/>
      <c r="J18" s="14"/>
      <c r="K18" s="14"/>
      <c r="L18" s="14"/>
      <c r="M18" s="15">
        <f>M6/M16</f>
        <v>8.16214454399318E-2</v>
      </c>
      <c r="N18" s="13"/>
      <c r="O18" s="14"/>
      <c r="P18" s="14"/>
      <c r="Q18" s="14"/>
      <c r="R18" s="14"/>
      <c r="S18" s="15">
        <f>S6/S16</f>
        <v>5.1962410171365395E-2</v>
      </c>
      <c r="T18" s="13"/>
      <c r="U18" s="14"/>
      <c r="V18" s="14"/>
      <c r="W18" s="14"/>
      <c r="X18" s="14"/>
      <c r="Y18" s="15">
        <f>Y6/Y16</f>
        <v>4.7655356462066339E-2</v>
      </c>
      <c r="Z18" s="13"/>
      <c r="AA18" s="14"/>
      <c r="AB18" s="14"/>
      <c r="AC18" s="14"/>
      <c r="AD18" s="14"/>
      <c r="AE18" s="15">
        <f>AE6/AE16</f>
        <v>4.6139649338665024E-2</v>
      </c>
    </row>
    <row r="19" spans="1:31" s="1" customFormat="1" x14ac:dyDescent="0.2">
      <c r="A19" s="19"/>
      <c r="B19" s="19"/>
      <c r="C19" s="19"/>
      <c r="D19" s="19"/>
      <c r="E19" s="19"/>
      <c r="F19" s="19"/>
      <c r="G19" s="20"/>
      <c r="H19" s="19"/>
      <c r="I19" s="19"/>
      <c r="J19" s="19"/>
      <c r="K19" s="19"/>
      <c r="L19" s="19"/>
      <c r="M19" s="20"/>
      <c r="N19" s="19"/>
      <c r="O19" s="19"/>
      <c r="P19" s="19"/>
      <c r="Q19" s="19"/>
      <c r="R19" s="19"/>
      <c r="S19" s="20"/>
      <c r="T19" s="19"/>
      <c r="U19" s="19"/>
      <c r="V19" s="19"/>
      <c r="W19" s="19"/>
      <c r="X19" s="19"/>
      <c r="Y19" s="20"/>
      <c r="Z19" s="19"/>
      <c r="AA19" s="19"/>
      <c r="AB19" s="19"/>
      <c r="AC19" s="19"/>
      <c r="AD19" s="19"/>
      <c r="AE19" s="20"/>
    </row>
    <row r="21" spans="1:31" x14ac:dyDescent="0.2">
      <c r="A21" s="48" t="s">
        <v>45</v>
      </c>
    </row>
    <row r="24" spans="1:31" x14ac:dyDescent="0.2">
      <c r="F24" s="54"/>
    </row>
  </sheetData>
  <mergeCells count="5">
    <mergeCell ref="T3:Y3"/>
    <mergeCell ref="Z3:AE3"/>
    <mergeCell ref="B3:G3"/>
    <mergeCell ref="H3:M3"/>
    <mergeCell ref="N3:S3"/>
  </mergeCells>
  <phoneticPr fontId="4" type="noConversion"/>
  <hyperlinks>
    <hyperlink ref="A21" r:id="rId1" xr:uid="{DDB4A673-41E7-44A9-8FCA-D9B3E0332E13}"/>
  </hyperlinks>
  <pageMargins left="0.75" right="0.75" top="1" bottom="1" header="0.5" footer="0.5"/>
  <pageSetup scale="34" orientation="landscape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rgb="FF00B050"/>
    <pageSetUpPr fitToPage="1"/>
  </sheetPr>
  <dimension ref="A1:M22"/>
  <sheetViews>
    <sheetView workbookViewId="0">
      <pane xSplit="1" ySplit="4" topLeftCell="B5" activePane="bottomRight" state="frozen"/>
      <selection activeCell="B7" sqref="B7"/>
      <selection pane="topRight" activeCell="B7" sqref="B7"/>
      <selection pane="bottomLeft" activeCell="B7" sqref="B7"/>
      <selection pane="bottomRight" activeCell="B5" sqref="B5"/>
    </sheetView>
  </sheetViews>
  <sheetFormatPr defaultRowHeight="12.75" x14ac:dyDescent="0.2"/>
  <cols>
    <col min="1" max="1" width="26.140625" customWidth="1"/>
    <col min="2" max="2" width="13.7109375" bestFit="1" customWidth="1"/>
    <col min="3" max="6" width="13.7109375" customWidth="1"/>
    <col min="7" max="7" width="11.42578125" customWidth="1"/>
    <col min="8" max="8" width="13" bestFit="1" customWidth="1"/>
    <col min="9" max="9" width="13.7109375" bestFit="1" customWidth="1"/>
    <col min="10" max="13" width="13.7109375" customWidth="1"/>
    <col min="14" max="14" width="11.42578125" customWidth="1"/>
    <col min="15" max="15" width="13" bestFit="1" customWidth="1"/>
  </cols>
  <sheetData>
    <row r="1" spans="1:13" x14ac:dyDescent="0.2">
      <c r="A1" s="1" t="s">
        <v>0</v>
      </c>
    </row>
    <row r="3" spans="1:13" s="1" customFormat="1" x14ac:dyDescent="0.2">
      <c r="A3" s="16"/>
      <c r="B3" s="88" t="s">
        <v>19</v>
      </c>
      <c r="C3" s="89"/>
      <c r="D3" s="89"/>
      <c r="E3" s="89"/>
      <c r="F3" s="89"/>
      <c r="G3" s="92"/>
      <c r="H3" s="88" t="s">
        <v>20</v>
      </c>
      <c r="I3" s="89"/>
      <c r="J3" s="89"/>
      <c r="K3" s="89"/>
      <c r="L3" s="89"/>
      <c r="M3" s="92"/>
    </row>
    <row r="4" spans="1:13" x14ac:dyDescent="0.2">
      <c r="A4" s="17"/>
      <c r="B4" s="10" t="s">
        <v>57</v>
      </c>
      <c r="C4" s="11"/>
      <c r="D4" s="11"/>
      <c r="E4" s="11" t="s">
        <v>55</v>
      </c>
      <c r="F4" s="11" t="s">
        <v>58</v>
      </c>
      <c r="G4" s="12" t="s">
        <v>2</v>
      </c>
      <c r="H4" s="10" t="s">
        <v>57</v>
      </c>
      <c r="I4" s="11"/>
      <c r="J4" s="11"/>
      <c r="K4" s="11" t="s">
        <v>55</v>
      </c>
      <c r="L4" s="11" t="s">
        <v>58</v>
      </c>
      <c r="M4" s="12" t="s">
        <v>2</v>
      </c>
    </row>
    <row r="5" spans="1:13" x14ac:dyDescent="0.2">
      <c r="A5" s="17"/>
      <c r="B5" s="2"/>
      <c r="C5" s="3"/>
      <c r="D5" s="3"/>
      <c r="E5" s="3"/>
      <c r="F5" s="3"/>
      <c r="G5" s="4"/>
      <c r="H5" s="2"/>
      <c r="I5" s="3"/>
      <c r="J5" s="3"/>
      <c r="K5" s="3"/>
      <c r="L5" s="3"/>
      <c r="M5" s="4"/>
    </row>
    <row r="6" spans="1:13" x14ac:dyDescent="0.2">
      <c r="A6" s="17" t="s">
        <v>1</v>
      </c>
      <c r="B6" s="25">
        <v>85000</v>
      </c>
      <c r="C6" s="25"/>
      <c r="D6" s="25"/>
      <c r="E6" s="25">
        <v>156000</v>
      </c>
      <c r="F6" s="25">
        <v>71000</v>
      </c>
      <c r="G6" s="66">
        <f>+B6+E6-F6</f>
        <v>170000</v>
      </c>
      <c r="H6" s="25">
        <v>49000</v>
      </c>
      <c r="I6" s="25"/>
      <c r="J6" s="25"/>
      <c r="K6" s="25">
        <v>109000</v>
      </c>
      <c r="L6" s="25">
        <v>54000</v>
      </c>
      <c r="M6" s="51">
        <f>+H6+K6-L6</f>
        <v>104000</v>
      </c>
    </row>
    <row r="7" spans="1:13" x14ac:dyDescent="0.2">
      <c r="A7" s="17"/>
      <c r="B7" s="25"/>
      <c r="C7" s="23"/>
      <c r="D7" s="23"/>
      <c r="E7" s="23"/>
      <c r="F7" s="23"/>
      <c r="G7" s="58"/>
      <c r="H7" s="25"/>
      <c r="I7" s="23"/>
      <c r="J7" s="23"/>
      <c r="K7" s="23"/>
      <c r="L7" s="23"/>
      <c r="M7" s="7"/>
    </row>
    <row r="8" spans="1:13" x14ac:dyDescent="0.2">
      <c r="A8" s="17"/>
      <c r="B8" s="25"/>
      <c r="C8" s="23"/>
      <c r="D8" s="23"/>
      <c r="E8" s="23"/>
      <c r="F8" s="23"/>
      <c r="G8" s="58"/>
      <c r="H8" s="25"/>
      <c r="I8" s="23"/>
      <c r="J8" s="23"/>
      <c r="K8" s="23"/>
      <c r="L8" s="23"/>
      <c r="M8" s="7"/>
    </row>
    <row r="9" spans="1:13" x14ac:dyDescent="0.2">
      <c r="A9" s="17"/>
      <c r="B9" s="59"/>
      <c r="C9" s="37"/>
      <c r="D9" s="37"/>
      <c r="E9" s="37"/>
      <c r="F9" s="37"/>
      <c r="G9" s="24"/>
      <c r="H9" s="59"/>
      <c r="I9" s="37"/>
      <c r="J9" s="37"/>
      <c r="K9" s="37"/>
      <c r="L9" s="37"/>
      <c r="M9" s="4"/>
    </row>
    <row r="10" spans="1:13" x14ac:dyDescent="0.2">
      <c r="A10" s="17"/>
      <c r="B10" s="60" t="s">
        <v>59</v>
      </c>
      <c r="C10" s="62" t="s">
        <v>74</v>
      </c>
      <c r="D10" s="62" t="s">
        <v>75</v>
      </c>
      <c r="E10" s="61" t="s">
        <v>76</v>
      </c>
      <c r="F10" s="62" t="s">
        <v>60</v>
      </c>
      <c r="G10" s="63" t="s">
        <v>4</v>
      </c>
      <c r="H10" s="60" t="s">
        <v>59</v>
      </c>
      <c r="I10" s="62" t="s">
        <v>74</v>
      </c>
      <c r="J10" s="62" t="s">
        <v>75</v>
      </c>
      <c r="K10" s="61" t="s">
        <v>76</v>
      </c>
      <c r="L10" s="62" t="s">
        <v>60</v>
      </c>
      <c r="M10" s="12" t="s">
        <v>4</v>
      </c>
    </row>
    <row r="11" spans="1:13" x14ac:dyDescent="0.2">
      <c r="A11" s="17" t="s">
        <v>3</v>
      </c>
      <c r="B11" s="25">
        <v>503000</v>
      </c>
      <c r="C11" s="23">
        <v>503000</v>
      </c>
      <c r="D11" s="23">
        <v>503000</v>
      </c>
      <c r="E11" s="23">
        <v>651000</v>
      </c>
      <c r="F11" s="23">
        <v>3000</v>
      </c>
      <c r="G11" s="24"/>
      <c r="H11" s="25">
        <v>0</v>
      </c>
      <c r="I11" s="23">
        <v>0</v>
      </c>
      <c r="J11" s="23">
        <v>0</v>
      </c>
      <c r="K11" s="23">
        <v>100000</v>
      </c>
      <c r="L11" s="23">
        <v>100000</v>
      </c>
      <c r="M11" s="4"/>
    </row>
    <row r="12" spans="1:13" x14ac:dyDescent="0.2">
      <c r="A12" s="17" t="s">
        <v>8</v>
      </c>
      <c r="B12" s="25">
        <v>0</v>
      </c>
      <c r="C12" s="23">
        <v>0</v>
      </c>
      <c r="D12" s="23">
        <v>0</v>
      </c>
      <c r="E12" s="23">
        <v>0</v>
      </c>
      <c r="F12" s="23">
        <v>0</v>
      </c>
      <c r="G12" s="24"/>
      <c r="H12" s="25">
        <v>0</v>
      </c>
      <c r="I12" s="23">
        <v>0</v>
      </c>
      <c r="J12" s="23">
        <v>0</v>
      </c>
      <c r="K12" s="23">
        <v>0</v>
      </c>
      <c r="L12" s="23">
        <v>0</v>
      </c>
      <c r="M12" s="4"/>
    </row>
    <row r="13" spans="1:13" x14ac:dyDescent="0.2">
      <c r="A13" s="17" t="s">
        <v>13</v>
      </c>
      <c r="B13" s="25">
        <v>0</v>
      </c>
      <c r="C13" s="23">
        <v>0</v>
      </c>
      <c r="D13" s="23">
        <v>30000</v>
      </c>
      <c r="E13" s="23">
        <v>0</v>
      </c>
      <c r="F13" s="23">
        <v>165000</v>
      </c>
      <c r="G13" s="24"/>
      <c r="H13" s="25">
        <v>79000</v>
      </c>
      <c r="I13" s="23">
        <v>399000</v>
      </c>
      <c r="J13" s="23">
        <v>312000</v>
      </c>
      <c r="K13" s="23">
        <v>167000</v>
      </c>
      <c r="L13" s="23">
        <v>203000</v>
      </c>
      <c r="M13" s="4"/>
    </row>
    <row r="14" spans="1:13" x14ac:dyDescent="0.2">
      <c r="A14" s="17" t="s">
        <v>9</v>
      </c>
      <c r="B14" s="64">
        <f>3950000+150000</f>
        <v>4100000</v>
      </c>
      <c r="C14" s="26">
        <f>3950000+150000</f>
        <v>4100000</v>
      </c>
      <c r="D14" s="26">
        <f>3404000+150000</f>
        <v>3554000</v>
      </c>
      <c r="E14" s="26">
        <f>3407000+150000</f>
        <v>3557000</v>
      </c>
      <c r="F14" s="26">
        <f>3570000+150000</f>
        <v>3720000</v>
      </c>
      <c r="G14" s="24"/>
      <c r="H14" s="64">
        <f>2994000+25000</f>
        <v>3019000</v>
      </c>
      <c r="I14" s="26">
        <f>2595000+25000</f>
        <v>2620000</v>
      </c>
      <c r="J14" s="26">
        <f>2594000+25000</f>
        <v>2619000</v>
      </c>
      <c r="K14" s="26">
        <f>2594000+25000</f>
        <v>2619000</v>
      </c>
      <c r="L14" s="26">
        <f>2384000+25000</f>
        <v>2409000</v>
      </c>
      <c r="M14" s="4"/>
    </row>
    <row r="15" spans="1:13" x14ac:dyDescent="0.2">
      <c r="A15" s="17"/>
      <c r="B15" s="2"/>
      <c r="C15" s="3"/>
      <c r="D15" s="3"/>
      <c r="E15" s="3"/>
      <c r="F15" s="3"/>
      <c r="G15" s="4"/>
      <c r="H15" s="2"/>
      <c r="I15" s="3"/>
      <c r="J15" s="3"/>
      <c r="K15" s="3"/>
      <c r="L15" s="3"/>
      <c r="M15" s="4"/>
    </row>
    <row r="16" spans="1:13" x14ac:dyDescent="0.2">
      <c r="A16" s="17"/>
      <c r="B16" s="78">
        <f>SUM(B11:B14)</f>
        <v>4603000</v>
      </c>
      <c r="C16" s="78">
        <f t="shared" ref="C16:F16" si="0">SUM(C11:C14)</f>
        <v>4603000</v>
      </c>
      <c r="D16" s="78">
        <f t="shared" si="0"/>
        <v>4087000</v>
      </c>
      <c r="E16" s="78">
        <f t="shared" si="0"/>
        <v>4208000</v>
      </c>
      <c r="F16" s="78">
        <f t="shared" si="0"/>
        <v>3888000</v>
      </c>
      <c r="G16" s="51">
        <f>+AVERAGE(B16:F16)</f>
        <v>4277800</v>
      </c>
      <c r="H16" s="78">
        <f>SUM(H11:H14)</f>
        <v>3098000</v>
      </c>
      <c r="I16" s="78">
        <f t="shared" ref="I16:L16" si="1">SUM(I11:I14)</f>
        <v>3019000</v>
      </c>
      <c r="J16" s="78">
        <f t="shared" si="1"/>
        <v>2931000</v>
      </c>
      <c r="K16" s="78">
        <f t="shared" si="1"/>
        <v>2886000</v>
      </c>
      <c r="L16" s="78">
        <f t="shared" si="1"/>
        <v>2712000</v>
      </c>
      <c r="M16" s="51">
        <f>+AVERAGE(H16:L16)</f>
        <v>2929200</v>
      </c>
    </row>
    <row r="17" spans="1:13" x14ac:dyDescent="0.2">
      <c r="A17" s="17"/>
      <c r="B17" s="2"/>
      <c r="C17" s="3"/>
      <c r="D17" s="3"/>
      <c r="E17" s="3"/>
      <c r="F17" s="3"/>
      <c r="G17" s="4"/>
      <c r="H17" s="2"/>
      <c r="I17" s="3"/>
      <c r="J17" s="3"/>
      <c r="K17" s="3"/>
      <c r="L17" s="3"/>
      <c r="M17" s="4"/>
    </row>
    <row r="18" spans="1:13" s="1" customFormat="1" x14ac:dyDescent="0.2">
      <c r="A18" s="18" t="s">
        <v>5</v>
      </c>
      <c r="B18" s="13"/>
      <c r="C18" s="14"/>
      <c r="D18" s="14"/>
      <c r="E18" s="14"/>
      <c r="F18" s="14"/>
      <c r="G18" s="15">
        <f>G6/G16</f>
        <v>3.9740053298424421E-2</v>
      </c>
      <c r="H18" s="13"/>
      <c r="I18" s="14"/>
      <c r="J18" s="14"/>
      <c r="K18" s="14"/>
      <c r="L18" s="14"/>
      <c r="M18" s="15">
        <f>M6/M16</f>
        <v>3.5504574627884748E-2</v>
      </c>
    </row>
    <row r="19" spans="1:13" s="1" customFormat="1" x14ac:dyDescent="0.2">
      <c r="A19" s="19"/>
      <c r="B19" s="19"/>
      <c r="C19" s="19"/>
      <c r="D19" s="19"/>
      <c r="E19" s="19"/>
      <c r="F19" s="19"/>
      <c r="G19" s="20"/>
      <c r="H19" s="19"/>
      <c r="I19" s="19"/>
      <c r="J19" s="19"/>
      <c r="K19" s="19"/>
      <c r="L19" s="19"/>
      <c r="M19" s="20"/>
    </row>
    <row r="20" spans="1:13" x14ac:dyDescent="0.2">
      <c r="A20" s="48" t="s">
        <v>69</v>
      </c>
    </row>
    <row r="22" spans="1:13" x14ac:dyDescent="0.2">
      <c r="A22" s="48" t="s">
        <v>46</v>
      </c>
    </row>
  </sheetData>
  <mergeCells count="2">
    <mergeCell ref="H3:M3"/>
    <mergeCell ref="B3:G3"/>
  </mergeCells>
  <phoneticPr fontId="4" type="noConversion"/>
  <hyperlinks>
    <hyperlink ref="A22" r:id="rId1" xr:uid="{B76DE1C6-1125-4132-9DB0-E213A4747E31}"/>
    <hyperlink ref="A20" r:id="rId2" xr:uid="{73181263-A18C-4A81-A285-C1C0D2125409}"/>
  </hyperlinks>
  <pageMargins left="0.75" right="0.75" top="1" bottom="1" header="0.5" footer="0.5"/>
  <pageSetup scale="78" orientation="landscape" r:id="rId3"/>
  <headerFooter alignWithMargins="0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rgb="FF00B050"/>
    <pageSetUpPr fitToPage="1"/>
  </sheetPr>
  <dimension ref="A1:M21"/>
  <sheetViews>
    <sheetView workbookViewId="0">
      <pane xSplit="1" ySplit="4" topLeftCell="B5" activePane="bottomRight" state="frozen"/>
      <selection activeCell="B7" sqref="B7"/>
      <selection pane="topRight" activeCell="B7" sqref="B7"/>
      <selection pane="bottomLeft" activeCell="B7" sqref="B7"/>
      <selection pane="bottomRight" activeCell="B5" sqref="B5"/>
    </sheetView>
  </sheetViews>
  <sheetFormatPr defaultRowHeight="12.75" x14ac:dyDescent="0.2"/>
  <cols>
    <col min="1" max="1" width="26.140625" customWidth="1"/>
    <col min="2" max="6" width="13.7109375" customWidth="1"/>
    <col min="7" max="7" width="11.42578125" customWidth="1"/>
    <col min="8" max="8" width="13" bestFit="1" customWidth="1"/>
    <col min="9" max="13" width="13.7109375" customWidth="1"/>
    <col min="14" max="14" width="11.42578125" customWidth="1"/>
    <col min="15" max="15" width="13" bestFit="1" customWidth="1"/>
  </cols>
  <sheetData>
    <row r="1" spans="1:13" x14ac:dyDescent="0.2">
      <c r="A1" s="1" t="s">
        <v>0</v>
      </c>
    </row>
    <row r="3" spans="1:13" s="1" customFormat="1" x14ac:dyDescent="0.2">
      <c r="A3" s="16"/>
      <c r="B3" s="88" t="s">
        <v>21</v>
      </c>
      <c r="C3" s="89"/>
      <c r="D3" s="89"/>
      <c r="E3" s="89"/>
      <c r="F3" s="89"/>
      <c r="G3" s="92"/>
      <c r="H3" s="88" t="s">
        <v>22</v>
      </c>
      <c r="I3" s="89"/>
      <c r="J3" s="89"/>
      <c r="K3" s="89"/>
      <c r="L3" s="89"/>
      <c r="M3" s="92"/>
    </row>
    <row r="4" spans="1:13" x14ac:dyDescent="0.2">
      <c r="A4" s="17"/>
      <c r="B4" s="10" t="s">
        <v>57</v>
      </c>
      <c r="C4" s="11"/>
      <c r="D4" s="11"/>
      <c r="E4" s="11" t="s">
        <v>55</v>
      </c>
      <c r="F4" s="11" t="s">
        <v>58</v>
      </c>
      <c r="G4" s="12" t="s">
        <v>2</v>
      </c>
      <c r="H4" s="10" t="s">
        <v>57</v>
      </c>
      <c r="I4" s="11"/>
      <c r="J4" s="11"/>
      <c r="K4" s="11" t="s">
        <v>55</v>
      </c>
      <c r="L4" s="11" t="s">
        <v>58</v>
      </c>
      <c r="M4" s="12" t="s">
        <v>2</v>
      </c>
    </row>
    <row r="5" spans="1:13" x14ac:dyDescent="0.2">
      <c r="A5" s="17"/>
      <c r="B5" s="2"/>
      <c r="C5" s="3"/>
      <c r="D5" s="3"/>
      <c r="E5" s="3"/>
      <c r="F5" s="3"/>
      <c r="G5" s="4"/>
      <c r="H5" s="2"/>
      <c r="I5" s="3"/>
      <c r="J5" s="3"/>
      <c r="K5" s="3"/>
      <c r="L5" s="3"/>
      <c r="M5" s="4"/>
    </row>
    <row r="6" spans="1:13" x14ac:dyDescent="0.2">
      <c r="A6" s="17" t="s">
        <v>1</v>
      </c>
      <c r="B6" s="25">
        <f>186000+6000</f>
        <v>192000</v>
      </c>
      <c r="C6" s="25"/>
      <c r="D6" s="25"/>
      <c r="E6" s="25">
        <f>346000+13000</f>
        <v>359000</v>
      </c>
      <c r="F6" s="25">
        <f>171000+7000</f>
        <v>178000</v>
      </c>
      <c r="G6" s="66">
        <f>+B6+E6-F6</f>
        <v>373000</v>
      </c>
      <c r="H6" s="25">
        <f>65000+6000</f>
        <v>71000</v>
      </c>
      <c r="I6" s="25"/>
      <c r="J6" s="25"/>
      <c r="K6" s="25">
        <f>124000+12000</f>
        <v>136000</v>
      </c>
      <c r="L6" s="25">
        <f>61000+6000</f>
        <v>67000</v>
      </c>
      <c r="M6" s="51">
        <f>+H6+K6-L6</f>
        <v>140000</v>
      </c>
    </row>
    <row r="7" spans="1:13" x14ac:dyDescent="0.2">
      <c r="A7" s="17"/>
      <c r="B7" s="25"/>
      <c r="C7" s="23"/>
      <c r="D7" s="23"/>
      <c r="E7" s="23"/>
      <c r="F7" s="23"/>
      <c r="G7" s="58"/>
      <c r="H7" s="25"/>
      <c r="I7" s="23"/>
      <c r="J7" s="23"/>
      <c r="K7" s="23"/>
      <c r="L7" s="23"/>
      <c r="M7" s="7"/>
    </row>
    <row r="8" spans="1:13" x14ac:dyDescent="0.2">
      <c r="A8" s="17"/>
      <c r="B8" s="25"/>
      <c r="C8" s="23"/>
      <c r="D8" s="23"/>
      <c r="E8" s="23"/>
      <c r="F8" s="23"/>
      <c r="G8" s="58"/>
      <c r="H8" s="25"/>
      <c r="I8" s="23"/>
      <c r="J8" s="23"/>
      <c r="K8" s="23"/>
      <c r="L8" s="23"/>
      <c r="M8" s="7"/>
    </row>
    <row r="9" spans="1:13" x14ac:dyDescent="0.2">
      <c r="A9" s="17"/>
      <c r="B9" s="59"/>
      <c r="C9" s="37"/>
      <c r="D9" s="37"/>
      <c r="E9" s="37"/>
      <c r="F9" s="37"/>
      <c r="G9" s="24"/>
      <c r="H9" s="59"/>
      <c r="I9" s="37"/>
      <c r="J9" s="37"/>
      <c r="K9" s="37"/>
      <c r="L9" s="37"/>
      <c r="M9" s="4"/>
    </row>
    <row r="10" spans="1:13" x14ac:dyDescent="0.2">
      <c r="A10" s="17"/>
      <c r="B10" s="60" t="s">
        <v>59</v>
      </c>
      <c r="C10" s="62" t="s">
        <v>74</v>
      </c>
      <c r="D10" s="62" t="s">
        <v>75</v>
      </c>
      <c r="E10" s="62" t="s">
        <v>76</v>
      </c>
      <c r="F10" s="62" t="s">
        <v>60</v>
      </c>
      <c r="G10" s="63" t="s">
        <v>4</v>
      </c>
      <c r="H10" s="60" t="s">
        <v>59</v>
      </c>
      <c r="I10" s="62" t="s">
        <v>74</v>
      </c>
      <c r="J10" s="62" t="s">
        <v>75</v>
      </c>
      <c r="K10" s="61" t="s">
        <v>76</v>
      </c>
      <c r="L10" s="62" t="s">
        <v>60</v>
      </c>
      <c r="M10" s="12" t="s">
        <v>4</v>
      </c>
    </row>
    <row r="11" spans="1:13" x14ac:dyDescent="0.2">
      <c r="A11" s="17" t="s">
        <v>3</v>
      </c>
      <c r="B11" s="25">
        <v>500000</v>
      </c>
      <c r="C11" s="23">
        <v>500000</v>
      </c>
      <c r="D11" s="23">
        <v>500000</v>
      </c>
      <c r="E11" s="23">
        <v>500000</v>
      </c>
      <c r="F11" s="23">
        <v>0</v>
      </c>
      <c r="G11" s="24"/>
      <c r="H11" s="25">
        <v>0</v>
      </c>
      <c r="I11" s="23">
        <v>0</v>
      </c>
      <c r="J11" s="23">
        <v>0</v>
      </c>
      <c r="K11" s="23">
        <v>0</v>
      </c>
      <c r="L11" s="23">
        <v>0</v>
      </c>
      <c r="M11" s="4"/>
    </row>
    <row r="12" spans="1:13" x14ac:dyDescent="0.2">
      <c r="A12" s="17" t="s">
        <v>8</v>
      </c>
      <c r="B12" s="25">
        <v>0</v>
      </c>
      <c r="C12" s="23">
        <v>0</v>
      </c>
      <c r="D12" s="23">
        <v>130000</v>
      </c>
      <c r="E12" s="23">
        <v>387000</v>
      </c>
      <c r="F12" s="23">
        <v>303000</v>
      </c>
      <c r="G12" s="24"/>
      <c r="H12" s="25">
        <v>0</v>
      </c>
      <c r="I12" s="23">
        <v>0</v>
      </c>
      <c r="J12" s="23">
        <v>0</v>
      </c>
      <c r="K12" s="23">
        <v>0</v>
      </c>
      <c r="L12" s="23">
        <v>0</v>
      </c>
      <c r="M12" s="4"/>
    </row>
    <row r="13" spans="1:13" x14ac:dyDescent="0.2">
      <c r="A13" s="17" t="s">
        <v>13</v>
      </c>
      <c r="B13" s="25">
        <v>0</v>
      </c>
      <c r="C13" s="23">
        <v>0</v>
      </c>
      <c r="D13" s="23">
        <v>0</v>
      </c>
      <c r="E13" s="23">
        <v>0</v>
      </c>
      <c r="F13" s="23">
        <v>0</v>
      </c>
      <c r="G13" s="24"/>
      <c r="H13" s="25">
        <v>0</v>
      </c>
      <c r="I13" s="23">
        <v>0</v>
      </c>
      <c r="J13" s="23">
        <v>0</v>
      </c>
      <c r="K13" s="23">
        <v>0</v>
      </c>
      <c r="L13" s="73">
        <f>(55000*0)+52000</f>
        <v>52000</v>
      </c>
      <c r="M13" s="4"/>
    </row>
    <row r="14" spans="1:13" x14ac:dyDescent="0.2">
      <c r="A14" s="17" t="s">
        <v>9</v>
      </c>
      <c r="B14" s="67">
        <f>8980000+205000</f>
        <v>9185000</v>
      </c>
      <c r="C14" s="68">
        <f>8978000+205000</f>
        <v>9183000</v>
      </c>
      <c r="D14" s="68">
        <f>7991000+205000</f>
        <v>8196000</v>
      </c>
      <c r="E14" s="68">
        <f>7696000+205000</f>
        <v>7901000</v>
      </c>
      <c r="F14" s="68">
        <f>8195000+205000</f>
        <v>8400000</v>
      </c>
      <c r="G14" s="24"/>
      <c r="H14" s="67">
        <f>3752000+184000</f>
        <v>3936000</v>
      </c>
      <c r="I14" s="68">
        <f>3406000+184000</f>
        <v>3590000</v>
      </c>
      <c r="J14" s="68">
        <f>3405000+184000</f>
        <v>3589000</v>
      </c>
      <c r="K14" s="68">
        <f>3404000+184000</f>
        <v>3588000</v>
      </c>
      <c r="L14" s="68">
        <f>3085000+184000</f>
        <v>3269000</v>
      </c>
      <c r="M14" s="4"/>
    </row>
    <row r="15" spans="1:13" x14ac:dyDescent="0.2">
      <c r="A15" s="17"/>
      <c r="B15" s="2"/>
      <c r="C15" s="3"/>
      <c r="D15" s="3"/>
      <c r="E15" s="3"/>
      <c r="F15" s="3"/>
      <c r="G15" s="4"/>
      <c r="H15" s="2"/>
      <c r="I15" s="3"/>
      <c r="J15" s="3"/>
      <c r="K15" s="3"/>
      <c r="L15" s="3"/>
      <c r="M15" s="4"/>
    </row>
    <row r="16" spans="1:13" x14ac:dyDescent="0.2">
      <c r="A16" s="17"/>
      <c r="B16" s="78">
        <f>SUM(B11:B14)</f>
        <v>9685000</v>
      </c>
      <c r="C16" s="78">
        <f t="shared" ref="C16:F16" si="0">SUM(C11:C14)</f>
        <v>9683000</v>
      </c>
      <c r="D16" s="78">
        <f t="shared" si="0"/>
        <v>8826000</v>
      </c>
      <c r="E16" s="78">
        <f t="shared" si="0"/>
        <v>8788000</v>
      </c>
      <c r="F16" s="78">
        <f t="shared" si="0"/>
        <v>8703000</v>
      </c>
      <c r="G16" s="51">
        <f>+AVERAGE(B16:F16)</f>
        <v>9137000</v>
      </c>
      <c r="H16" s="78">
        <f>SUM(H11:H14)</f>
        <v>3936000</v>
      </c>
      <c r="I16" s="78">
        <f t="shared" ref="I16:L16" si="1">SUM(I11:I14)</f>
        <v>3590000</v>
      </c>
      <c r="J16" s="78">
        <f t="shared" si="1"/>
        <v>3589000</v>
      </c>
      <c r="K16" s="78">
        <f t="shared" si="1"/>
        <v>3588000</v>
      </c>
      <c r="L16" s="78">
        <f t="shared" si="1"/>
        <v>3321000</v>
      </c>
      <c r="M16" s="51">
        <f>+AVERAGE(H16:L16)</f>
        <v>3604800</v>
      </c>
    </row>
    <row r="17" spans="1:13" x14ac:dyDescent="0.2">
      <c r="A17" s="17"/>
      <c r="B17" s="2"/>
      <c r="C17" s="3"/>
      <c r="D17" s="3"/>
      <c r="E17" s="3"/>
      <c r="F17" s="3"/>
      <c r="G17" s="4"/>
      <c r="H17" s="2"/>
      <c r="I17" s="3"/>
      <c r="J17" s="3"/>
      <c r="K17" s="3"/>
      <c r="L17" s="3"/>
      <c r="M17" s="4"/>
    </row>
    <row r="18" spans="1:13" s="1" customFormat="1" x14ac:dyDescent="0.2">
      <c r="A18" s="18" t="s">
        <v>5</v>
      </c>
      <c r="B18" s="13"/>
      <c r="C18" s="14"/>
      <c r="D18" s="14"/>
      <c r="E18" s="14"/>
      <c r="F18" s="14"/>
      <c r="G18" s="15">
        <f>G6/G16</f>
        <v>4.0823027251833205E-2</v>
      </c>
      <c r="H18" s="13"/>
      <c r="I18" s="14"/>
      <c r="J18" s="14"/>
      <c r="K18" s="14"/>
      <c r="L18" s="14"/>
      <c r="M18" s="15">
        <f>M6/M16</f>
        <v>3.8837106080781184E-2</v>
      </c>
    </row>
    <row r="19" spans="1:13" s="1" customFormat="1" x14ac:dyDescent="0.2">
      <c r="A19" s="19"/>
      <c r="B19" s="19"/>
      <c r="C19" s="19"/>
      <c r="D19" s="19"/>
      <c r="E19" s="19"/>
      <c r="F19" s="19"/>
      <c r="G19" s="20"/>
      <c r="H19" s="19"/>
      <c r="I19" s="19"/>
      <c r="J19" s="19"/>
      <c r="K19" s="19"/>
      <c r="L19" s="19"/>
      <c r="M19" s="20"/>
    </row>
    <row r="20" spans="1:13" x14ac:dyDescent="0.2">
      <c r="A20" s="48" t="s">
        <v>68</v>
      </c>
    </row>
    <row r="21" spans="1:13" x14ac:dyDescent="0.2">
      <c r="A21" s="48" t="s">
        <v>47</v>
      </c>
    </row>
  </sheetData>
  <mergeCells count="2">
    <mergeCell ref="H3:M3"/>
    <mergeCell ref="B3:G3"/>
  </mergeCells>
  <phoneticPr fontId="4" type="noConversion"/>
  <hyperlinks>
    <hyperlink ref="A21" r:id="rId1" xr:uid="{D7F94817-210B-4B82-B995-F9DDCE24A91A}"/>
    <hyperlink ref="A20" r:id="rId2" xr:uid="{D330BE18-07C9-4BBC-AFAB-D56B6745FA7E}"/>
  </hyperlinks>
  <pageMargins left="0.75" right="0.75" top="1" bottom="1" header="0.5" footer="0.5"/>
  <pageSetup scale="78" orientation="landscape" r:id="rId3"/>
  <headerFooter alignWithMargins="0"/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rgb="FF00B050"/>
    <pageSetUpPr fitToPage="1"/>
  </sheetPr>
  <dimension ref="A1:O23"/>
  <sheetViews>
    <sheetView workbookViewId="0">
      <pane xSplit="1" ySplit="4" topLeftCell="B5" activePane="bottomRight" state="frozen"/>
      <selection activeCell="B7" sqref="B7"/>
      <selection pane="topRight" activeCell="B7" sqref="B7"/>
      <selection pane="bottomLeft" activeCell="B7" sqref="B7"/>
      <selection pane="bottomRight" activeCell="B5" sqref="B5"/>
    </sheetView>
  </sheetViews>
  <sheetFormatPr defaultRowHeight="12.75" x14ac:dyDescent="0.2"/>
  <cols>
    <col min="1" max="1" width="26.140625" customWidth="1"/>
    <col min="2" max="2" width="13.7109375" bestFit="1" customWidth="1"/>
    <col min="3" max="6" width="13.7109375" customWidth="1"/>
    <col min="7" max="7" width="11.42578125" customWidth="1"/>
    <col min="8" max="8" width="13" bestFit="1" customWidth="1"/>
    <col min="9" max="9" width="13.7109375" bestFit="1" customWidth="1"/>
    <col min="10" max="13" width="13.7109375" customWidth="1"/>
    <col min="14" max="14" width="11.42578125" customWidth="1"/>
    <col min="15" max="15" width="18.42578125" customWidth="1"/>
  </cols>
  <sheetData>
    <row r="1" spans="1:15" x14ac:dyDescent="0.2">
      <c r="A1" s="1" t="s">
        <v>0</v>
      </c>
    </row>
    <row r="3" spans="1:15" s="1" customFormat="1" x14ac:dyDescent="0.2">
      <c r="A3" s="16"/>
      <c r="B3" s="88" t="s">
        <v>37</v>
      </c>
      <c r="C3" s="89"/>
      <c r="D3" s="89"/>
      <c r="E3" s="89"/>
      <c r="F3" s="89"/>
      <c r="G3" s="92"/>
      <c r="H3" s="93" t="s">
        <v>36</v>
      </c>
      <c r="I3" s="94"/>
      <c r="J3" s="94"/>
      <c r="K3" s="94"/>
      <c r="L3" s="94"/>
      <c r="M3" s="95"/>
      <c r="O3" s="48"/>
    </row>
    <row r="4" spans="1:15" x14ac:dyDescent="0.2">
      <c r="A4" s="17"/>
      <c r="B4" s="10" t="s">
        <v>57</v>
      </c>
      <c r="C4" s="11"/>
      <c r="D4" s="11"/>
      <c r="E4" s="11" t="s">
        <v>55</v>
      </c>
      <c r="F4" s="11" t="s">
        <v>58</v>
      </c>
      <c r="G4" s="12" t="s">
        <v>2</v>
      </c>
      <c r="H4" s="10" t="s">
        <v>57</v>
      </c>
      <c r="I4" s="11"/>
      <c r="J4" s="11"/>
      <c r="K4" s="11" t="s">
        <v>55</v>
      </c>
      <c r="L4" s="11" t="s">
        <v>58</v>
      </c>
      <c r="M4" s="12" t="s">
        <v>2</v>
      </c>
    </row>
    <row r="5" spans="1:15" x14ac:dyDescent="0.2">
      <c r="A5" s="17"/>
      <c r="B5" s="2"/>
      <c r="C5" s="3"/>
      <c r="D5" s="3"/>
      <c r="E5" s="3"/>
      <c r="F5" s="3"/>
      <c r="G5" s="4"/>
      <c r="H5" s="2"/>
      <c r="I5" s="3"/>
      <c r="J5" s="3"/>
      <c r="K5" s="3"/>
      <c r="L5" s="3"/>
      <c r="M5" s="4"/>
    </row>
    <row r="6" spans="1:15" x14ac:dyDescent="0.2">
      <c r="A6" s="17" t="s">
        <v>1</v>
      </c>
      <c r="B6" s="25">
        <v>166000</v>
      </c>
      <c r="C6" s="25"/>
      <c r="D6" s="25"/>
      <c r="E6" s="25">
        <v>313000</v>
      </c>
      <c r="F6" s="25">
        <v>154000</v>
      </c>
      <c r="G6" s="66">
        <f>+B6+E6-F6</f>
        <v>325000</v>
      </c>
      <c r="H6" s="25">
        <v>39000</v>
      </c>
      <c r="I6" s="25"/>
      <c r="J6" s="25"/>
      <c r="K6" s="25">
        <v>78000</v>
      </c>
      <c r="L6" s="25">
        <v>38000</v>
      </c>
      <c r="M6" s="51">
        <f>+H6+K6-L6</f>
        <v>79000</v>
      </c>
    </row>
    <row r="7" spans="1:15" x14ac:dyDescent="0.2">
      <c r="A7" s="17"/>
      <c r="B7" s="25"/>
      <c r="C7" s="23"/>
      <c r="D7" s="23"/>
      <c r="E7" s="23"/>
      <c r="F7" s="23"/>
      <c r="G7" s="58"/>
      <c r="H7" s="25"/>
      <c r="I7" s="23"/>
      <c r="J7" s="23"/>
      <c r="K7" s="23"/>
      <c r="L7" s="23"/>
      <c r="M7" s="7"/>
    </row>
    <row r="8" spans="1:15" x14ac:dyDescent="0.2">
      <c r="A8" s="17"/>
      <c r="B8" s="25"/>
      <c r="C8" s="23"/>
      <c r="D8" s="23"/>
      <c r="E8" s="23"/>
      <c r="F8" s="23"/>
      <c r="G8" s="58"/>
      <c r="H8" s="25"/>
      <c r="I8" s="23"/>
      <c r="J8" s="23"/>
      <c r="K8" s="23"/>
      <c r="L8" s="23"/>
      <c r="M8" s="7"/>
    </row>
    <row r="9" spans="1:15" x14ac:dyDescent="0.2">
      <c r="A9" s="17"/>
      <c r="B9" s="59"/>
      <c r="C9" s="37"/>
      <c r="D9" s="37"/>
      <c r="E9" s="37"/>
      <c r="F9" s="37"/>
      <c r="G9" s="24"/>
      <c r="H9" s="59"/>
      <c r="I9" s="37"/>
      <c r="J9" s="37"/>
      <c r="K9" s="37"/>
      <c r="L9" s="37"/>
      <c r="M9" s="4"/>
    </row>
    <row r="10" spans="1:15" x14ac:dyDescent="0.2">
      <c r="A10" s="17"/>
      <c r="B10" s="60" t="s">
        <v>59</v>
      </c>
      <c r="C10" s="62" t="s">
        <v>74</v>
      </c>
      <c r="D10" s="62" t="s">
        <v>75</v>
      </c>
      <c r="E10" s="61" t="s">
        <v>76</v>
      </c>
      <c r="F10" s="62" t="s">
        <v>60</v>
      </c>
      <c r="G10" s="63" t="s">
        <v>4</v>
      </c>
      <c r="H10" s="60" t="s">
        <v>59</v>
      </c>
      <c r="I10" s="62" t="s">
        <v>74</v>
      </c>
      <c r="J10" s="62" t="s">
        <v>75</v>
      </c>
      <c r="K10" s="61" t="s">
        <v>76</v>
      </c>
      <c r="L10" s="62" t="s">
        <v>60</v>
      </c>
      <c r="M10" s="12" t="s">
        <v>4</v>
      </c>
    </row>
    <row r="11" spans="1:15" x14ac:dyDescent="0.2">
      <c r="A11" s="17" t="s">
        <v>3</v>
      </c>
      <c r="B11" s="74">
        <f>619000-11000</f>
        <v>608000</v>
      </c>
      <c r="C11" s="77">
        <f>336000-7000</f>
        <v>329000</v>
      </c>
      <c r="D11" s="77">
        <f>636000-5000</f>
        <v>631000</v>
      </c>
      <c r="E11" s="77">
        <f>336000-5000</f>
        <v>331000</v>
      </c>
      <c r="F11" s="77">
        <f>3000*0</f>
        <v>0</v>
      </c>
      <c r="G11" s="24"/>
      <c r="H11" s="25">
        <v>50000</v>
      </c>
      <c r="I11" s="23">
        <v>50000</v>
      </c>
      <c r="J11" s="23">
        <v>50000</v>
      </c>
      <c r="K11" s="23">
        <v>170000</v>
      </c>
      <c r="L11" s="23">
        <v>120000</v>
      </c>
      <c r="M11" s="4"/>
      <c r="O11" s="75" t="s">
        <v>73</v>
      </c>
    </row>
    <row r="12" spans="1:15" x14ac:dyDescent="0.2">
      <c r="A12" s="17" t="s">
        <v>8</v>
      </c>
      <c r="B12" s="25">
        <v>200000</v>
      </c>
      <c r="C12" s="23">
        <v>71000</v>
      </c>
      <c r="D12" s="23">
        <v>354000</v>
      </c>
      <c r="E12" s="23">
        <v>382000</v>
      </c>
      <c r="F12" s="23">
        <v>0</v>
      </c>
      <c r="G12" s="24"/>
      <c r="H12" s="25">
        <v>100000</v>
      </c>
      <c r="I12" s="23">
        <v>153000</v>
      </c>
      <c r="J12" s="23">
        <v>194000</v>
      </c>
      <c r="K12" s="23">
        <v>232000</v>
      </c>
      <c r="L12" s="23">
        <v>3000</v>
      </c>
      <c r="M12" s="4"/>
    </row>
    <row r="13" spans="1:15" x14ac:dyDescent="0.2">
      <c r="A13" s="17" t="s">
        <v>13</v>
      </c>
      <c r="B13" s="25">
        <v>107000</v>
      </c>
      <c r="C13" s="23">
        <v>139000</v>
      </c>
      <c r="D13" s="23">
        <v>97000</v>
      </c>
      <c r="E13" s="23">
        <v>97000</v>
      </c>
      <c r="F13" s="23">
        <v>295000</v>
      </c>
      <c r="G13" s="24"/>
      <c r="H13" s="25">
        <v>0</v>
      </c>
      <c r="I13" s="23">
        <v>0</v>
      </c>
      <c r="J13" s="23">
        <v>0</v>
      </c>
      <c r="K13" s="23">
        <v>0</v>
      </c>
      <c r="L13" s="23">
        <v>23000</v>
      </c>
      <c r="M13" s="4"/>
    </row>
    <row r="14" spans="1:15" x14ac:dyDescent="0.2">
      <c r="A14" s="17" t="s">
        <v>9</v>
      </c>
      <c r="B14" s="67">
        <f>7951000+2000*0</f>
        <v>7951000</v>
      </c>
      <c r="C14" s="68">
        <f>7638000+3000*0</f>
        <v>7638000</v>
      </c>
      <c r="D14" s="68">
        <f>6548000+4000*0</f>
        <v>6548000</v>
      </c>
      <c r="E14" s="68">
        <f>6847000+4000*0</f>
        <v>6847000</v>
      </c>
      <c r="F14" s="68">
        <f>7178000+5000*0</f>
        <v>7178000</v>
      </c>
      <c r="G14" s="4"/>
      <c r="H14" s="64">
        <v>1652000</v>
      </c>
      <c r="I14" s="26">
        <v>1652000</v>
      </c>
      <c r="J14" s="26">
        <v>1652000</v>
      </c>
      <c r="K14" s="26">
        <v>1373000</v>
      </c>
      <c r="L14" s="26">
        <v>1423000</v>
      </c>
      <c r="M14" s="4"/>
      <c r="O14" s="75" t="s">
        <v>73</v>
      </c>
    </row>
    <row r="15" spans="1:15" x14ac:dyDescent="0.2">
      <c r="A15" s="17"/>
      <c r="B15" s="2"/>
      <c r="C15" s="3"/>
      <c r="D15" s="3"/>
      <c r="E15" s="3"/>
      <c r="F15" s="3"/>
      <c r="G15" s="4"/>
      <c r="H15" s="2"/>
      <c r="I15" s="3"/>
      <c r="J15" s="3"/>
      <c r="K15" s="3"/>
      <c r="L15" s="3"/>
      <c r="M15" s="4"/>
    </row>
    <row r="16" spans="1:15" x14ac:dyDescent="0.2">
      <c r="A16" s="17"/>
      <c r="B16" s="78">
        <f>SUM(B11:B14)</f>
        <v>8866000</v>
      </c>
      <c r="C16" s="78">
        <f t="shared" ref="C16:F16" si="0">SUM(C11:C14)</f>
        <v>8177000</v>
      </c>
      <c r="D16" s="78">
        <f t="shared" si="0"/>
        <v>7630000</v>
      </c>
      <c r="E16" s="78">
        <f t="shared" si="0"/>
        <v>7657000</v>
      </c>
      <c r="F16" s="78">
        <f t="shared" si="0"/>
        <v>7473000</v>
      </c>
      <c r="G16" s="51">
        <f>+AVERAGE(B16:F16)</f>
        <v>7960600</v>
      </c>
      <c r="H16" s="78">
        <f>SUM(H11:H14)</f>
        <v>1802000</v>
      </c>
      <c r="I16" s="78">
        <f t="shared" ref="I16:L16" si="1">SUM(I11:I14)</f>
        <v>1855000</v>
      </c>
      <c r="J16" s="78">
        <f t="shared" si="1"/>
        <v>1896000</v>
      </c>
      <c r="K16" s="78">
        <f t="shared" si="1"/>
        <v>1775000</v>
      </c>
      <c r="L16" s="78">
        <f t="shared" si="1"/>
        <v>1569000</v>
      </c>
      <c r="M16" s="51">
        <f>+AVERAGE(H16:L16)</f>
        <v>1779400</v>
      </c>
    </row>
    <row r="17" spans="1:13" x14ac:dyDescent="0.2">
      <c r="A17" s="17"/>
      <c r="B17" s="2"/>
      <c r="C17" s="3"/>
      <c r="D17" s="3"/>
      <c r="E17" s="3"/>
      <c r="F17" s="3"/>
      <c r="G17" s="4"/>
      <c r="H17" s="2"/>
      <c r="I17" s="3"/>
      <c r="J17" s="3"/>
      <c r="K17" s="3"/>
      <c r="L17" s="3"/>
      <c r="M17" s="4"/>
    </row>
    <row r="18" spans="1:13" s="1" customFormat="1" x14ac:dyDescent="0.2">
      <c r="A18" s="18" t="s">
        <v>5</v>
      </c>
      <c r="B18" s="13"/>
      <c r="C18" s="14"/>
      <c r="D18" s="14"/>
      <c r="E18" s="14"/>
      <c r="F18" s="14"/>
      <c r="G18" s="15">
        <f>G6/G16</f>
        <v>4.0826068386805012E-2</v>
      </c>
      <c r="H18" s="13"/>
      <c r="I18" s="14"/>
      <c r="J18" s="14"/>
      <c r="K18" s="14"/>
      <c r="L18" s="14"/>
      <c r="M18" s="15">
        <f>M6/M16</f>
        <v>4.4396987748679333E-2</v>
      </c>
    </row>
    <row r="19" spans="1:13" s="1" customFormat="1" ht="19.5" customHeight="1" x14ac:dyDescent="0.2">
      <c r="A19" s="19"/>
      <c r="B19" s="19"/>
      <c r="C19" s="19"/>
      <c r="D19" s="19"/>
      <c r="E19" s="19"/>
      <c r="F19" s="19"/>
      <c r="G19" s="20"/>
      <c r="H19" s="19"/>
      <c r="I19" s="19"/>
      <c r="J19" s="19"/>
      <c r="K19" s="19"/>
      <c r="L19" s="19"/>
      <c r="M19" s="20"/>
    </row>
    <row r="20" spans="1:13" x14ac:dyDescent="0.2">
      <c r="A20" s="48" t="s">
        <v>66</v>
      </c>
    </row>
    <row r="21" spans="1:13" x14ac:dyDescent="0.2">
      <c r="A21" s="48" t="s">
        <v>48</v>
      </c>
      <c r="H21" s="48" t="s">
        <v>49</v>
      </c>
      <c r="I21" s="48"/>
      <c r="J21" s="48"/>
    </row>
    <row r="22" spans="1:13" x14ac:dyDescent="0.2">
      <c r="H22" s="54" t="s">
        <v>67</v>
      </c>
      <c r="I22" s="54"/>
      <c r="J22" s="54"/>
    </row>
    <row r="23" spans="1:13" x14ac:dyDescent="0.2">
      <c r="A23" s="48"/>
    </row>
  </sheetData>
  <mergeCells count="2">
    <mergeCell ref="B3:G3"/>
    <mergeCell ref="H3:M3"/>
  </mergeCells>
  <phoneticPr fontId="4" type="noConversion"/>
  <hyperlinks>
    <hyperlink ref="A21" r:id="rId1" location="DTE-Electric" xr:uid="{98EDDA21-2C4F-4BFB-B16F-3DC297BDE53A}"/>
    <hyperlink ref="H21" r:id="rId2" location="DTE-Gas" xr:uid="{0B55102B-F4B2-499E-B0DC-2844F258F3F8}"/>
    <hyperlink ref="A20" r:id="rId3" xr:uid="{EB036B55-223E-43CA-A712-8F52027B7F86}"/>
  </hyperlinks>
  <pageMargins left="0.75" right="0.75" top="1" bottom="1" header="0.5" footer="0.5"/>
  <pageSetup orientation="landscape" r:id="rId4"/>
  <headerFooter alignWithMargins="0"/>
  <drawing r:id="rId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rgb="FF00B050"/>
    <pageSetUpPr fitToPage="1"/>
  </sheetPr>
  <dimension ref="A1:AE65"/>
  <sheetViews>
    <sheetView workbookViewId="0">
      <pane xSplit="1" ySplit="4" topLeftCell="B5" activePane="bottomRight" state="frozen"/>
      <selection activeCell="H65" sqref="H65:M65"/>
      <selection pane="topRight" activeCell="H65" sqref="H65:M65"/>
      <selection pane="bottomLeft" activeCell="H65" sqref="H65:M65"/>
      <selection pane="bottomRight" activeCell="L5" sqref="L5"/>
    </sheetView>
  </sheetViews>
  <sheetFormatPr defaultRowHeight="12.75" x14ac:dyDescent="0.2"/>
  <cols>
    <col min="1" max="1" width="26.140625" customWidth="1"/>
    <col min="2" max="4" width="13.7109375" customWidth="1"/>
    <col min="5" max="5" width="11.42578125" customWidth="1"/>
    <col min="6" max="6" width="13" customWidth="1"/>
    <col min="7" max="9" width="13.7109375" customWidth="1"/>
    <col min="10" max="10" width="11.42578125" customWidth="1"/>
    <col min="11" max="11" width="13" customWidth="1"/>
    <col min="12" max="12" width="13.7109375" bestFit="1" customWidth="1"/>
    <col min="13" max="16" width="13.7109375" customWidth="1"/>
    <col min="17" max="17" width="11.42578125" customWidth="1"/>
    <col min="18" max="18" width="13" bestFit="1" customWidth="1"/>
    <col min="19" max="19" width="13.7109375" bestFit="1" customWidth="1"/>
    <col min="20" max="23" width="13.7109375" customWidth="1"/>
    <col min="24" max="24" width="11.42578125" customWidth="1"/>
    <col min="25" max="25" width="13" bestFit="1" customWidth="1"/>
    <col min="26" max="26" width="13.7109375" bestFit="1" customWidth="1"/>
    <col min="27" max="30" width="13.7109375" customWidth="1"/>
    <col min="31" max="31" width="11.42578125" customWidth="1"/>
    <col min="32" max="32" width="13" bestFit="1" customWidth="1"/>
    <col min="33" max="33" width="13.7109375" bestFit="1" customWidth="1"/>
    <col min="34" max="37" width="13.7109375" customWidth="1"/>
    <col min="38" max="38" width="11.42578125" customWidth="1"/>
    <col min="39" max="39" width="13" bestFit="1" customWidth="1"/>
    <col min="40" max="40" width="13.7109375" bestFit="1" customWidth="1"/>
    <col min="41" max="44" width="13.7109375" customWidth="1"/>
    <col min="45" max="45" width="11.42578125" customWidth="1"/>
    <col min="46" max="46" width="13" bestFit="1" customWidth="1"/>
  </cols>
  <sheetData>
    <row r="1" spans="1:31" x14ac:dyDescent="0.2">
      <c r="A1" s="1" t="s">
        <v>0</v>
      </c>
    </row>
    <row r="3" spans="1:31" s="1" customFormat="1" x14ac:dyDescent="0.2">
      <c r="A3" s="16"/>
      <c r="B3" s="88" t="s">
        <v>23</v>
      </c>
      <c r="C3" s="89"/>
      <c r="D3" s="89"/>
      <c r="E3" s="89"/>
      <c r="F3" s="89"/>
      <c r="G3" s="92"/>
      <c r="H3" s="88" t="s">
        <v>42</v>
      </c>
      <c r="I3" s="89"/>
      <c r="J3" s="89"/>
      <c r="K3" s="89"/>
      <c r="L3" s="89"/>
      <c r="M3" s="92"/>
      <c r="N3" s="88" t="s">
        <v>24</v>
      </c>
      <c r="O3" s="89"/>
      <c r="P3" s="89"/>
      <c r="Q3" s="89"/>
      <c r="R3" s="89"/>
      <c r="S3" s="92"/>
      <c r="T3" s="88" t="s">
        <v>26</v>
      </c>
      <c r="U3" s="89"/>
      <c r="V3" s="89"/>
      <c r="W3" s="89"/>
      <c r="X3" s="89"/>
      <c r="Y3" s="92"/>
      <c r="Z3" s="88" t="s">
        <v>25</v>
      </c>
      <c r="AA3" s="89"/>
      <c r="AB3" s="89"/>
      <c r="AC3" s="90"/>
      <c r="AD3" s="90"/>
      <c r="AE3" s="91"/>
    </row>
    <row r="4" spans="1:31" x14ac:dyDescent="0.2">
      <c r="A4" s="17"/>
      <c r="B4" s="10" t="s">
        <v>57</v>
      </c>
      <c r="C4" s="11"/>
      <c r="D4" s="11"/>
      <c r="E4" s="11" t="s">
        <v>55</v>
      </c>
      <c r="F4" s="11" t="s">
        <v>58</v>
      </c>
      <c r="G4" s="12" t="s">
        <v>2</v>
      </c>
      <c r="H4" s="10" t="s">
        <v>57</v>
      </c>
      <c r="I4" s="11"/>
      <c r="J4" s="11"/>
      <c r="K4" s="11" t="s">
        <v>55</v>
      </c>
      <c r="L4" s="11" t="s">
        <v>58</v>
      </c>
      <c r="M4" s="12" t="s">
        <v>2</v>
      </c>
      <c r="N4" s="10" t="s">
        <v>57</v>
      </c>
      <c r="O4" s="11"/>
      <c r="P4" s="11"/>
      <c r="Q4" s="11" t="s">
        <v>55</v>
      </c>
      <c r="R4" s="11" t="s">
        <v>58</v>
      </c>
      <c r="S4" s="12" t="s">
        <v>2</v>
      </c>
      <c r="T4" s="10" t="s">
        <v>57</v>
      </c>
      <c r="U4" s="11"/>
      <c r="V4" s="11"/>
      <c r="W4" s="11" t="s">
        <v>55</v>
      </c>
      <c r="X4" s="11" t="s">
        <v>58</v>
      </c>
      <c r="Y4" s="12" t="s">
        <v>2</v>
      </c>
      <c r="Z4" s="10" t="s">
        <v>57</v>
      </c>
      <c r="AA4" s="11"/>
      <c r="AB4" s="11"/>
      <c r="AC4" s="11" t="s">
        <v>55</v>
      </c>
      <c r="AD4" s="11" t="s">
        <v>58</v>
      </c>
      <c r="AE4" s="12" t="s">
        <v>2</v>
      </c>
    </row>
    <row r="5" spans="1:31" x14ac:dyDescent="0.2">
      <c r="A5" s="17"/>
      <c r="B5" s="2"/>
      <c r="C5" s="3"/>
      <c r="D5" s="3"/>
      <c r="E5" s="3"/>
      <c r="F5" s="3"/>
      <c r="G5" s="4"/>
      <c r="H5" s="2"/>
      <c r="I5" s="3"/>
      <c r="J5" s="3"/>
      <c r="K5" s="3"/>
      <c r="L5" s="3"/>
      <c r="M5" s="4"/>
      <c r="N5" s="2"/>
      <c r="O5" s="3"/>
      <c r="P5" s="3"/>
      <c r="Q5" s="3"/>
      <c r="R5" s="3"/>
      <c r="S5" s="4"/>
      <c r="T5" s="2"/>
      <c r="U5" s="3"/>
      <c r="V5" s="3"/>
      <c r="W5" s="3"/>
      <c r="X5" s="3"/>
      <c r="Y5" s="4"/>
      <c r="Z5" s="2"/>
      <c r="AA5" s="3"/>
      <c r="AB5" s="3"/>
      <c r="AC5" s="3"/>
      <c r="AD5" s="3"/>
      <c r="AE5" s="4"/>
    </row>
    <row r="6" spans="1:31" x14ac:dyDescent="0.2">
      <c r="A6" s="17" t="s">
        <v>1</v>
      </c>
      <c r="B6" s="25">
        <v>107200</v>
      </c>
      <c r="C6" s="25"/>
      <c r="D6" s="25"/>
      <c r="E6" s="25">
        <v>205000</v>
      </c>
      <c r="F6" s="25">
        <v>100900</v>
      </c>
      <c r="G6" s="66">
        <f>+B6+E6-F6</f>
        <v>211300</v>
      </c>
      <c r="H6" s="25">
        <v>84700</v>
      </c>
      <c r="I6" s="25"/>
      <c r="J6" s="25"/>
      <c r="K6" s="25">
        <v>137200</v>
      </c>
      <c r="L6" s="25">
        <v>56900</v>
      </c>
      <c r="M6" s="66">
        <f>+H6+K6-L6</f>
        <v>165000</v>
      </c>
      <c r="N6" s="25">
        <v>58800</v>
      </c>
      <c r="O6" s="25"/>
      <c r="P6" s="25"/>
      <c r="Q6" s="25">
        <v>117900</v>
      </c>
      <c r="R6" s="25">
        <v>57100</v>
      </c>
      <c r="S6" s="66">
        <f>+N6+Q6-R6</f>
        <v>119600</v>
      </c>
      <c r="T6" s="25">
        <v>19438</v>
      </c>
      <c r="U6" s="25"/>
      <c r="V6" s="25"/>
      <c r="W6" s="25">
        <v>38454</v>
      </c>
      <c r="X6" s="25">
        <v>18605</v>
      </c>
      <c r="Y6" s="66">
        <f>+T6+W6-X6</f>
        <v>39287</v>
      </c>
      <c r="Z6" s="25">
        <v>59000</v>
      </c>
      <c r="AA6" s="25"/>
      <c r="AB6" s="25"/>
      <c r="AC6" s="25">
        <v>106200</v>
      </c>
      <c r="AD6" s="25">
        <v>50200</v>
      </c>
      <c r="AE6" s="66">
        <f>+Z6+AC6-AD6</f>
        <v>115000</v>
      </c>
    </row>
    <row r="7" spans="1:31" x14ac:dyDescent="0.2">
      <c r="A7" s="17"/>
      <c r="B7" s="25"/>
      <c r="C7" s="23"/>
      <c r="D7" s="23"/>
      <c r="E7" s="23"/>
      <c r="F7" s="23"/>
      <c r="G7" s="58"/>
      <c r="H7" s="25"/>
      <c r="I7" s="23"/>
      <c r="J7" s="23"/>
      <c r="K7" s="23"/>
      <c r="L7" s="23"/>
      <c r="M7" s="58"/>
      <c r="N7" s="25"/>
      <c r="O7" s="23"/>
      <c r="P7" s="23"/>
      <c r="Q7" s="23"/>
      <c r="R7" s="23"/>
      <c r="S7" s="58"/>
      <c r="T7" s="25"/>
      <c r="U7" s="23"/>
      <c r="V7" s="23"/>
      <c r="W7" s="23"/>
      <c r="X7" s="23"/>
      <c r="Y7" s="58"/>
      <c r="Z7" s="25"/>
      <c r="AA7" s="23"/>
      <c r="AB7" s="23"/>
      <c r="AC7" s="23"/>
      <c r="AD7" s="23"/>
      <c r="AE7" s="58"/>
    </row>
    <row r="8" spans="1:31" x14ac:dyDescent="0.2">
      <c r="A8" s="17"/>
      <c r="B8" s="25"/>
      <c r="C8" s="23"/>
      <c r="D8" s="23"/>
      <c r="E8" s="23"/>
      <c r="F8" s="23"/>
      <c r="G8" s="58"/>
      <c r="H8" s="25"/>
      <c r="I8" s="23"/>
      <c r="J8" s="23"/>
      <c r="K8" s="23"/>
      <c r="L8" s="23"/>
      <c r="M8" s="58"/>
      <c r="N8" s="25"/>
      <c r="O8" s="23"/>
      <c r="P8" s="23"/>
      <c r="Q8" s="23"/>
      <c r="R8" s="23"/>
      <c r="S8" s="58"/>
      <c r="T8" s="25"/>
      <c r="U8" s="23"/>
      <c r="V8" s="23"/>
      <c r="W8" s="23"/>
      <c r="X8" s="23"/>
      <c r="Y8" s="58"/>
      <c r="Z8" s="25"/>
      <c r="AA8" s="23"/>
      <c r="AB8" s="23"/>
      <c r="AC8" s="23"/>
      <c r="AD8" s="23"/>
      <c r="AE8" s="58"/>
    </row>
    <row r="9" spans="1:31" x14ac:dyDescent="0.2">
      <c r="A9" s="17"/>
      <c r="B9" s="59"/>
      <c r="C9" s="37"/>
      <c r="D9" s="37"/>
      <c r="E9" s="37"/>
      <c r="F9" s="37"/>
      <c r="G9" s="24"/>
      <c r="H9" s="59"/>
      <c r="I9" s="37"/>
      <c r="J9" s="37"/>
      <c r="K9" s="37"/>
      <c r="L9" s="37"/>
      <c r="M9" s="24"/>
      <c r="N9" s="59"/>
      <c r="O9" s="37"/>
      <c r="P9" s="37"/>
      <c r="Q9" s="37"/>
      <c r="R9" s="37"/>
      <c r="S9" s="24"/>
      <c r="T9" s="59"/>
      <c r="U9" s="37"/>
      <c r="V9" s="37"/>
      <c r="W9" s="37"/>
      <c r="X9" s="37"/>
      <c r="Y9" s="24"/>
      <c r="Z9" s="59"/>
      <c r="AA9" s="37"/>
      <c r="AB9" s="37"/>
      <c r="AC9" s="37"/>
      <c r="AD9" s="37"/>
      <c r="AE9" s="24"/>
    </row>
    <row r="10" spans="1:31" x14ac:dyDescent="0.2">
      <c r="A10" s="17"/>
      <c r="B10" s="60" t="s">
        <v>59</v>
      </c>
      <c r="C10" s="62" t="s">
        <v>74</v>
      </c>
      <c r="D10" s="62" t="s">
        <v>75</v>
      </c>
      <c r="E10" s="61" t="s">
        <v>76</v>
      </c>
      <c r="F10" s="62" t="s">
        <v>60</v>
      </c>
      <c r="G10" s="63" t="s">
        <v>4</v>
      </c>
      <c r="H10" s="60" t="s">
        <v>59</v>
      </c>
      <c r="I10" s="62" t="s">
        <v>74</v>
      </c>
      <c r="J10" s="62" t="s">
        <v>75</v>
      </c>
      <c r="K10" s="61" t="s">
        <v>76</v>
      </c>
      <c r="L10" s="62" t="s">
        <v>60</v>
      </c>
      <c r="M10" s="63" t="s">
        <v>4</v>
      </c>
      <c r="N10" s="60" t="s">
        <v>59</v>
      </c>
      <c r="O10" s="62" t="s">
        <v>74</v>
      </c>
      <c r="P10" s="62" t="s">
        <v>75</v>
      </c>
      <c r="Q10" s="61" t="s">
        <v>76</v>
      </c>
      <c r="R10" s="62" t="s">
        <v>60</v>
      </c>
      <c r="S10" s="63" t="s">
        <v>4</v>
      </c>
      <c r="T10" s="60" t="s">
        <v>59</v>
      </c>
      <c r="U10" s="62" t="s">
        <v>74</v>
      </c>
      <c r="V10" s="62" t="s">
        <v>75</v>
      </c>
      <c r="W10" s="61" t="s">
        <v>76</v>
      </c>
      <c r="X10" s="62" t="s">
        <v>60</v>
      </c>
      <c r="Y10" s="63" t="s">
        <v>4</v>
      </c>
      <c r="Z10" s="60" t="s">
        <v>59</v>
      </c>
      <c r="AA10" s="62" t="s">
        <v>74</v>
      </c>
      <c r="AB10" s="62" t="s">
        <v>75</v>
      </c>
      <c r="AC10" s="61" t="s">
        <v>76</v>
      </c>
      <c r="AD10" s="62" t="s">
        <v>60</v>
      </c>
      <c r="AE10" s="63" t="s">
        <v>4</v>
      </c>
    </row>
    <row r="11" spans="1:31" x14ac:dyDescent="0.2">
      <c r="A11" s="17" t="s">
        <v>3</v>
      </c>
      <c r="B11" s="25">
        <v>583300</v>
      </c>
      <c r="C11" s="23">
        <v>583300</v>
      </c>
      <c r="D11" s="23">
        <v>215600</v>
      </c>
      <c r="E11" s="23">
        <v>215600</v>
      </c>
      <c r="F11" s="23">
        <v>150000</v>
      </c>
      <c r="G11" s="24"/>
      <c r="H11" s="65">
        <v>239100</v>
      </c>
      <c r="I11" s="79">
        <v>289000</v>
      </c>
      <c r="J11" s="79">
        <v>392100</v>
      </c>
      <c r="K11" s="23">
        <v>391400</v>
      </c>
      <c r="L11" s="23">
        <v>309900</v>
      </c>
      <c r="M11" s="24"/>
      <c r="N11" s="25">
        <v>360800</v>
      </c>
      <c r="O11" s="23">
        <v>133600</v>
      </c>
      <c r="P11" s="23">
        <v>139700</v>
      </c>
      <c r="Q11" s="23">
        <v>147400</v>
      </c>
      <c r="R11" s="23">
        <v>155100</v>
      </c>
      <c r="S11" s="24"/>
      <c r="T11" s="25">
        <v>40000</v>
      </c>
      <c r="U11" s="23">
        <v>65000</v>
      </c>
      <c r="V11" s="23">
        <v>65000</v>
      </c>
      <c r="W11" s="23">
        <v>65000</v>
      </c>
      <c r="X11" s="23">
        <v>65000</v>
      </c>
      <c r="Y11" s="24"/>
      <c r="Z11" s="25">
        <v>100</v>
      </c>
      <c r="AA11" s="23">
        <v>100</v>
      </c>
      <c r="AB11" s="23">
        <v>100</v>
      </c>
      <c r="AC11" s="23">
        <v>100</v>
      </c>
      <c r="AD11" s="23">
        <v>24700</v>
      </c>
      <c r="AE11" s="24"/>
    </row>
    <row r="12" spans="1:31" x14ac:dyDescent="0.2">
      <c r="A12" s="17" t="s">
        <v>8</v>
      </c>
      <c r="B12" s="25">
        <v>0</v>
      </c>
      <c r="C12" s="23">
        <v>0</v>
      </c>
      <c r="D12" s="23">
        <v>0</v>
      </c>
      <c r="E12" s="23">
        <v>0</v>
      </c>
      <c r="F12" s="23">
        <v>0</v>
      </c>
      <c r="G12" s="24"/>
      <c r="H12" s="25">
        <v>2000</v>
      </c>
      <c r="I12" s="23">
        <v>0</v>
      </c>
      <c r="J12" s="23">
        <v>0</v>
      </c>
      <c r="K12" s="23">
        <v>0</v>
      </c>
      <c r="L12" s="23">
        <v>0</v>
      </c>
      <c r="M12" s="24"/>
      <c r="N12" s="25">
        <v>0</v>
      </c>
      <c r="O12" s="23">
        <v>0</v>
      </c>
      <c r="P12" s="23">
        <v>0</v>
      </c>
      <c r="Q12" s="23">
        <v>0</v>
      </c>
      <c r="R12" s="23">
        <v>0</v>
      </c>
      <c r="S12" s="24"/>
      <c r="T12" s="25">
        <v>0</v>
      </c>
      <c r="U12" s="23">
        <v>0</v>
      </c>
      <c r="V12" s="23">
        <v>0</v>
      </c>
      <c r="W12" s="23">
        <v>0</v>
      </c>
      <c r="X12" s="23">
        <v>0</v>
      </c>
      <c r="Y12" s="24"/>
      <c r="Z12" s="25">
        <v>0</v>
      </c>
      <c r="AA12" s="23">
        <v>0</v>
      </c>
      <c r="AB12" s="23">
        <v>0</v>
      </c>
      <c r="AC12" s="23">
        <v>0</v>
      </c>
      <c r="AD12" s="23">
        <v>0</v>
      </c>
      <c r="AE12" s="24"/>
    </row>
    <row r="13" spans="1:31" x14ac:dyDescent="0.2">
      <c r="A13" s="17" t="s">
        <v>13</v>
      </c>
      <c r="B13" s="25">
        <v>0</v>
      </c>
      <c r="C13" s="23">
        <v>355300</v>
      </c>
      <c r="D13" s="23">
        <v>236700</v>
      </c>
      <c r="E13" s="23">
        <v>40400</v>
      </c>
      <c r="F13" s="23">
        <v>26100</v>
      </c>
      <c r="G13" s="24"/>
      <c r="H13" s="25">
        <v>320400</v>
      </c>
      <c r="I13" s="23">
        <v>63900</v>
      </c>
      <c r="J13" s="23">
        <v>0</v>
      </c>
      <c r="K13" s="23">
        <v>74800</v>
      </c>
      <c r="L13" s="23">
        <v>239000</v>
      </c>
      <c r="M13" s="24"/>
      <c r="N13" s="25">
        <v>194100</v>
      </c>
      <c r="O13" s="23">
        <v>103700</v>
      </c>
      <c r="P13" s="23">
        <v>114400</v>
      </c>
      <c r="Q13" s="23">
        <v>102400</v>
      </c>
      <c r="R13" s="23">
        <v>94700</v>
      </c>
      <c r="S13" s="24"/>
      <c r="T13" s="25">
        <v>40734</v>
      </c>
      <c r="U13" s="23">
        <v>10685</v>
      </c>
      <c r="V13" s="73">
        <v>113175</v>
      </c>
      <c r="W13" s="23">
        <v>86863</v>
      </c>
      <c r="X13" s="23">
        <v>71439</v>
      </c>
      <c r="Y13" s="24"/>
      <c r="Z13" s="25">
        <v>143100</v>
      </c>
      <c r="AA13" s="23">
        <v>29400</v>
      </c>
      <c r="AB13" s="23">
        <v>131000</v>
      </c>
      <c r="AC13" s="23">
        <v>17600</v>
      </c>
      <c r="AD13" s="23">
        <v>0</v>
      </c>
      <c r="AE13" s="24"/>
    </row>
    <row r="14" spans="1:31" x14ac:dyDescent="0.2">
      <c r="A14" s="17" t="s">
        <v>9</v>
      </c>
      <c r="B14" s="64">
        <v>4262000</v>
      </c>
      <c r="C14" s="26">
        <v>3769100</v>
      </c>
      <c r="D14" s="26">
        <v>4148200</v>
      </c>
      <c r="E14" s="26">
        <v>4147300</v>
      </c>
      <c r="F14" s="26">
        <v>4224800</v>
      </c>
      <c r="G14" s="24"/>
      <c r="H14" s="64">
        <v>4123500</v>
      </c>
      <c r="I14" s="26">
        <v>4156400</v>
      </c>
      <c r="J14" s="26">
        <v>4166300</v>
      </c>
      <c r="K14" s="26">
        <v>3755100</v>
      </c>
      <c r="L14" s="26">
        <v>3684700</v>
      </c>
      <c r="M14" s="24"/>
      <c r="N14" s="64">
        <v>2644000</v>
      </c>
      <c r="O14" s="26">
        <v>2894400</v>
      </c>
      <c r="P14" s="26">
        <v>2910500</v>
      </c>
      <c r="Q14" s="26">
        <v>2884100</v>
      </c>
      <c r="R14" s="26">
        <v>2899400</v>
      </c>
      <c r="S14" s="24"/>
      <c r="T14" s="64">
        <v>952403</v>
      </c>
      <c r="U14" s="26">
        <v>927617</v>
      </c>
      <c r="V14" s="81">
        <v>802553</v>
      </c>
      <c r="W14" s="26">
        <v>802446</v>
      </c>
      <c r="X14" s="26">
        <v>802340</v>
      </c>
      <c r="Y14" s="24"/>
      <c r="Z14" s="64">
        <v>2429400</v>
      </c>
      <c r="AA14" s="26">
        <v>2429000</v>
      </c>
      <c r="AB14" s="26">
        <v>2081900</v>
      </c>
      <c r="AC14" s="26">
        <v>2113800</v>
      </c>
      <c r="AD14" s="26">
        <v>2113500</v>
      </c>
      <c r="AE14" s="24"/>
    </row>
    <row r="15" spans="1:31" x14ac:dyDescent="0.2">
      <c r="A15" s="17"/>
      <c r="B15" s="59"/>
      <c r="C15" s="37"/>
      <c r="D15" s="37"/>
      <c r="E15" s="37"/>
      <c r="F15" s="37"/>
      <c r="G15" s="24"/>
      <c r="H15" s="59"/>
      <c r="I15" s="37"/>
      <c r="J15" s="37"/>
      <c r="K15" s="37"/>
      <c r="L15" s="37"/>
      <c r="M15" s="24"/>
      <c r="N15" s="59"/>
      <c r="O15" s="37"/>
      <c r="P15" s="37"/>
      <c r="Q15" s="37"/>
      <c r="R15" s="37"/>
      <c r="S15" s="24"/>
      <c r="T15" s="59"/>
      <c r="U15" s="37"/>
      <c r="V15" s="37"/>
      <c r="W15" s="37"/>
      <c r="X15" s="37"/>
      <c r="Y15" s="24"/>
      <c r="Z15" s="59"/>
      <c r="AA15" s="37"/>
      <c r="AB15" s="37"/>
      <c r="AC15" s="37"/>
      <c r="AD15" s="37"/>
      <c r="AE15" s="24"/>
    </row>
    <row r="16" spans="1:31" x14ac:dyDescent="0.2">
      <c r="A16" s="17"/>
      <c r="B16" s="80">
        <f>SUM(B11:B14)</f>
        <v>4845300</v>
      </c>
      <c r="C16" s="80">
        <f t="shared" ref="C16:F16" si="0">SUM(C11:C14)</f>
        <v>4707700</v>
      </c>
      <c r="D16" s="80">
        <f t="shared" si="0"/>
        <v>4600500</v>
      </c>
      <c r="E16" s="80">
        <f t="shared" si="0"/>
        <v>4403300</v>
      </c>
      <c r="F16" s="80">
        <f t="shared" si="0"/>
        <v>4400900</v>
      </c>
      <c r="G16" s="66">
        <f>+AVERAGE(B16:F16)</f>
        <v>4591540</v>
      </c>
      <c r="H16" s="80">
        <f>SUM(H11:H14)</f>
        <v>4685000</v>
      </c>
      <c r="I16" s="80">
        <f t="shared" ref="I16:L16" si="1">SUM(I11:I14)</f>
        <v>4509300</v>
      </c>
      <c r="J16" s="80">
        <f t="shared" si="1"/>
        <v>4558400</v>
      </c>
      <c r="K16" s="80">
        <f t="shared" si="1"/>
        <v>4221300</v>
      </c>
      <c r="L16" s="80">
        <f t="shared" si="1"/>
        <v>4233600</v>
      </c>
      <c r="M16" s="66">
        <f>+AVERAGE(H16:L16)</f>
        <v>4441520</v>
      </c>
      <c r="N16" s="80">
        <f>SUM(N11:N14)</f>
        <v>3198900</v>
      </c>
      <c r="O16" s="80">
        <f t="shared" ref="O16:R16" si="2">SUM(O11:O14)</f>
        <v>3131700</v>
      </c>
      <c r="P16" s="80">
        <f t="shared" si="2"/>
        <v>3164600</v>
      </c>
      <c r="Q16" s="80">
        <f t="shared" si="2"/>
        <v>3133900</v>
      </c>
      <c r="R16" s="80">
        <f t="shared" si="2"/>
        <v>3149200</v>
      </c>
      <c r="S16" s="66">
        <f>+AVERAGE(N16:R16)</f>
        <v>3155660</v>
      </c>
      <c r="T16" s="80">
        <f>SUM(T11:T14)</f>
        <v>1033137</v>
      </c>
      <c r="U16" s="80">
        <f t="shared" ref="U16:X16" si="3">SUM(U11:U14)</f>
        <v>1003302</v>
      </c>
      <c r="V16" s="80">
        <f t="shared" si="3"/>
        <v>980728</v>
      </c>
      <c r="W16" s="80">
        <f t="shared" si="3"/>
        <v>954309</v>
      </c>
      <c r="X16" s="80">
        <f t="shared" si="3"/>
        <v>938779</v>
      </c>
      <c r="Y16" s="66">
        <f>+AVERAGE(T16:X16)</f>
        <v>982051</v>
      </c>
      <c r="Z16" s="80">
        <f>SUM(Z11:Z14)</f>
        <v>2572600</v>
      </c>
      <c r="AA16" s="80">
        <f t="shared" ref="AA16:AD16" si="4">SUM(AA11:AA14)</f>
        <v>2458500</v>
      </c>
      <c r="AB16" s="80">
        <f t="shared" si="4"/>
        <v>2213000</v>
      </c>
      <c r="AC16" s="80">
        <f t="shared" si="4"/>
        <v>2131500</v>
      </c>
      <c r="AD16" s="80">
        <f t="shared" si="4"/>
        <v>2138200</v>
      </c>
      <c r="AE16" s="66">
        <f>+AVERAGE(Z16:AD16)</f>
        <v>2302760</v>
      </c>
    </row>
    <row r="17" spans="1:31" x14ac:dyDescent="0.2">
      <c r="A17" s="17"/>
      <c r="B17" s="2"/>
      <c r="C17" s="3"/>
      <c r="D17" s="3"/>
      <c r="E17" s="3"/>
      <c r="F17" s="3"/>
      <c r="G17" s="4"/>
      <c r="H17" s="2"/>
      <c r="I17" s="3"/>
      <c r="J17" s="3"/>
      <c r="K17" s="3"/>
      <c r="L17" s="3"/>
      <c r="M17" s="4"/>
      <c r="N17" s="2"/>
      <c r="O17" s="3"/>
      <c r="P17" s="3"/>
      <c r="Q17" s="3"/>
      <c r="R17" s="3"/>
      <c r="S17" s="4"/>
      <c r="T17" s="2"/>
      <c r="U17" s="3"/>
      <c r="V17" s="3"/>
      <c r="W17" s="3"/>
      <c r="X17" s="3"/>
      <c r="Y17" s="4"/>
      <c r="Z17" s="2"/>
      <c r="AA17" s="3"/>
      <c r="AB17" s="3"/>
      <c r="AC17" s="3"/>
      <c r="AD17" s="3"/>
      <c r="AE17" s="4"/>
    </row>
    <row r="18" spans="1:31" s="1" customFormat="1" x14ac:dyDescent="0.2">
      <c r="A18" s="18" t="s">
        <v>5</v>
      </c>
      <c r="B18" s="13"/>
      <c r="C18" s="14"/>
      <c r="D18" s="14"/>
      <c r="E18" s="14"/>
      <c r="F18" s="14"/>
      <c r="G18" s="15">
        <f>G6/G16</f>
        <v>4.6019418321521753E-2</v>
      </c>
      <c r="H18" s="13"/>
      <c r="I18" s="14"/>
      <c r="J18" s="14"/>
      <c r="K18" s="14"/>
      <c r="L18" s="14"/>
      <c r="M18" s="15">
        <f>M6/M16</f>
        <v>3.714944433437202E-2</v>
      </c>
      <c r="N18" s="13"/>
      <c r="O18" s="14"/>
      <c r="P18" s="14"/>
      <c r="Q18" s="14"/>
      <c r="R18" s="14"/>
      <c r="S18" s="15">
        <f>S6/S16</f>
        <v>3.7900154008987025E-2</v>
      </c>
      <c r="T18" s="13"/>
      <c r="U18" s="14"/>
      <c r="V18" s="14"/>
      <c r="W18" s="14"/>
      <c r="X18" s="14"/>
      <c r="Y18" s="15">
        <f>Y6/Y16</f>
        <v>4.0005050654192097E-2</v>
      </c>
      <c r="Z18" s="13"/>
      <c r="AA18" s="14"/>
      <c r="AB18" s="14"/>
      <c r="AC18" s="14"/>
      <c r="AD18" s="14"/>
      <c r="AE18" s="15">
        <f>AE6/AE16</f>
        <v>4.9940071913703553E-2</v>
      </c>
    </row>
    <row r="19" spans="1:31" s="1" customFormat="1" x14ac:dyDescent="0.2">
      <c r="A19" s="19"/>
      <c r="B19" s="19"/>
      <c r="C19" s="19"/>
      <c r="D19" s="19"/>
      <c r="E19" s="19"/>
      <c r="F19" s="19"/>
      <c r="G19" s="20"/>
      <c r="H19" s="19"/>
      <c r="I19" s="19"/>
      <c r="J19" s="19"/>
      <c r="K19" s="19"/>
      <c r="L19" s="19"/>
      <c r="M19" s="20"/>
      <c r="N19" s="19"/>
      <c r="O19" s="19"/>
      <c r="P19" s="19"/>
      <c r="Q19" s="19"/>
      <c r="R19" s="19"/>
      <c r="S19" s="20"/>
      <c r="T19" s="19"/>
      <c r="U19" s="19"/>
      <c r="V19" s="19"/>
      <c r="W19" s="19"/>
      <c r="X19" s="19"/>
      <c r="Y19" s="20"/>
      <c r="Z19" s="19"/>
      <c r="AA19" s="19"/>
      <c r="AB19" s="19"/>
      <c r="AC19" s="19"/>
      <c r="AD19" s="19"/>
      <c r="AE19" s="20"/>
    </row>
    <row r="20" spans="1:31" s="21" customFormat="1" x14ac:dyDescent="0.2">
      <c r="A20" s="21" t="s">
        <v>33</v>
      </c>
      <c r="M20" s="21">
        <v>0</v>
      </c>
      <c r="S20" s="21">
        <v>0</v>
      </c>
      <c r="AE20" s="21">
        <v>0</v>
      </c>
    </row>
    <row r="22" spans="1:31" x14ac:dyDescent="0.2">
      <c r="B22" s="48" t="s">
        <v>65</v>
      </c>
      <c r="C22" s="48"/>
      <c r="D22" s="48"/>
    </row>
    <row r="23" spans="1:31" x14ac:dyDescent="0.2">
      <c r="A23" s="48" t="s">
        <v>50</v>
      </c>
    </row>
    <row r="25" spans="1:31" x14ac:dyDescent="0.2">
      <c r="A25" s="48" t="s">
        <v>51</v>
      </c>
    </row>
    <row r="63" spans="2:5" ht="64.5" customHeight="1" x14ac:dyDescent="0.2">
      <c r="B63" s="97"/>
      <c r="C63" s="97"/>
      <c r="D63" s="97"/>
      <c r="E63" s="97"/>
    </row>
    <row r="65" spans="2:5" ht="51" customHeight="1" x14ac:dyDescent="0.2">
      <c r="B65" s="96"/>
      <c r="C65" s="96"/>
      <c r="D65" s="96"/>
      <c r="E65" s="96"/>
    </row>
  </sheetData>
  <mergeCells count="7">
    <mergeCell ref="N3:S3"/>
    <mergeCell ref="B65:E65"/>
    <mergeCell ref="B63:E63"/>
    <mergeCell ref="Z3:AE3"/>
    <mergeCell ref="B3:G3"/>
    <mergeCell ref="H3:M3"/>
    <mergeCell ref="T3:Y3"/>
  </mergeCells>
  <phoneticPr fontId="4" type="noConversion"/>
  <hyperlinks>
    <hyperlink ref="A25" r:id="rId1" xr:uid="{96EB37A7-7313-4034-8ECD-071A7D344D3F}"/>
    <hyperlink ref="A23" r:id="rId2" xr:uid="{0691EF05-4700-4433-855F-B76DAC5E76E5}"/>
    <hyperlink ref="B22" r:id="rId3" xr:uid="{EF4B14E9-C2D0-4F19-9FAE-2A7D0BF60C68}"/>
  </hyperlinks>
  <pageMargins left="0.5" right="0.5" top="1" bottom="1" header="0.5" footer="0.5"/>
  <pageSetup scale="26" orientation="landscape" r:id="rId4"/>
  <headerFooter alignWithMargins="0"/>
  <drawing r:id="rId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D0103853DF7894DB347713A7250CD66" ma:contentTypeVersion="44" ma:contentTypeDescription="Create a new document." ma:contentTypeScope="" ma:versionID="df55eb0ecd8f4034a81b7ed037a86bce">
  <xsd:schema xmlns:xsd="http://www.w3.org/2001/XMLSchema" xmlns:xs="http://www.w3.org/2001/XMLSchema" xmlns:p="http://schemas.microsoft.com/office/2006/metadata/properties" xmlns:ns1="http://schemas.microsoft.com/sharepoint/v3" xmlns:ns2="54fcda00-7b58-44a7-b108-8bd10a8a08ba" targetNamespace="http://schemas.microsoft.com/office/2006/metadata/properties" ma:root="true" ma:fieldsID="6fec348956c44ba3ae7b97850f8c286b" ns1:_="" ns2:_="">
    <xsd:import namespace="http://schemas.microsoft.com/sharepoint/v3"/>
    <xsd:import namespace="54fcda00-7b58-44a7-b108-8bd10a8a08ba"/>
    <xsd:element name="properties">
      <xsd:complexType>
        <xsd:sequence>
          <xsd:element name="documentManagement">
            <xsd:complexType>
              <xsd:all>
                <xsd:element ref="ns2:Company" minOccurs="0"/>
                <xsd:element ref="ns2:Year"/>
                <xsd:element ref="ns2:Document_x0020_Type"/>
                <xsd:element ref="ns2:Filing_x0020_Requirement" minOccurs="0"/>
                <xsd:element ref="ns2:Witness_x0020_Testimony" minOccurs="0"/>
                <xsd:element ref="ns2:Intervemprs" minOccurs="0"/>
                <xsd:element ref="ns2:Round" minOccurs="0"/>
                <xsd:element ref="ns2:Data_x0020_Request_x0020_Question_x0020_No_x002e_" minOccurs="0"/>
                <xsd:element ref="ns2:Tariff_x0020_Dev_x0020_Doc_x0020_Type" minOccurs="0"/>
                <xsd:element ref="ns2:Filed_x0020_Documents" minOccurs="0"/>
                <xsd:element ref="ns2:Department" minOccurs="0"/>
                <xsd:element ref="ns1:Form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FormData" ma:index="19" nillable="true" ma:displayName="Form Data" ma:hidden="true" ma:internalName="FormData" ma:readOnly="fals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4fcda00-7b58-44a7-b108-8bd10a8a08ba" elementFormDefault="qualified">
    <xsd:import namespace="http://schemas.microsoft.com/office/2006/documentManagement/types"/>
    <xsd:import namespace="http://schemas.microsoft.com/office/infopath/2007/PartnerControls"/>
    <xsd:element name="Company" ma:index="2" nillable="true" ma:displayName="Company" ma:internalName="Company" ma:readOnly="false" ma:requiredMultiChoice="tru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KU"/>
                    <xsd:enumeration value="LGE"/>
                    <xsd:enumeration value="ODP"/>
                  </xsd:restriction>
                </xsd:simpleType>
              </xsd:element>
            </xsd:sequence>
          </xsd:extension>
        </xsd:complexContent>
      </xsd:complexType>
    </xsd:element>
    <xsd:element name="Year" ma:index="3" ma:displayName="Year" ma:default="2020" ma:format="Dropdown" ma:indexed="true" ma:internalName="Year" ma:readOnly="false">
      <xsd:simpleType>
        <xsd:restriction base="dms:Choice">
          <xsd:enumeration value="2020"/>
          <xsd:enumeration value="2019"/>
          <xsd:enumeration value="2018"/>
          <xsd:enumeration value="2017"/>
          <xsd:enumeration value="2016"/>
          <xsd:enumeration value="2015"/>
          <xsd:enumeration value="2014"/>
        </xsd:restriction>
      </xsd:simpleType>
    </xsd:element>
    <xsd:element name="Document_x0020_Type" ma:index="4" ma:displayName="Document Type" ma:format="Dropdown" ma:indexed="true" ma:internalName="Document_x0020_Type" ma:readOnly="false">
      <xsd:simpleType>
        <xsd:restriction base="dms:Choice">
          <xsd:enumeration value="General Information"/>
          <xsd:enumeration value="Application"/>
          <xsd:enumeration value="Development"/>
          <xsd:enumeration value="Orders"/>
          <xsd:enumeration value="Direct Testimony"/>
          <xsd:enumeration value="Rebuttal Testimony"/>
          <xsd:enumeration value="Stipulation Testimony"/>
          <xsd:enumeration value="Supplemental Rebuttal Testimony"/>
          <xsd:enumeration value="Superseded Testimony"/>
          <xsd:enumeration value="Intervenor Direct Testimony"/>
          <xsd:enumeration value="Intervenor Supplemental Testimony"/>
          <xsd:enumeration value="Intervenor Data Requests Issued"/>
          <xsd:enumeration value="Intervenor Data Requests Responses"/>
          <xsd:enumeration value="Data Requests"/>
          <xsd:enumeration value="Notices"/>
          <xsd:enumeration value="eFile/Filed Docs"/>
          <xsd:enumeration value="Filing Requirements"/>
          <xsd:enumeration value="Tariff Development"/>
          <xsd:enumeration value="Witness Prep"/>
          <xsd:enumeration value="Public Hearings"/>
          <xsd:enumeration value="Superseded"/>
        </xsd:restriction>
      </xsd:simpleType>
    </xsd:element>
    <xsd:element name="Filing_x0020_Requirement" ma:index="5" nillable="true" ma:displayName="Filing Requirement" ma:format="Dropdown" ma:internalName="Filing_x0020_Requirement" ma:readOnly="false">
      <xsd:simpleType>
        <xsd:restriction base="dms:Choice">
          <xsd:enumeration value="Filing Requirements - Draft Responses"/>
          <xsd:enumeration value="Tab 01-Sec 14(2) Attachment Only"/>
          <xsd:enumeration value="Tab 03-Sec 16(1)(b)(2) Attachment Only"/>
          <xsd:enumeration value="Tab 04-Sec 16(1)(b)(3) Attachment Only"/>
          <xsd:enumeration value="Tab 05-Sec 16(1)(b)(4) Attachment Only"/>
          <xsd:enumeration value="Tab 06-Sec 16(1)(b)(5) Attachment Only"/>
          <xsd:enumeration value="Tab 07-Sec 16(2) Attachment Only"/>
          <xsd:enumeration value="Tab 13-Sec 16(6)(f) Attachment Only"/>
          <xsd:enumeration value="Tab 15-Sec 16(7)(b) Attachment Only"/>
          <xsd:enumeration value="Tab 16-Sec 16(7)(c) Attachment Only"/>
          <xsd:enumeration value="Tab 17-Sec 16(7)(d) Attachment Only"/>
          <xsd:enumeration value="Tab 18-Sec 16(7)(e) Attachment Only"/>
          <xsd:enumeration value="Tab 19-Sec 16(7)(f) Attachment Only"/>
          <xsd:enumeration value="Tab 20-Sec 16(7)(g) Attachment Only"/>
          <xsd:enumeration value="Tab 22-Sec 16(7)(h)(1) Attachment Only"/>
          <xsd:enumeration value="Tab 23-Sec 16(7)(h)(2) Attachment Only"/>
          <xsd:enumeration value="Tab 24-Sec 16(7)(h)(3) Attachment Only"/>
          <xsd:enumeration value="Tab 25-Sec 16(7)(h)(4) Attachment Only"/>
          <xsd:enumeration value="Tab 28-Sec 16(7)(h)(7) Attachment Only"/>
          <xsd:enumeration value="Tab 29-Sec 16(7)(h)(8) Attachment Only"/>
          <xsd:enumeration value="Tab 30-Sec 16(7)(h)(9) Attachment Only"/>
          <xsd:enumeration value="Tab 31-Sec 16(7)(h)(10) Attachment Only"/>
          <xsd:enumeration value="Tab 32-Sec 16(7)(h)(11) Attachment Only"/>
          <xsd:enumeration value="Tab 33-Sec 16(7)(h)(12) Attachment Only"/>
          <xsd:enumeration value="Tab 39-Sec 16(7)(i) Attachment Only"/>
          <xsd:enumeration value="Tab 40-Sec 16(7)(j) Attachment Only"/>
          <xsd:enumeration value="Tab 41-Sec 16(7)(k) Attachment Only"/>
          <xsd:enumeration value="Tab 43-Sec 16(7)(m) Attachment Only"/>
          <xsd:enumeration value="Tab 44-Sec 16(7)(n) Attachment Only"/>
          <xsd:enumeration value="Tab 45-Sec 16(7)(o) Attachment Only"/>
          <xsd:enumeration value="Tab 46-Sec 16(7)(p) Attachment Only"/>
          <xsd:enumeration value="Tab 50-Sec 16(7)(t) Attachment Only"/>
          <xsd:enumeration value="Tab 51-Sec 16(7)(u) Attachment Only"/>
          <xsd:enumeration value="Tab 54-Sec 16(8)(a) Attachment Only"/>
          <xsd:enumeration value="Tab 55-Sec 16(8)(b Attachment Only"/>
          <xsd:enumeration value="Tab 56-Sec 16(8)(c) Attachment Only"/>
          <xsd:enumeration value="Tab 57-Sec 16(8)(d) Attachment Only"/>
          <xsd:enumeration value="Tab 58-Sec 16(8)(e) Attachment Only"/>
          <xsd:enumeration value="Tab 59-Sec 16(8)(f) Attachment Only"/>
          <xsd:enumeration value="Tab 60-Sec 16(8)(g) Attachment Only"/>
          <xsd:enumeration value="Tab 61-Sec 16(8)(h) Attachment Only"/>
          <xsd:enumeration value="Tab 62-Sec 16(8)(i) Attachment Only"/>
          <xsd:enumeration value="Tab 63-Sec 16(8)(j) Attachment Only"/>
          <xsd:enumeration value="Tab 64-Sec 16(8)(k) Attachment Only"/>
          <xsd:enumeration value="Tab 66-Sec 16(8)(m) Attachment Only"/>
          <xsd:enumeration value="Tab 67-Sec 16(8)(n) Attachment Only"/>
          <xsd:enumeration value="Filing Requirements - Guidance Sheets"/>
          <xsd:enumeration value="Filing Requirements - Witness/Preparer Assignments"/>
          <xsd:enumeration value="Filing Requirements - eFiled"/>
          <xsd:enumeration value="Exempt Schedules 10_13_20_23_33_44-49"/>
          <xsd:enumeration value="Schedule 01-5_8-29_40-Revenue Requirements"/>
          <xsd:enumeration value="Schedule 01-5-Financial Data"/>
          <xsd:enumeration value="Schedule 06-Annual Reports"/>
          <xsd:enumeration value="Schedule 07-Comparative Financial Statements"/>
          <xsd:enumeration value="Schedule 17-Lead/Lag Cash Working Capital Calc - ET"/>
          <xsd:enumeration value="Schedule 27-Lead/Lag Cash Working Capital Calc - Adj."/>
          <xsd:enumeration value="Schedule 29-Workpapers for Adjustments"/>
          <xsd:enumeration value="Schedule 30-Revenue and Expense Analysis"/>
          <xsd:enumeration value="Schedule 31-Advertising"/>
          <xsd:enumeration value="Schedule 32-Storm Damage"/>
          <xsd:enumeration value="Schedule 34-Misc Expenses"/>
          <xsd:enumeration value="Schedule 35-Affiliate Services"/>
          <xsd:enumeration value="Schedule 36-Income Taxes"/>
          <xsd:enumeration value="Schedule 37-Organization"/>
          <xsd:enumeration value="Schedule 38-Changes in Acctg Procedures"/>
          <xsd:enumeration value="Schedule 39-Out of Period"/>
          <xsd:enumeration value="Schedule 40-Cost of Service"/>
          <xsd:enumeration value="Schedule 41-Present and Proposed Tariffs"/>
          <xsd:enumeration value="Schedule 42-Present and Proposed Revenues"/>
          <xsd:enumeration value="Schedule 43-Sample Bills"/>
          <xsd:enumeration value="Schedule 50-Other"/>
        </xsd:restriction>
      </xsd:simpleType>
    </xsd:element>
    <xsd:element name="Witness_x0020_Testimony" ma:index="6" nillable="true" ma:displayName="Witness" ma:format="Dropdown" ma:internalName="Witness_x0020_Testimony" ma:readOnly="false">
      <xsd:simpleType>
        <xsd:restriction base="dms:Choice">
          <xsd:enumeration value="Arbough, Daniel K."/>
          <xsd:enumeration value="Bellar, Lonnie E."/>
          <xsd:enumeration value="Blake, Kent W."/>
          <xsd:enumeration value="Conroy, Robert M."/>
          <xsd:enumeration value="Garrett, Christopher M."/>
          <xsd:enumeration value="Hornung, Michael E."/>
          <xsd:enumeration value="Leichty, Douglas A."/>
          <xsd:enumeration value="Lovekamp, Rick E."/>
          <xsd:enumeration value="Malloy, John P."/>
          <xsd:enumeration value="McFarland, Elizabeth J."/>
          <xsd:enumeration value="McKenzie, Adrien M. (FINCAP, Inc.)"/>
          <xsd:enumeration value="Meiman, Greg J."/>
          <xsd:enumeration value="Metts, Heather D."/>
          <xsd:enumeration value="Murphy, J. Clay"/>
          <xsd:enumeration value="Rahn, Derek"/>
          <xsd:enumeration value="Saunders, Eileen L."/>
          <xsd:enumeration value="Seelye, Steve (The Prime Group)"/>
          <xsd:enumeration value="Sinclair, David S."/>
          <xsd:enumeration value="Spanos, John J. (Gannett Fleming)"/>
          <xsd:enumeration value="Straight, Scott"/>
          <xsd:enumeration value="Thompson, Paul W."/>
          <xsd:enumeration value="Wilson, Stuart"/>
          <xsd:enumeration value="Wolfe, John K."/>
          <xsd:enumeration value="z - eFiled/Filed"/>
        </xsd:restriction>
      </xsd:simpleType>
    </xsd:element>
    <xsd:element name="Intervemprs" ma:index="7" nillable="true" ma:displayName="Data Request Party" ma:format="Dropdown" ma:internalName="Intervemprs" ma:readOnly="false">
      <xsd:simpleType>
        <xsd:restriction base="dms:Choice">
          <xsd:enumeration value="0-Data Response Tracking Sheet"/>
          <xsd:enumeration value="KY Public Service Commission - PSC"/>
          <xsd:enumeration value="VA State Corporation Commission - VASCC"/>
          <xsd:enumeration value="Appalachian Voices"/>
          <xsd:enumeration value="Association of Community Ministries - ACM"/>
          <xsd:enumeration value="Attorney General - AG"/>
          <xsd:enumeration value="AT&amp;T"/>
          <xsd:enumeration value="Charter Communications - Charter"/>
          <xsd:enumeration value="Community Action Council - CAC"/>
          <xsd:enumeration value="East Kentucky Power Cooperative - EKPC"/>
          <xsd:enumeration value="JBS Swift &amp; Co - JBS"/>
          <xsd:enumeration value="KY Cable Telecomm. Assn - KCTA"/>
          <xsd:enumeration value="KY Industrial Utility Customers - KIUC"/>
          <xsd:enumeration value="Kentucky League of Cities - KLC"/>
          <xsd:enumeration value="Kroger"/>
          <xsd:enumeration value="Kroger/Wal-Mart"/>
          <xsd:enumeration value="KY School Boards Assn - KSBA"/>
          <xsd:enumeration value="Lexington-Fayette Urban County Govt - LFUCG"/>
          <xsd:enumeration value="Louisville Metro Government - METRO"/>
          <xsd:enumeration value="Metro. Housing Coalition - MHC"/>
          <xsd:enumeration value="Sierra Club - SC"/>
          <xsd:enumeration value="U.S. Dept. of Defense -  US DOD"/>
          <xsd:enumeration value="Wal-Mart"/>
        </xsd:restriction>
      </xsd:simpleType>
    </xsd:element>
    <xsd:element name="Round" ma:index="8" nillable="true" ma:displayName="Data Request Round" ma:format="Dropdown" ma:internalName="Round" ma:readOnly="false">
      <xsd:simpleType>
        <xsd:restriction base="dms:Choice">
          <xsd:enumeration value="On-Site Requests"/>
          <xsd:enumeration value="DR01"/>
          <xsd:enumeration value="DR01 Attachments"/>
          <xsd:enumeration value="DR01 eFiled/Filed"/>
          <xsd:enumeration value="DR02"/>
          <xsd:enumeration value="DR02 Attachments"/>
          <xsd:enumeration value="DR02 eFiled/Filed"/>
          <xsd:enumeration value="DR03"/>
          <xsd:enumeration value="DR03 Attachments"/>
          <xsd:enumeration value="DR03 eFiled/Filed"/>
          <xsd:enumeration value="DR04"/>
          <xsd:enumeration value="DR04 Attachments"/>
          <xsd:enumeration value="DR04 eFiled/Filed"/>
          <xsd:enumeration value="DR05"/>
          <xsd:enumeration value="DR05 Attachments"/>
          <xsd:enumeration value="DR05 eFiled/Filed"/>
          <xsd:enumeration value="DR06"/>
          <xsd:enumeration value="DR06 Attachments"/>
          <xsd:enumeration value="DR06 eFiled/Filed"/>
          <xsd:enumeration value="DR07"/>
          <xsd:enumeration value="DR07 Attachments"/>
          <xsd:enumeration value="DR07 eFiled/Filed"/>
          <xsd:enumeration value="DR08"/>
          <xsd:enumeration value="DR08 Attachments"/>
          <xsd:enumeration value="DR08 eFiled/Filed"/>
          <xsd:enumeration value="DR09"/>
          <xsd:enumeration value="DR09 Attachments"/>
          <xsd:enumeration value="DR09 eFiled/Filed"/>
          <xsd:enumeration value="DR10"/>
          <xsd:enumeration value="DR10 Attachments"/>
          <xsd:enumeration value="DR10 eFiled/Filed"/>
          <xsd:enumeration value="DR11"/>
          <xsd:enumeration value="DR11 Attachments"/>
          <xsd:enumeration value="DR11 eFiled/Filed"/>
          <xsd:enumeration value="DR12"/>
          <xsd:enumeration value="DR12 Attachments"/>
          <xsd:enumeration value="DR12 eFiled/Filed"/>
          <xsd:enumeration value="DR13"/>
          <xsd:enumeration value="DR13 Attachments"/>
          <xsd:enumeration value="DR13 eFiled/Filed"/>
          <xsd:enumeration value="DR14"/>
          <xsd:enumeration value="DR14 Attachments"/>
          <xsd:enumeration value="DR14 eFiled/Filed"/>
          <xsd:enumeration value="Post Hearing DR01"/>
          <xsd:enumeration value="Post Hearing DR01 Attachments"/>
          <xsd:enumeration value="Post Hearing DR01 eFiled/Filed"/>
          <xsd:enumeration value="Post Hearing DR02"/>
          <xsd:enumeration value="Post Hearing DR02 Attachments"/>
          <xsd:enumeration value="Post Hearing DR02 eFiled/Filed"/>
          <xsd:enumeration value="PSC DR02/Intervenors DR01"/>
          <xsd:enumeration value="PSC DR03/Intervenors DR02"/>
          <xsd:enumeration value="PSC DR04"/>
          <xsd:enumeration value="PSC DR05/Intervenors DR03"/>
          <xsd:enumeration value="PSC DR06"/>
        </xsd:restriction>
      </xsd:simpleType>
    </xsd:element>
    <xsd:element name="Data_x0020_Request_x0020_Question_x0020_No_x002e_" ma:index="9" nillable="true" ma:displayName="Data Request Question No." ma:format="Dropdown" ma:internalName="Data_x0020_Request_x0020_Question_x0020_No_x002e_" ma:readOnly="false">
      <xsd:simpleType>
        <xsd:restriction base="dms:Choice">
          <xsd:enumeration value="001"/>
          <xsd:enumeration value="002"/>
          <xsd:enumeration value="003"/>
          <xsd:enumeration value="004"/>
          <xsd:enumeration value="005"/>
          <xsd:enumeration value="006"/>
          <xsd:enumeration value="007"/>
          <xsd:enumeration value="008"/>
          <xsd:enumeration value="009"/>
          <xsd:enumeration value="010"/>
          <xsd:enumeration value="011"/>
          <xsd:enumeration value="012"/>
          <xsd:enumeration value="013"/>
          <xsd:enumeration value="014"/>
          <xsd:enumeration value="015"/>
          <xsd:enumeration value="016"/>
          <xsd:enumeration value="017"/>
          <xsd:enumeration value="018"/>
          <xsd:enumeration value="019"/>
          <xsd:enumeration value="020"/>
          <xsd:enumeration value="021"/>
          <xsd:enumeration value="022"/>
          <xsd:enumeration value="023"/>
          <xsd:enumeration value="024"/>
          <xsd:enumeration value="025"/>
          <xsd:enumeration value="026"/>
          <xsd:enumeration value="027"/>
          <xsd:enumeration value="028"/>
          <xsd:enumeration value="029"/>
          <xsd:enumeration value="030"/>
          <xsd:enumeration value="031"/>
          <xsd:enumeration value="032"/>
          <xsd:enumeration value="033"/>
          <xsd:enumeration value="034"/>
          <xsd:enumeration value="035"/>
          <xsd:enumeration value="036"/>
          <xsd:enumeration value="037"/>
          <xsd:enumeration value="038"/>
          <xsd:enumeration value="039"/>
          <xsd:enumeration value="040"/>
          <xsd:enumeration value="041"/>
          <xsd:enumeration value="042"/>
          <xsd:enumeration value="043"/>
          <xsd:enumeration value="044"/>
          <xsd:enumeration value="045"/>
          <xsd:enumeration value="046"/>
          <xsd:enumeration value="047"/>
          <xsd:enumeration value="048"/>
          <xsd:enumeration value="049"/>
          <xsd:enumeration value="050"/>
          <xsd:enumeration value="051"/>
          <xsd:enumeration value="052"/>
          <xsd:enumeration value="053"/>
          <xsd:enumeration value="054"/>
          <xsd:enumeration value="055"/>
          <xsd:enumeration value="056"/>
          <xsd:enumeration value="057"/>
          <xsd:enumeration value="058"/>
          <xsd:enumeration value="059"/>
          <xsd:enumeration value="060"/>
          <xsd:enumeration value="061"/>
          <xsd:enumeration value="062"/>
          <xsd:enumeration value="063"/>
          <xsd:enumeration value="064"/>
          <xsd:enumeration value="065"/>
          <xsd:enumeration value="066"/>
          <xsd:enumeration value="067"/>
          <xsd:enumeration value="068"/>
          <xsd:enumeration value="069"/>
          <xsd:enumeration value="070"/>
          <xsd:enumeration value="071"/>
          <xsd:enumeration value="072"/>
          <xsd:enumeration value="073"/>
          <xsd:enumeration value="074"/>
          <xsd:enumeration value="075"/>
          <xsd:enumeration value="076"/>
          <xsd:enumeration value="077"/>
          <xsd:enumeration value="078"/>
          <xsd:enumeration value="079"/>
          <xsd:enumeration value="080"/>
          <xsd:enumeration value="081"/>
          <xsd:enumeration value="082"/>
          <xsd:enumeration value="083"/>
          <xsd:enumeration value="084"/>
          <xsd:enumeration value="085"/>
          <xsd:enumeration value="086"/>
          <xsd:enumeration value="087"/>
          <xsd:enumeration value="088"/>
          <xsd:enumeration value="089"/>
          <xsd:enumeration value="090"/>
          <xsd:enumeration value="091"/>
          <xsd:enumeration value="092"/>
          <xsd:enumeration value="093"/>
          <xsd:enumeration value="094"/>
          <xsd:enumeration value="095"/>
          <xsd:enumeration value="096"/>
          <xsd:enumeration value="097"/>
          <xsd:enumeration value="098"/>
          <xsd:enumeration value="099"/>
          <xsd:enumeration value="100"/>
          <xsd:enumeration value="101"/>
          <xsd:enumeration value="102"/>
          <xsd:enumeration value="103"/>
          <xsd:enumeration value="104"/>
          <xsd:enumeration value="105"/>
          <xsd:enumeration value="106"/>
          <xsd:enumeration value="107"/>
          <xsd:enumeration value="108"/>
          <xsd:enumeration value="109"/>
          <xsd:enumeration value="110"/>
          <xsd:enumeration value="111"/>
          <xsd:enumeration value="112"/>
          <xsd:enumeration value="113"/>
          <xsd:enumeration value="114"/>
          <xsd:enumeration value="115"/>
          <xsd:enumeration value="116"/>
          <xsd:enumeration value="117"/>
          <xsd:enumeration value="118"/>
          <xsd:enumeration value="119"/>
          <xsd:enumeration value="120"/>
          <xsd:enumeration value="121"/>
          <xsd:enumeration value="122"/>
          <xsd:enumeration value="123"/>
          <xsd:enumeration value="124"/>
          <xsd:enumeration value="125"/>
          <xsd:enumeration value="126"/>
          <xsd:enumeration value="127"/>
          <xsd:enumeration value="128"/>
          <xsd:enumeration value="129"/>
          <xsd:enumeration value="130"/>
          <xsd:enumeration value="131"/>
          <xsd:enumeration value="132"/>
          <xsd:enumeration value="133"/>
          <xsd:enumeration value="134"/>
          <xsd:enumeration value="135"/>
          <xsd:enumeration value="136"/>
          <xsd:enumeration value="137"/>
          <xsd:enumeration value="138"/>
          <xsd:enumeration value="139"/>
          <xsd:enumeration value="140"/>
          <xsd:enumeration value="141"/>
          <xsd:enumeration value="142"/>
          <xsd:enumeration value="143"/>
          <xsd:enumeration value="144"/>
          <xsd:enumeration value="145"/>
          <xsd:enumeration value="146"/>
          <xsd:enumeration value="147"/>
          <xsd:enumeration value="148"/>
          <xsd:enumeration value="149"/>
          <xsd:enumeration value="150"/>
          <xsd:enumeration value="151"/>
          <xsd:enumeration value="152"/>
          <xsd:enumeration value="153"/>
          <xsd:enumeration value="154"/>
          <xsd:enumeration value="155"/>
          <xsd:enumeration value="156"/>
          <xsd:enumeration value="157"/>
          <xsd:enumeration value="158"/>
          <xsd:enumeration value="159"/>
          <xsd:enumeration value="160"/>
          <xsd:enumeration value="161"/>
          <xsd:enumeration value="162"/>
          <xsd:enumeration value="163"/>
          <xsd:enumeration value="164"/>
          <xsd:enumeration value="165"/>
          <xsd:enumeration value="166"/>
          <xsd:enumeration value="167"/>
          <xsd:enumeration value="168"/>
          <xsd:enumeration value="169"/>
          <xsd:enumeration value="170"/>
          <xsd:enumeration value="171"/>
          <xsd:enumeration value="172"/>
          <xsd:enumeration value="173"/>
          <xsd:enumeration value="174"/>
          <xsd:enumeration value="175"/>
          <xsd:enumeration value="176"/>
          <xsd:enumeration value="177"/>
          <xsd:enumeration value="178"/>
          <xsd:enumeration value="179"/>
          <xsd:enumeration value="180"/>
          <xsd:enumeration value="181"/>
          <xsd:enumeration value="182"/>
          <xsd:enumeration value="183"/>
          <xsd:enumeration value="184"/>
          <xsd:enumeration value="185"/>
          <xsd:enumeration value="186"/>
          <xsd:enumeration value="187"/>
          <xsd:enumeration value="188"/>
          <xsd:enumeration value="189"/>
          <xsd:enumeration value="190"/>
          <xsd:enumeration value="191"/>
          <xsd:enumeration value="192"/>
          <xsd:enumeration value="193"/>
          <xsd:enumeration value="194"/>
          <xsd:enumeration value="195"/>
          <xsd:enumeration value="196"/>
          <xsd:enumeration value="197"/>
          <xsd:enumeration value="198"/>
          <xsd:enumeration value="199"/>
          <xsd:enumeration value="200"/>
          <xsd:enumeration value="201"/>
          <xsd:enumeration value="202"/>
          <xsd:enumeration value="203"/>
          <xsd:enumeration value="204"/>
          <xsd:enumeration value="205"/>
          <xsd:enumeration value="206"/>
          <xsd:enumeration value="207"/>
          <xsd:enumeration value="208"/>
          <xsd:enumeration value="209"/>
          <xsd:enumeration value="210"/>
          <xsd:enumeration value="211"/>
          <xsd:enumeration value="212"/>
          <xsd:enumeration value="213"/>
          <xsd:enumeration value="214"/>
          <xsd:enumeration value="215"/>
          <xsd:enumeration value="216"/>
          <xsd:enumeration value="217"/>
          <xsd:enumeration value="218"/>
          <xsd:enumeration value="219"/>
          <xsd:enumeration value="220"/>
          <xsd:enumeration value="221"/>
          <xsd:enumeration value="222"/>
          <xsd:enumeration value="223"/>
          <xsd:enumeration value="224"/>
          <xsd:enumeration value="225"/>
          <xsd:enumeration value="226"/>
          <xsd:enumeration value="227"/>
          <xsd:enumeration value="228"/>
          <xsd:enumeration value="229"/>
          <xsd:enumeration value="230"/>
          <xsd:enumeration value="231"/>
          <xsd:enumeration value="232"/>
          <xsd:enumeration value="233"/>
          <xsd:enumeration value="234"/>
          <xsd:enumeration value="235"/>
          <xsd:enumeration value="236"/>
          <xsd:enumeration value="237"/>
          <xsd:enumeration value="238"/>
          <xsd:enumeration value="239"/>
          <xsd:enumeration value="240"/>
          <xsd:enumeration value="241"/>
          <xsd:enumeration value="242"/>
          <xsd:enumeration value="243"/>
          <xsd:enumeration value="244"/>
          <xsd:enumeration value="245"/>
          <xsd:enumeration value="246"/>
          <xsd:enumeration value="247"/>
          <xsd:enumeration value="248"/>
          <xsd:enumeration value="249"/>
          <xsd:enumeration value="250"/>
          <xsd:enumeration value="251"/>
          <xsd:enumeration value="252"/>
          <xsd:enumeration value="253"/>
          <xsd:enumeration value="254"/>
          <xsd:enumeration value="255"/>
          <xsd:enumeration value="256"/>
          <xsd:enumeration value="257"/>
          <xsd:enumeration value="258"/>
          <xsd:enumeration value="259"/>
          <xsd:enumeration value="260"/>
          <xsd:enumeration value="261"/>
          <xsd:enumeration value="262"/>
          <xsd:enumeration value="263"/>
          <xsd:enumeration value="264"/>
          <xsd:enumeration value="265"/>
          <xsd:enumeration value="266"/>
          <xsd:enumeration value="267"/>
          <xsd:enumeration value="268"/>
          <xsd:enumeration value="269"/>
          <xsd:enumeration value="270"/>
          <xsd:enumeration value="271"/>
          <xsd:enumeration value="272"/>
          <xsd:enumeration value="273"/>
          <xsd:enumeration value="274"/>
          <xsd:enumeration value="275"/>
          <xsd:enumeration value="276"/>
          <xsd:enumeration value="277"/>
          <xsd:enumeration value="278"/>
          <xsd:enumeration value="279"/>
          <xsd:enumeration value="280"/>
          <xsd:enumeration value="281"/>
          <xsd:enumeration value="282"/>
          <xsd:enumeration value="283"/>
          <xsd:enumeration value="284"/>
          <xsd:enumeration value="285"/>
          <xsd:enumeration value="286"/>
          <xsd:enumeration value="287"/>
          <xsd:enumeration value="288"/>
          <xsd:enumeration value="289"/>
          <xsd:enumeration value="290"/>
          <xsd:enumeration value="291"/>
          <xsd:enumeration value="292"/>
          <xsd:enumeration value="293"/>
          <xsd:enumeration value="294"/>
          <xsd:enumeration value="295"/>
          <xsd:enumeration value="296"/>
          <xsd:enumeration value="297"/>
          <xsd:enumeration value="298"/>
          <xsd:enumeration value="299"/>
          <xsd:enumeration value="300"/>
          <xsd:enumeration value="301"/>
          <xsd:enumeration value="302"/>
          <xsd:enumeration value="303"/>
          <xsd:enumeration value="304"/>
          <xsd:enumeration value="305"/>
          <xsd:enumeration value="306"/>
          <xsd:enumeration value="307"/>
          <xsd:enumeration value="308"/>
          <xsd:enumeration value="309"/>
          <xsd:enumeration value="310"/>
          <xsd:enumeration value="311"/>
          <xsd:enumeration value="312"/>
          <xsd:enumeration value="313"/>
          <xsd:enumeration value="314"/>
          <xsd:enumeration value="315"/>
          <xsd:enumeration value="316"/>
          <xsd:enumeration value="317"/>
          <xsd:enumeration value="318"/>
          <xsd:enumeration value="319"/>
          <xsd:enumeration value="320"/>
          <xsd:enumeration value="321"/>
          <xsd:enumeration value="322"/>
          <xsd:enumeration value="323"/>
          <xsd:enumeration value="324"/>
          <xsd:enumeration value="325"/>
          <xsd:enumeration value="326"/>
          <xsd:enumeration value="327"/>
          <xsd:enumeration value="328"/>
          <xsd:enumeration value="329"/>
          <xsd:enumeration value="330"/>
          <xsd:enumeration value="331"/>
          <xsd:enumeration value="332"/>
          <xsd:enumeration value="333"/>
          <xsd:enumeration value="334"/>
          <xsd:enumeration value="335"/>
          <xsd:enumeration value="336"/>
          <xsd:enumeration value="337"/>
          <xsd:enumeration value="338"/>
          <xsd:enumeration value="339"/>
          <xsd:enumeration value="340"/>
          <xsd:enumeration value="341"/>
          <xsd:enumeration value="342"/>
          <xsd:enumeration value="343"/>
          <xsd:enumeration value="344"/>
          <xsd:enumeration value="345"/>
          <xsd:enumeration value="346"/>
          <xsd:enumeration value="347"/>
          <xsd:enumeration value="348"/>
          <xsd:enumeration value="349"/>
          <xsd:enumeration value="350"/>
          <xsd:enumeration value="351"/>
          <xsd:enumeration value="352"/>
          <xsd:enumeration value="353"/>
          <xsd:enumeration value="354"/>
          <xsd:enumeration value="355"/>
          <xsd:enumeration value="356"/>
          <xsd:enumeration value="357"/>
          <xsd:enumeration value="358"/>
          <xsd:enumeration value="359"/>
          <xsd:enumeration value="360"/>
          <xsd:enumeration value="361"/>
          <xsd:enumeration value="362"/>
          <xsd:enumeration value="363"/>
          <xsd:enumeration value="364"/>
          <xsd:enumeration value="365"/>
          <xsd:enumeration value="366"/>
          <xsd:enumeration value="367"/>
          <xsd:enumeration value="368"/>
          <xsd:enumeration value="369"/>
          <xsd:enumeration value="370"/>
          <xsd:enumeration value="371"/>
          <xsd:enumeration value="372"/>
          <xsd:enumeration value="373"/>
          <xsd:enumeration value="374"/>
          <xsd:enumeration value="375"/>
          <xsd:enumeration value="376"/>
          <xsd:enumeration value="377"/>
          <xsd:enumeration value="378"/>
          <xsd:enumeration value="379"/>
          <xsd:enumeration value="380"/>
          <xsd:enumeration value="381"/>
          <xsd:enumeration value="382"/>
          <xsd:enumeration value="383"/>
          <xsd:enumeration value="384"/>
          <xsd:enumeration value="385"/>
          <xsd:enumeration value="386"/>
          <xsd:enumeration value="387"/>
          <xsd:enumeration value="388"/>
          <xsd:enumeration value="389"/>
          <xsd:enumeration value="390"/>
          <xsd:enumeration value="391"/>
          <xsd:enumeration value="392"/>
          <xsd:enumeration value="393"/>
          <xsd:enumeration value="394"/>
          <xsd:enumeration value="395"/>
          <xsd:enumeration value="396"/>
          <xsd:enumeration value="397"/>
          <xsd:enumeration value="398"/>
          <xsd:enumeration value="399"/>
          <xsd:enumeration value="400"/>
          <xsd:enumeration value="401"/>
          <xsd:enumeration value="402"/>
          <xsd:enumeration value="403"/>
          <xsd:enumeration value="404"/>
          <xsd:enumeration value="405"/>
          <xsd:enumeration value="406"/>
          <xsd:enumeration value="407"/>
          <xsd:enumeration value="408"/>
          <xsd:enumeration value="409"/>
          <xsd:enumeration value="410"/>
          <xsd:enumeration value="411"/>
          <xsd:enumeration value="412"/>
          <xsd:enumeration value="413"/>
          <xsd:enumeration value="414"/>
          <xsd:enumeration value="415"/>
          <xsd:enumeration value="416"/>
          <xsd:enumeration value="417"/>
          <xsd:enumeration value="418"/>
          <xsd:enumeration value="419"/>
          <xsd:enumeration value="420"/>
          <xsd:enumeration value="421"/>
          <xsd:enumeration value="422"/>
          <xsd:enumeration value="423"/>
          <xsd:enumeration value="424"/>
          <xsd:enumeration value="425"/>
          <xsd:enumeration value="426"/>
          <xsd:enumeration value="427"/>
          <xsd:enumeration value="428"/>
          <xsd:enumeration value="429"/>
          <xsd:enumeration value="430"/>
          <xsd:enumeration value="431"/>
          <xsd:enumeration value="432"/>
          <xsd:enumeration value="433"/>
          <xsd:enumeration value="434"/>
          <xsd:enumeration value="435"/>
          <xsd:enumeration value="436"/>
          <xsd:enumeration value="437"/>
          <xsd:enumeration value="438"/>
          <xsd:enumeration value="439"/>
          <xsd:enumeration value="440"/>
          <xsd:enumeration value="441"/>
        </xsd:restriction>
      </xsd:simpleType>
    </xsd:element>
    <xsd:element name="Tariff_x0020_Dev_x0020_Doc_x0020_Type" ma:index="10" nillable="true" ma:displayName="Tariff Dev Doc Type" ma:format="Dropdown" ma:internalName="Tariff_x0020_Dev_x0020_Doc_x0020_Type">
      <xsd:simpleType>
        <xsd:restriction base="dms:Choice">
          <xsd:enumeration value="Support"/>
          <xsd:enumeration value="Customer Communications"/>
          <xsd:enumeration value="Customer Service"/>
        </xsd:restriction>
      </xsd:simpleType>
    </xsd:element>
    <xsd:element name="Filed_x0020_Documents" ma:index="11" nillable="true" ma:displayName="Filed Documents (Internal Use Only)" ma:format="Dropdown" ma:internalName="Filed_x0020_Documents" ma:readOnly="false">
      <xsd:simpleType>
        <xsd:restriction base="dms:Choice">
          <xsd:enumeration value="Application/Filing Requirements/Testimony"/>
          <xsd:enumeration value="PSC DR 01"/>
          <xsd:enumeration value="PSC DR 02/Intervenor DR 01"/>
          <xsd:enumeration value="PSC DR 03/Intervenor DR 02"/>
          <xsd:enumeration value="PSC DR 04"/>
          <xsd:enumeration value="PSC DR 05"/>
          <xsd:enumeration value="PSC DR 06"/>
          <xsd:enumeration value="PSC Post Hearing DR01"/>
          <xsd:enumeration value="PSC Post Hearing DR02"/>
          <xsd:enumeration value="VSCC DR01"/>
          <xsd:enumeration value="VSCC DR02"/>
          <xsd:enumeration value="VSCC DR03"/>
          <xsd:enumeration value="VSCC DR04"/>
          <xsd:enumeration value="VSCC DR05"/>
          <xsd:enumeration value="VSCC DR06"/>
          <xsd:enumeration value="VSCC DR07"/>
          <xsd:enumeration value="VSCC DR08"/>
          <xsd:enumeration value="VSCC DR09"/>
          <xsd:enumeration value="VSCC DR10"/>
          <xsd:enumeration value="VSCC DR11"/>
          <xsd:enumeration value="VSCC DR12"/>
          <xsd:enumeration value="VSCC DR13"/>
          <xsd:enumeration value="Rebuttal Testimony"/>
          <xsd:enumeration value="Settlement Agreement"/>
          <xsd:enumeration value="Stipulation Testimony"/>
          <xsd:enumeration value="Post Hearing Briefs"/>
        </xsd:restriction>
      </xsd:simpleType>
    </xsd:element>
    <xsd:element name="Department" ma:index="18" nillable="true" ma:displayName="Department/Purpose" ma:format="Dropdown" ma:internalName="Department" ma:readOnly="false">
      <xsd:simpleType>
        <xsd:restriction base="dms:Choice">
          <xsd:enumeration value="Cost of Service"/>
          <xsd:enumeration value="Jurisdictional Separation Study"/>
          <xsd:enumeration value="Revenue Requirement"/>
          <xsd:enumeration value="Financial Planning &amp; Analysis"/>
          <xsd:enumeration value="Financial Reporting"/>
          <xsd:enumeration value="Sales Analysis &amp; Forecasting"/>
          <xsd:enumeration value="State Regulation &amp; Rates"/>
          <xsd:enumeration value="Tax Accounting &amp; Compliance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3" ma:displayName="Content Type"/>
        <xsd:element ref="dc:title" minOccurs="0" maxOccurs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>
  <Display>DocumentLibraryForm</Display>
  <Edit>DocumentLibraryForm</Edit>
  <New>DocumentLibraryForm</New>
  <MobileDisplayFormUrl/>
  <MobileEditFormUrl/>
  <MobileNewFormUrl/>
</FormTemplates>
</file>

<file path=customXml/item3.xml><?xml version="1.0" encoding="utf-8"?>
<?mso-contentType ?>
<FormTemplates xmlns="http://schemas.microsoft.com/sharepoint/v3/contenttype/forms">
  <Display>NFListDisplayForm</Display>
  <Edit>NFListEditForm</Edit>
  <New>NFListEditForm</New>
</FormTemplates>
</file>

<file path=customXml/item4.xml><?xml version="1.0" encoding="utf-8"?>
<?mso-contentType ?>
<FormUrls xmlns="http://schemas.microsoft.com/sharepoint/v3/contenttype/forms/url">
  <MobileDisplay>_layouts/15/NintexForms/Mobile/DispForm.aspx</MobileDisplay>
  <MobileEdit>_layouts/15/NintexForms/Mobile/EditForm.aspx</MobileEdit>
  <MobileNew>_layouts/15/NintexForms/Mobile/NewForm.aspx</MobileNew>
</FormUrls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mpany xmlns="54fcda00-7b58-44a7-b108-8bd10a8a08ba">
      <Value>KU</Value>
      <Value>LGE</Value>
    </Company>
    <Tariff_x0020_Dev_x0020_Doc_x0020_Type xmlns="54fcda00-7b58-44a7-b108-8bd10a8a08ba" xsi:nil="true"/>
    <Filing_x0020_Requirement xmlns="54fcda00-7b58-44a7-b108-8bd10a8a08ba" xsi:nil="true"/>
    <Round xmlns="54fcda00-7b58-44a7-b108-8bd10a8a08ba">DR01 Attachments</Round>
    <FormData xmlns="http://schemas.microsoft.com/sharepoint/v3">&lt;?xml version="1.0" encoding="utf-8"?&gt;&lt;FormVariables&gt;&lt;Version /&gt;&lt;/FormVariables&gt;</FormData>
    <Data_x0020_Request_x0020_Question_x0020_No_x002e_ xmlns="54fcda00-7b58-44a7-b108-8bd10a8a08ba">056</Data_x0020_Request_x0020_Question_x0020_No_x002e_>
    <Year xmlns="54fcda00-7b58-44a7-b108-8bd10a8a08ba">2020</Year>
    <Document_x0020_Type xmlns="54fcda00-7b58-44a7-b108-8bd10a8a08ba">Data Requests</Document_x0020_Type>
    <Witness_x0020_Testimony xmlns="54fcda00-7b58-44a7-b108-8bd10a8a08ba" xsi:nil="true"/>
    <Intervemprs xmlns="54fcda00-7b58-44a7-b108-8bd10a8a08ba">KY Public Service Commission - PSC</Intervemprs>
    <Filed_x0020_Documents xmlns="54fcda00-7b58-44a7-b108-8bd10a8a08ba" xsi:nil="true"/>
    <Department xmlns="54fcda00-7b58-44a7-b108-8bd10a8a08ba" xsi:nil="true"/>
  </documentManagement>
</p:properties>
</file>

<file path=customXml/itemProps1.xml><?xml version="1.0" encoding="utf-8"?>
<ds:datastoreItem xmlns:ds="http://schemas.openxmlformats.org/officeDocument/2006/customXml" ds:itemID="{6D02B552-F1FF-45A7-A261-F599A4E6EA27}"/>
</file>

<file path=customXml/itemProps2.xml><?xml version="1.0" encoding="utf-8"?>
<ds:datastoreItem xmlns:ds="http://schemas.openxmlformats.org/officeDocument/2006/customXml" ds:itemID="{0EE02B21-6826-4161-9A3C-1A42B75AE81B}"/>
</file>

<file path=customXml/itemProps3.xml><?xml version="1.0" encoding="utf-8"?>
<ds:datastoreItem xmlns:ds="http://schemas.openxmlformats.org/officeDocument/2006/customXml" ds:itemID="{A26A694B-5CCA-4743-996D-8A10383C6903}"/>
</file>

<file path=customXml/itemProps4.xml><?xml version="1.0" encoding="utf-8"?>
<ds:datastoreItem xmlns:ds="http://schemas.openxmlformats.org/officeDocument/2006/customXml" ds:itemID="{ECD8ECCB-A4E9-42CC-B2D4-7C1245337471}"/>
</file>

<file path=customXml/itemProps5.xml><?xml version="1.0" encoding="utf-8"?>
<ds:datastoreItem xmlns:ds="http://schemas.openxmlformats.org/officeDocument/2006/customXml" ds:itemID="{96BF33E7-EC7C-41CC-A2A9-3D7638E2F1F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12</vt:i4>
      </vt:variant>
    </vt:vector>
  </HeadingPairs>
  <TitlesOfParts>
    <vt:vector size="24" baseType="lpstr">
      <vt:lpstr>Ranking</vt:lpstr>
      <vt:lpstr>LG&amp;E and KU</vt:lpstr>
      <vt:lpstr>PPL Electric Utilities</vt:lpstr>
      <vt:lpstr>PSEG</vt:lpstr>
      <vt:lpstr>First Energy</vt:lpstr>
      <vt:lpstr>Duke</vt:lpstr>
      <vt:lpstr>Exelon</vt:lpstr>
      <vt:lpstr>DTE</vt:lpstr>
      <vt:lpstr>AEP</vt:lpstr>
      <vt:lpstr>Ameren</vt:lpstr>
      <vt:lpstr>Dayton P&amp;L</vt:lpstr>
      <vt:lpstr>Nisource</vt:lpstr>
      <vt:lpstr>AEP!Print_Area</vt:lpstr>
      <vt:lpstr>Ameren!Print_Area</vt:lpstr>
      <vt:lpstr>'Dayton P&amp;L'!Print_Area</vt:lpstr>
      <vt:lpstr>DTE!Print_Area</vt:lpstr>
      <vt:lpstr>Duke!Print_Area</vt:lpstr>
      <vt:lpstr>Exelon!Print_Area</vt:lpstr>
      <vt:lpstr>'First Energy'!Print_Area</vt:lpstr>
      <vt:lpstr>'LG&amp;E and KU'!Print_Area</vt:lpstr>
      <vt:lpstr>Nisource!Print_Area</vt:lpstr>
      <vt:lpstr>'PPL Electric Utilities'!Print_Area</vt:lpstr>
      <vt:lpstr>PSEG!Print_Area</vt:lpstr>
      <vt:lpstr>Ranking!Print_Area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2020-12-07T15:02:16Z</dcterms:created>
  <dcterms:modified xsi:type="dcterms:W3CDTF">2020-12-07T15:26:42Z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e965de27-20ef-4eb5-94ff-abaf6a06cb9e_Enabled">
    <vt:lpwstr>true</vt:lpwstr>
  </property>
  <property fmtid="{D5CDD505-2E9C-101B-9397-08002B2CF9AE}" pid="3" name="MSIP_Label_e965de27-20ef-4eb5-94ff-abaf6a06cb9e_SetDate">
    <vt:lpwstr>2020-12-07T15:19:50Z</vt:lpwstr>
  </property>
  <property fmtid="{D5CDD505-2E9C-101B-9397-08002B2CF9AE}" pid="4" name="MSIP_Label_e965de27-20ef-4eb5-94ff-abaf6a06cb9e_Method">
    <vt:lpwstr>Privileged</vt:lpwstr>
  </property>
  <property fmtid="{D5CDD505-2E9C-101B-9397-08002B2CF9AE}" pid="5" name="MSIP_Label_e965de27-20ef-4eb5-94ff-abaf6a06cb9e_Name">
    <vt:lpwstr>e965de27-20ef-4eb5-94ff-abaf6a06cb9e</vt:lpwstr>
  </property>
  <property fmtid="{D5CDD505-2E9C-101B-9397-08002B2CF9AE}" pid="6" name="MSIP_Label_e965de27-20ef-4eb5-94ff-abaf6a06cb9e_SiteId">
    <vt:lpwstr>5ee3b0ba-a559-45ee-a69e-6d3e963a3e72</vt:lpwstr>
  </property>
  <property fmtid="{D5CDD505-2E9C-101B-9397-08002B2CF9AE}" pid="7" name="MSIP_Label_e965de27-20ef-4eb5-94ff-abaf6a06cb9e_ActionId">
    <vt:lpwstr>8dd3c38a-445d-4ed5-a240-fb3582e16761</vt:lpwstr>
  </property>
  <property fmtid="{D5CDD505-2E9C-101B-9397-08002B2CF9AE}" pid="8" name="MSIP_Label_e965de27-20ef-4eb5-94ff-abaf6a06cb9e_ContentBits">
    <vt:lpwstr>0</vt:lpwstr>
  </property>
  <property fmtid="{D5CDD505-2E9C-101B-9397-08002B2CF9AE}" pid="9" name="ContentTypeId">
    <vt:lpwstr>0x0101002D0103853DF7894DB347713A7250CD66</vt:lpwstr>
  </property>
</Properties>
</file>