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F512CBD-1032-452D-9F00-58F293FB06F3}" xr6:coauthVersionLast="45" xr6:coauthVersionMax="46" xr10:uidLastSave="{00000000-0000-0000-0000-000000000000}"/>
  <bookViews>
    <workbookView xWindow="-110" yWindow="-110" windowWidth="19420" windowHeight="10420" tabRatio="840" xr2:uid="{00000000-000D-0000-FFFF-FFFF00000000}"/>
  </bookViews>
  <sheets>
    <sheet name="KU Exhibit CMG-7" sheetId="4" r:id="rId1"/>
    <sheet name="LGE Exhibit CMG-7" sheetId="12" r:id="rId2"/>
    <sheet name="Kollen Exhibit KU LGE Rev Req" sheetId="9" r:id="rId3"/>
    <sheet name="KU -&gt;&gt;" sheetId="17" r:id="rId4"/>
    <sheet name="KU Prorata ADIT on Depr Change" sheetId="11" r:id="rId5"/>
    <sheet name="Brown 3 - Recalc of Excess" sheetId="6" r:id="rId6"/>
    <sheet name="BR3 No COR - Recalc of Excess" sheetId="7" r:id="rId7"/>
    <sheet name="KU Kollen Exhibit Depr Summary" sheetId="10" r:id="rId8"/>
    <sheet name="LGE -&gt;&gt;" sheetId="18" r:id="rId9"/>
    <sheet name="LGE Prorata ADIT on Depr Change" sheetId="13" r:id="rId10"/>
    <sheet name="MC1 and MC2 - Recalc of Excess" sheetId="14" r:id="rId11"/>
    <sheet name="MC1-2 No COR - Recalc of Excess" sheetId="15" r:id="rId12"/>
    <sheet name="LGE Kollen Exhibit Depr Summary" sheetId="1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\" localSheetId="6" hidden="1">#REF!</definedName>
    <definedName name="\\" localSheetId="5" hidden="1">#REF!</definedName>
    <definedName name="\\" localSheetId="4" hidden="1">#REF!</definedName>
    <definedName name="\\" localSheetId="12" hidden="1">#REF!</definedName>
    <definedName name="\\" localSheetId="9" hidden="1">#REF!</definedName>
    <definedName name="\\" localSheetId="10" hidden="1">#REF!</definedName>
    <definedName name="\\" localSheetId="11" hidden="1">#REF!</definedName>
    <definedName name="\\" hidden="1">#REF!</definedName>
    <definedName name="\\\" localSheetId="6" hidden="1">#REF!</definedName>
    <definedName name="\\\" localSheetId="5" hidden="1">#REF!</definedName>
    <definedName name="\\\" localSheetId="4" hidden="1">#REF!</definedName>
    <definedName name="\\\" localSheetId="12" hidden="1">#REF!</definedName>
    <definedName name="\\\" localSheetId="9" hidden="1">#REF!</definedName>
    <definedName name="\\\" localSheetId="10" hidden="1">#REF!</definedName>
    <definedName name="\\\" localSheetId="11" hidden="1">#REF!</definedName>
    <definedName name="\\\" hidden="1">#REF!</definedName>
    <definedName name="\\\\" localSheetId="6" hidden="1">#REF!</definedName>
    <definedName name="\\\\" localSheetId="5" hidden="1">#REF!</definedName>
    <definedName name="\\\\" localSheetId="2" hidden="1">#REF!</definedName>
    <definedName name="\\\\" localSheetId="7" hidden="1">#REF!</definedName>
    <definedName name="\\\\" localSheetId="4" hidden="1">#REF!</definedName>
    <definedName name="\\\\" localSheetId="12" hidden="1">#REF!</definedName>
    <definedName name="\\\\" localSheetId="9" hidden="1">#REF!</definedName>
    <definedName name="\\\\" localSheetId="10" hidden="1">#REF!</definedName>
    <definedName name="\\\\" localSheetId="11" hidden="1">#REF!</definedName>
    <definedName name="\\\\" hidden="1">#REF!</definedName>
    <definedName name="\C" localSheetId="6">#REF!</definedName>
    <definedName name="\C" localSheetId="5">#REF!</definedName>
    <definedName name="\C" localSheetId="10">#REF!</definedName>
    <definedName name="\C" localSheetId="11">#REF!</definedName>
    <definedName name="\C">#REF!</definedName>
    <definedName name="\E" localSheetId="6">#REF!</definedName>
    <definedName name="\E" localSheetId="5">#REF!</definedName>
    <definedName name="\E" localSheetId="10">#REF!</definedName>
    <definedName name="\E" localSheetId="11">#REF!</definedName>
    <definedName name="\E">#REF!</definedName>
    <definedName name="\P" localSheetId="6">#REF!</definedName>
    <definedName name="\P" localSheetId="5">#REF!</definedName>
    <definedName name="\P" localSheetId="10">#REF!</definedName>
    <definedName name="\P" localSheetId="11">#REF!</definedName>
    <definedName name="\P">#REF!</definedName>
    <definedName name="\R" localSheetId="6">#REF!</definedName>
    <definedName name="\R" localSheetId="5">#REF!</definedName>
    <definedName name="\R" localSheetId="10">#REF!</definedName>
    <definedName name="\R" localSheetId="11">#REF!</definedName>
    <definedName name="\R">#REF!</definedName>
    <definedName name="\S" localSheetId="6">#REF!</definedName>
    <definedName name="\S" localSheetId="5">#REF!</definedName>
    <definedName name="\S" localSheetId="10">#REF!</definedName>
    <definedName name="\S" localSheetId="11">#REF!</definedName>
    <definedName name="\S">#REF!</definedName>
    <definedName name="__123Graph_1" localSheetId="6" hidden="1">#REF!</definedName>
    <definedName name="__123Graph_1" localSheetId="5" hidden="1">#REF!</definedName>
    <definedName name="__123Graph_1" localSheetId="12" hidden="1">#REF!</definedName>
    <definedName name="__123Graph_1" localSheetId="10" hidden="1">#REF!</definedName>
    <definedName name="__123Graph_1" localSheetId="11" hidden="1">#REF!</definedName>
    <definedName name="__123Graph_1" hidden="1">#REF!</definedName>
    <definedName name="__123Graph_2" localSheetId="6" hidden="1">#REF!</definedName>
    <definedName name="__123Graph_2" localSheetId="5" hidden="1">#REF!</definedName>
    <definedName name="__123Graph_2" localSheetId="12" hidden="1">#REF!</definedName>
    <definedName name="__123Graph_2" localSheetId="10" hidden="1">#REF!</definedName>
    <definedName name="__123Graph_2" localSheetId="11" hidden="1">#REF!</definedName>
    <definedName name="__123Graph_2" hidden="1">#REF!</definedName>
    <definedName name="__123Graph_3" localSheetId="6" hidden="1">#REF!</definedName>
    <definedName name="__123Graph_3" localSheetId="5" hidden="1">#REF!</definedName>
    <definedName name="__123Graph_3" localSheetId="12" hidden="1">#REF!</definedName>
    <definedName name="__123Graph_3" localSheetId="10" hidden="1">#REF!</definedName>
    <definedName name="__123Graph_3" localSheetId="11" hidden="1">#REF!</definedName>
    <definedName name="__123Graph_3" hidden="1">#REF!</definedName>
    <definedName name="__123Graph_4" localSheetId="6" hidden="1">#REF!</definedName>
    <definedName name="__123Graph_4" localSheetId="5" hidden="1">#REF!</definedName>
    <definedName name="__123Graph_4" localSheetId="12" hidden="1">#REF!</definedName>
    <definedName name="__123Graph_4" localSheetId="10" hidden="1">#REF!</definedName>
    <definedName name="__123Graph_4" localSheetId="11" hidden="1">#REF!</definedName>
    <definedName name="__123Graph_4" hidden="1">#REF!</definedName>
    <definedName name="__123Graph_5" localSheetId="6" hidden="1">#REF!</definedName>
    <definedName name="__123Graph_5" localSheetId="5" hidden="1">#REF!</definedName>
    <definedName name="__123Graph_5" localSheetId="12" hidden="1">#REF!</definedName>
    <definedName name="__123Graph_5" localSheetId="10" hidden="1">#REF!</definedName>
    <definedName name="__123Graph_5" localSheetId="11" hidden="1">#REF!</definedName>
    <definedName name="__123Graph_5" hidden="1">#REF!</definedName>
    <definedName name="__123Graph_6" localSheetId="6" hidden="1">#REF!</definedName>
    <definedName name="__123Graph_6" localSheetId="5" hidden="1">#REF!</definedName>
    <definedName name="__123Graph_6" localSheetId="12" hidden="1">#REF!</definedName>
    <definedName name="__123Graph_6" localSheetId="10" hidden="1">#REF!</definedName>
    <definedName name="__123Graph_6" localSheetId="11" hidden="1">#REF!</definedName>
    <definedName name="__123Graph_6" hidden="1">#REF!</definedName>
    <definedName name="__123Graph_8" localSheetId="6" hidden="1">#REF!</definedName>
    <definedName name="__123Graph_8" localSheetId="5" hidden="1">#REF!</definedName>
    <definedName name="__123Graph_8" localSheetId="12" hidden="1">#REF!</definedName>
    <definedName name="__123Graph_8" localSheetId="10" hidden="1">#REF!</definedName>
    <definedName name="__123Graph_8" localSheetId="11" hidden="1">#REF!</definedName>
    <definedName name="__123Graph_8" hidden="1">#REF!</definedName>
    <definedName name="__123Graph_A" localSheetId="6" hidden="1">#REF!</definedName>
    <definedName name="__123Graph_A" localSheetId="5" hidden="1">#REF!</definedName>
    <definedName name="__123Graph_A" localSheetId="12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123Graph_B" localSheetId="6" hidden="1">#REF!</definedName>
    <definedName name="__123Graph_B" localSheetId="5" hidden="1">#REF!</definedName>
    <definedName name="__123Graph_B" localSheetId="12" hidden="1">#REF!</definedName>
    <definedName name="__123Graph_B" localSheetId="10" hidden="1">#REF!</definedName>
    <definedName name="__123Graph_B" localSheetId="11" hidden="1">#REF!</definedName>
    <definedName name="__123Graph_B" hidden="1">#REF!</definedName>
    <definedName name="__123Graph_C" localSheetId="6" hidden="1">#REF!</definedName>
    <definedName name="__123Graph_C" localSheetId="5" hidden="1">#REF!</definedName>
    <definedName name="__123Graph_C" localSheetId="2" hidden="1">#REF!</definedName>
    <definedName name="__123Graph_C" localSheetId="7" hidden="1">#REF!</definedName>
    <definedName name="__123Graph_C" localSheetId="12" hidden="1">#REF!</definedName>
    <definedName name="__123Graph_C" localSheetId="10" hidden="1">#REF!</definedName>
    <definedName name="__123Graph_C" localSheetId="11" hidden="1">#REF!</definedName>
    <definedName name="__123Graph_C" hidden="1">#REF!</definedName>
    <definedName name="__123Graph_D" localSheetId="6" hidden="1">#REF!</definedName>
    <definedName name="__123Graph_D" localSheetId="5" hidden="1">#REF!</definedName>
    <definedName name="__123Graph_D" localSheetId="12" hidden="1">#REF!</definedName>
    <definedName name="__123Graph_D" localSheetId="10" hidden="1">#REF!</definedName>
    <definedName name="__123Graph_D" localSheetId="11" hidden="1">#REF!</definedName>
    <definedName name="__123Graph_D" hidden="1">#REF!</definedName>
    <definedName name="__123Graph_E" localSheetId="6" hidden="1">#REF!</definedName>
    <definedName name="__123Graph_E" localSheetId="5" hidden="1">#REF!</definedName>
    <definedName name="__123Graph_E" localSheetId="2" hidden="1">#REF!</definedName>
    <definedName name="__123Graph_E" localSheetId="7" hidden="1">#REF!</definedName>
    <definedName name="__123Graph_E" localSheetId="12" hidden="1">#REF!</definedName>
    <definedName name="__123Graph_E" localSheetId="10" hidden="1">#REF!</definedName>
    <definedName name="__123Graph_E" localSheetId="11" hidden="1">#REF!</definedName>
    <definedName name="__123Graph_E" hidden="1">#REF!</definedName>
    <definedName name="__123Graph_F" localSheetId="6" hidden="1">#REF!</definedName>
    <definedName name="__123Graph_F" localSheetId="5" hidden="1">#REF!</definedName>
    <definedName name="__123Graph_F" localSheetId="12" hidden="1">#REF!</definedName>
    <definedName name="__123Graph_F" localSheetId="10" hidden="1">#REF!</definedName>
    <definedName name="__123Graph_F" localSheetId="11" hidden="1">#REF!</definedName>
    <definedName name="__123Graph_F" hidden="1">#REF!</definedName>
    <definedName name="__123Graph_X" localSheetId="6" hidden="1">#REF!</definedName>
    <definedName name="__123Graph_X" localSheetId="5" hidden="1">#REF!</definedName>
    <definedName name="__123Graph_X" localSheetId="12" hidden="1">#REF!</definedName>
    <definedName name="__123Graph_X" localSheetId="10" hidden="1">#REF!</definedName>
    <definedName name="__123Graph_X" localSheetId="11" hidden="1">#REF!</definedName>
    <definedName name="__123Graph_X" hidden="1">#REF!</definedName>
    <definedName name="_000" localSheetId="6">#REF!</definedName>
    <definedName name="_000" localSheetId="5">#REF!</definedName>
    <definedName name="_000" localSheetId="10">#REF!</definedName>
    <definedName name="_000" localSheetId="11">#REF!</definedName>
    <definedName name="_000">#REF!</definedName>
    <definedName name="_2_6MO_ACT" localSheetId="6">#REF!</definedName>
    <definedName name="_2_6MO_ACT" localSheetId="5">#REF!</definedName>
    <definedName name="_2_6MO_ACT" localSheetId="10">#REF!</definedName>
    <definedName name="_2_6MO_ACT" localSheetId="11">#REF!</definedName>
    <definedName name="_2_6MO_ACT">#REF!</definedName>
    <definedName name="_3_6MO_ACT_UPIS" localSheetId="6">#REF!</definedName>
    <definedName name="_3_6MO_ACT_UPIS" localSheetId="5">#REF!</definedName>
    <definedName name="_3_6MO_ACT_UPIS" localSheetId="10">#REF!</definedName>
    <definedName name="_3_6MO_ACT_UPIS" localSheetId="11">#REF!</definedName>
    <definedName name="_3_6MO_ACT_UPIS">#REF!</definedName>
    <definedName name="_9_2000" localSheetId="6">#REF!</definedName>
    <definedName name="_9_2000" localSheetId="5">#REF!</definedName>
    <definedName name="_9_2000" localSheetId="10">#REF!</definedName>
    <definedName name="_9_2000" localSheetId="11">#REF!</definedName>
    <definedName name="_9_2000">#REF!</definedName>
    <definedName name="_9_2001" localSheetId="6">#REF!</definedName>
    <definedName name="_9_2001" localSheetId="5">#REF!</definedName>
    <definedName name="_9_2001" localSheetId="10">#REF!</definedName>
    <definedName name="_9_2001" localSheetId="11">#REF!</definedName>
    <definedName name="_9_2001">#REF!</definedName>
    <definedName name="_9_97">'[1]Parent&amp;SUb Ratios'!#REF!</definedName>
    <definedName name="_9_98">'[1]Parent&amp;SUb Ratios'!#REF!</definedName>
    <definedName name="_9_99" localSheetId="6">#REF!</definedName>
    <definedName name="_9_99" localSheetId="5">#REF!</definedName>
    <definedName name="_9_99" localSheetId="4">#REF!</definedName>
    <definedName name="_9_99" localSheetId="9">#REF!</definedName>
    <definedName name="_9_99" localSheetId="10">#REF!</definedName>
    <definedName name="_9_99" localSheetId="11">#REF!</definedName>
    <definedName name="_9_99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12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12" hidden="1">#REF!</definedName>
    <definedName name="_Key1" localSheetId="9" hidden="1">#REF!</definedName>
    <definedName name="_Key1" hidden="1">#REF!</definedName>
    <definedName name="_Order1" hidden="1">0</definedName>
    <definedName name="_Order2" hidden="1">0</definedName>
    <definedName name="_P" localSheetId="6">#REF!</definedName>
    <definedName name="_P" localSheetId="5">#REF!</definedName>
    <definedName name="_P" localSheetId="4">#REF!</definedName>
    <definedName name="_P" localSheetId="9">#REF!</definedName>
    <definedName name="_P" localSheetId="10">#REF!</definedName>
    <definedName name="_P" localSheetId="11">#REF!</definedName>
    <definedName name="_P">#REF!</definedName>
    <definedName name="_Sort" localSheetId="12" hidden="1">#REF!</definedName>
    <definedName name="_Sort" localSheetId="9" hidden="1">#REF!</definedName>
    <definedName name="_Sort" hidden="1">#REF!</definedName>
    <definedName name="A" localSheetId="6">#REF!</definedName>
    <definedName name="A" localSheetId="5">#REF!</definedName>
    <definedName name="A" localSheetId="10">#REF!</definedName>
    <definedName name="A" localSheetId="11">#REF!</definedName>
    <definedName name="A">#REF!</definedName>
    <definedName name="ACCUMRES" localSheetId="6">#REF!</definedName>
    <definedName name="ACCUMRES" localSheetId="5">#REF!</definedName>
    <definedName name="ACCUMRES" localSheetId="10">#REF!</definedName>
    <definedName name="ACCUMRES" localSheetId="11">#REF!</definedName>
    <definedName name="ACCUMRES">#REF!</definedName>
    <definedName name="ACTUAL">"'Vol_Revs'!R5C3:R5C14"</definedName>
    <definedName name="ahahahahaha" localSheetId="6" hidden="1">{"'Server Configuration'!$A$1:$DB$281"}</definedName>
    <definedName name="ahahahahaha" localSheetId="5" hidden="1">{"'Server Configuration'!$A$1:$DB$281"}</definedName>
    <definedName name="ahahahahaha" localSheetId="2" hidden="1">{"'Server Configuration'!$A$1:$DB$281"}</definedName>
    <definedName name="ahahahahaha" localSheetId="7" hidden="1">{"'Server Configuration'!$A$1:$DB$281"}</definedName>
    <definedName name="ahahahahaha" localSheetId="4" hidden="1">{"'Server Configuration'!$A$1:$DB$281"}</definedName>
    <definedName name="ahahahahaha" localSheetId="12" hidden="1">{"'Server Configuration'!$A$1:$DB$281"}</definedName>
    <definedName name="ahahahahaha" localSheetId="9" hidden="1">{"'Server Configuration'!$A$1:$DB$281"}</definedName>
    <definedName name="ahahahahaha" localSheetId="10" hidden="1">{"'Server Configuration'!$A$1:$DB$281"}</definedName>
    <definedName name="ahahahahaha" localSheetId="11" hidden="1">{"'Server Configuration'!$A$1:$DB$281"}</definedName>
    <definedName name="ahahahahaha" hidden="1">{"'Server Configuration'!$A$1:$DB$281"}</definedName>
    <definedName name="blip" localSheetId="6" hidden="1">{"'Server Configuration'!$A$1:$DB$281"}</definedName>
    <definedName name="blip" localSheetId="5" hidden="1">{"'Server Configuration'!$A$1:$DB$281"}</definedName>
    <definedName name="blip" localSheetId="2" hidden="1">{"'Server Configuration'!$A$1:$DB$281"}</definedName>
    <definedName name="blip" localSheetId="7" hidden="1">{"'Server Configuration'!$A$1:$DB$281"}</definedName>
    <definedName name="blip" localSheetId="4" hidden="1">{"'Server Configuration'!$A$1:$DB$281"}</definedName>
    <definedName name="blip" localSheetId="12" hidden="1">{"'Server Configuration'!$A$1:$DB$281"}</definedName>
    <definedName name="blip" localSheetId="9" hidden="1">{"'Server Configuration'!$A$1:$DB$281"}</definedName>
    <definedName name="blip" localSheetId="10" hidden="1">{"'Server Configuration'!$A$1:$DB$281"}</definedName>
    <definedName name="blip" localSheetId="11" hidden="1">{"'Server Configuration'!$A$1:$DB$281"}</definedName>
    <definedName name="blip" hidden="1">{"'Server Configuration'!$A$1:$DB$281"}</definedName>
    <definedName name="BudCol01" localSheetId="6">#REF!</definedName>
    <definedName name="BudCol01" localSheetId="5">#REF!</definedName>
    <definedName name="BudCol01" localSheetId="10">#REF!</definedName>
    <definedName name="BudCol01" localSheetId="11">#REF!</definedName>
    <definedName name="BudCol01">#REF!</definedName>
    <definedName name="BudCol02" localSheetId="6">#REF!</definedName>
    <definedName name="BudCol02" localSheetId="5">#REF!</definedName>
    <definedName name="BudCol02" localSheetId="10">#REF!</definedName>
    <definedName name="BudCol02" localSheetId="11">#REF!</definedName>
    <definedName name="BudCol02">#REF!</definedName>
    <definedName name="BudCol03" localSheetId="6">#REF!</definedName>
    <definedName name="BudCol03" localSheetId="5">#REF!</definedName>
    <definedName name="BudCol03" localSheetId="10">#REF!</definedName>
    <definedName name="BudCol03" localSheetId="11">#REF!</definedName>
    <definedName name="BudCol03">#REF!</definedName>
    <definedName name="BudCol04" localSheetId="6">#REF!</definedName>
    <definedName name="BudCol04" localSheetId="5">#REF!</definedName>
    <definedName name="BudCol04" localSheetId="10">#REF!</definedName>
    <definedName name="BudCol04" localSheetId="11">#REF!</definedName>
    <definedName name="BudCol04">#REF!</definedName>
    <definedName name="BudCol05" localSheetId="6">#REF!</definedName>
    <definedName name="BudCol05" localSheetId="5">#REF!</definedName>
    <definedName name="BudCol05" localSheetId="10">#REF!</definedName>
    <definedName name="BudCol05" localSheetId="11">#REF!</definedName>
    <definedName name="BudCol05">#REF!</definedName>
    <definedName name="BudCol06" localSheetId="6">#REF!</definedName>
    <definedName name="BudCol06" localSheetId="5">#REF!</definedName>
    <definedName name="BudCol06" localSheetId="10">#REF!</definedName>
    <definedName name="BudCol06" localSheetId="11">#REF!</definedName>
    <definedName name="BudCol06">#REF!</definedName>
    <definedName name="BudCol07" localSheetId="6">#REF!</definedName>
    <definedName name="BudCol07" localSheetId="5">#REF!</definedName>
    <definedName name="BudCol07" localSheetId="10">#REF!</definedName>
    <definedName name="BudCol07" localSheetId="11">#REF!</definedName>
    <definedName name="BudCol07">#REF!</definedName>
    <definedName name="BudCol08" localSheetId="6">#REF!</definedName>
    <definedName name="BudCol08" localSheetId="5">#REF!</definedName>
    <definedName name="BudCol08" localSheetId="10">#REF!</definedName>
    <definedName name="BudCol08" localSheetId="11">#REF!</definedName>
    <definedName name="BudCol08">#REF!</definedName>
    <definedName name="BudCol09" localSheetId="6">#REF!</definedName>
    <definedName name="BudCol09" localSheetId="5">#REF!</definedName>
    <definedName name="BudCol09" localSheetId="10">#REF!</definedName>
    <definedName name="BudCol09" localSheetId="11">#REF!</definedName>
    <definedName name="BudCol09">#REF!</definedName>
    <definedName name="BudCol10" localSheetId="6">#REF!</definedName>
    <definedName name="BudCol10" localSheetId="5">#REF!</definedName>
    <definedName name="BudCol10" localSheetId="10">#REF!</definedName>
    <definedName name="BudCol10" localSheetId="11">#REF!</definedName>
    <definedName name="BudCol10">#REF!</definedName>
    <definedName name="BudCol11" localSheetId="6">#REF!</definedName>
    <definedName name="BudCol11" localSheetId="5">#REF!</definedName>
    <definedName name="BudCol11" localSheetId="10">#REF!</definedName>
    <definedName name="BudCol11" localSheetId="11">#REF!</definedName>
    <definedName name="BudCol11">#REF!</definedName>
    <definedName name="BudCol12" localSheetId="6">#REF!</definedName>
    <definedName name="BudCol12" localSheetId="5">#REF!</definedName>
    <definedName name="BudCol12" localSheetId="10">#REF!</definedName>
    <definedName name="BudCol12" localSheetId="11">#REF!</definedName>
    <definedName name="BudCol12">#REF!</definedName>
    <definedName name="BudCol13" localSheetId="6">#REF!</definedName>
    <definedName name="BudCol13" localSheetId="5">#REF!</definedName>
    <definedName name="BudCol13" localSheetId="10">#REF!</definedName>
    <definedName name="BudCol13" localSheetId="11">#REF!</definedName>
    <definedName name="BudCol13">#REF!</definedName>
    <definedName name="BudCol14" localSheetId="6">#REF!</definedName>
    <definedName name="BudCol14" localSheetId="5">#REF!</definedName>
    <definedName name="BudCol14" localSheetId="10">#REF!</definedName>
    <definedName name="BudCol14" localSheetId="11">#REF!</definedName>
    <definedName name="BudCol14">#REF!</definedName>
    <definedName name="BudCol15" localSheetId="6">#REF!</definedName>
    <definedName name="BudCol15" localSheetId="5">#REF!</definedName>
    <definedName name="BudCol15" localSheetId="10">#REF!</definedName>
    <definedName name="BudCol15" localSheetId="11">#REF!</definedName>
    <definedName name="BudCol15">#REF!</definedName>
    <definedName name="BudCol16" localSheetId="6">#REF!</definedName>
    <definedName name="BudCol16" localSheetId="5">#REF!</definedName>
    <definedName name="BudCol16" localSheetId="10">#REF!</definedName>
    <definedName name="BudCol16" localSheetId="11">#REF!</definedName>
    <definedName name="BudCol16">#REF!</definedName>
    <definedName name="BudCol17" localSheetId="6">#REF!</definedName>
    <definedName name="BudCol17" localSheetId="5">#REF!</definedName>
    <definedName name="BudCol17" localSheetId="10">#REF!</definedName>
    <definedName name="BudCol17" localSheetId="11">#REF!</definedName>
    <definedName name="BudCol17">#REF!</definedName>
    <definedName name="BudCol18" localSheetId="6">#REF!</definedName>
    <definedName name="BudCol18" localSheetId="5">#REF!</definedName>
    <definedName name="BudCol18" localSheetId="10">#REF!</definedName>
    <definedName name="BudCol18" localSheetId="11">#REF!</definedName>
    <definedName name="BudCol18">#REF!</definedName>
    <definedName name="BudCol19" localSheetId="6">#REF!</definedName>
    <definedName name="BudCol19" localSheetId="5">#REF!</definedName>
    <definedName name="BudCol19" localSheetId="10">#REF!</definedName>
    <definedName name="BudCol19" localSheetId="11">#REF!</definedName>
    <definedName name="BudCol19">#REF!</definedName>
    <definedName name="BudCol20" localSheetId="6">#REF!</definedName>
    <definedName name="BudCol20" localSheetId="5">#REF!</definedName>
    <definedName name="BudCol20" localSheetId="10">#REF!</definedName>
    <definedName name="BudCol20" localSheetId="11">#REF!</definedName>
    <definedName name="BudCol20">#REF!</definedName>
    <definedName name="BudCol21" localSheetId="6">#REF!</definedName>
    <definedName name="BudCol21" localSheetId="5">#REF!</definedName>
    <definedName name="BudCol21" localSheetId="10">#REF!</definedName>
    <definedName name="BudCol21" localSheetId="11">#REF!</definedName>
    <definedName name="BudCol21">#REF!</definedName>
    <definedName name="BudCol22" localSheetId="6">#REF!</definedName>
    <definedName name="BudCol22" localSheetId="5">#REF!</definedName>
    <definedName name="BudCol22" localSheetId="10">#REF!</definedName>
    <definedName name="BudCol22" localSheetId="11">#REF!</definedName>
    <definedName name="BudCol22">#REF!</definedName>
    <definedName name="BudCol23" localSheetId="6">#REF!</definedName>
    <definedName name="BudCol23" localSheetId="5">#REF!</definedName>
    <definedName name="BudCol23" localSheetId="10">#REF!</definedName>
    <definedName name="BudCol23" localSheetId="11">#REF!</definedName>
    <definedName name="BudCol23">#REF!</definedName>
    <definedName name="BudCol24" localSheetId="6">#REF!</definedName>
    <definedName name="BudCol24" localSheetId="5">#REF!</definedName>
    <definedName name="BudCol24" localSheetId="10">#REF!</definedName>
    <definedName name="BudCol24" localSheetId="11">#REF!</definedName>
    <definedName name="BudCol24">#REF!</definedName>
    <definedName name="BudCol25" localSheetId="6">#REF!</definedName>
    <definedName name="BudCol25" localSheetId="5">#REF!</definedName>
    <definedName name="BudCol25" localSheetId="10">#REF!</definedName>
    <definedName name="BudCol25" localSheetId="11">#REF!</definedName>
    <definedName name="BudCol25">#REF!</definedName>
    <definedName name="BudColTmp" localSheetId="6">#REF!</definedName>
    <definedName name="BudColTmp" localSheetId="5">#REF!</definedName>
    <definedName name="BudColTmp" localSheetId="10">#REF!</definedName>
    <definedName name="BudColTmp" localSheetId="11">#REF!</definedName>
    <definedName name="BudColTmp">#REF!</definedName>
    <definedName name="case">'[2]B-1 p.1 Summary (Base)'!$A$2</definedName>
    <definedName name="cen">'[2]B-1 p.1 Summary (Base)'!$J$8</definedName>
    <definedName name="Choices_Wrapper" localSheetId="6">'BR3 No COR - Recalc of Excess'!Choices_Wrapper</definedName>
    <definedName name="Choices_Wrapper" localSheetId="5">'Brown 3 - Recalc of Excess'!Choices_Wrapper</definedName>
    <definedName name="Choices_Wrapper" localSheetId="4">'KU Prorata ADIT on Depr Change'!Choices_Wrapper</definedName>
    <definedName name="Choices_Wrapper" localSheetId="9">'LGE Prorata ADIT on Depr Change'!Choices_Wrapper</definedName>
    <definedName name="Choices_Wrapper" localSheetId="10">'MC1 and MC2 - Recalc of Excess'!Choices_Wrapper</definedName>
    <definedName name="Choices_Wrapper" localSheetId="11">'MC1-2 No COR - Recalc of Excess'!Choices_Wrapper</definedName>
    <definedName name="Choices_Wrapper">[0]!Choices_Wrapper</definedName>
    <definedName name="CM" localSheetId="6">#REF!</definedName>
    <definedName name="CM" localSheetId="5">#REF!</definedName>
    <definedName name="CM" localSheetId="4">#REF!</definedName>
    <definedName name="CM" localSheetId="9">#REF!</definedName>
    <definedName name="CM" localSheetId="10">#REF!</definedName>
    <definedName name="CM" localSheetId="11">#REF!</definedName>
    <definedName name="CM">#REF!</definedName>
    <definedName name="co">'[2]Index A'!$A$10</definedName>
    <definedName name="ColumnAttributes1" localSheetId="6">#REF!</definedName>
    <definedName name="ColumnAttributes1" localSheetId="5">#REF!</definedName>
    <definedName name="ColumnAttributes1" localSheetId="4">#REF!</definedName>
    <definedName name="ColumnAttributes1" localSheetId="9">#REF!</definedName>
    <definedName name="ColumnAttributes1" localSheetId="10">#REF!</definedName>
    <definedName name="ColumnAttributes1" localSheetId="11">#REF!</definedName>
    <definedName name="ColumnAttributes1">#REF!</definedName>
    <definedName name="ColumnAttributes2" localSheetId="6">#REF!</definedName>
    <definedName name="ColumnAttributes2" localSheetId="5">#REF!</definedName>
    <definedName name="ColumnAttributes2" localSheetId="4">#REF!</definedName>
    <definedName name="ColumnAttributes2" localSheetId="9">#REF!</definedName>
    <definedName name="ColumnAttributes2" localSheetId="10">#REF!</definedName>
    <definedName name="ColumnAttributes2" localSheetId="11">#REF!</definedName>
    <definedName name="ColumnAttributes2">#REF!</definedName>
    <definedName name="ColumnAttributes3" localSheetId="6">#REF!</definedName>
    <definedName name="ColumnAttributes3" localSheetId="5">#REF!</definedName>
    <definedName name="ColumnAttributes3" localSheetId="4">#REF!</definedName>
    <definedName name="ColumnAttributes3" localSheetId="9">#REF!</definedName>
    <definedName name="ColumnAttributes3" localSheetId="10">#REF!</definedName>
    <definedName name="ColumnAttributes3" localSheetId="11">#REF!</definedName>
    <definedName name="ColumnAttributes3">#REF!</definedName>
    <definedName name="ColumnHeadings1" localSheetId="6">#REF!</definedName>
    <definedName name="ColumnHeadings1" localSheetId="5">#REF!</definedName>
    <definedName name="ColumnHeadings1" localSheetId="10">#REF!</definedName>
    <definedName name="ColumnHeadings1" localSheetId="11">#REF!</definedName>
    <definedName name="ColumnHeadings1">#REF!</definedName>
    <definedName name="ColumnHeadings2" localSheetId="6">#REF!</definedName>
    <definedName name="ColumnHeadings2" localSheetId="5">#REF!</definedName>
    <definedName name="ColumnHeadings2" localSheetId="10">#REF!</definedName>
    <definedName name="ColumnHeadings2" localSheetId="11">#REF!</definedName>
    <definedName name="ColumnHeadings2">#REF!</definedName>
    <definedName name="ColumnHeadings3" localSheetId="6">#REF!</definedName>
    <definedName name="ColumnHeadings3" localSheetId="5">#REF!</definedName>
    <definedName name="ColumnHeadings3" localSheetId="10">#REF!</definedName>
    <definedName name="ColumnHeadings3" localSheetId="11">#REF!</definedName>
    <definedName name="ColumnHeadings3">#REF!</definedName>
    <definedName name="Comp" localSheetId="6">'BR3 No COR - Recalc of Excess'!Comp</definedName>
    <definedName name="Comp" localSheetId="5">'Brown 3 - Recalc of Excess'!Comp</definedName>
    <definedName name="Comp" localSheetId="4">'KU Prorata ADIT on Depr Change'!Comp</definedName>
    <definedName name="Comp" localSheetId="9">'LGE Prorata ADIT on Depr Change'!Comp</definedName>
    <definedName name="Comp" localSheetId="10">'MC1 and MC2 - Recalc of Excess'!Comp</definedName>
    <definedName name="Comp" localSheetId="11">'MC1-2 No COR - Recalc of Excess'!Comp</definedName>
    <definedName name="Comp">[0]!Comp</definedName>
    <definedName name="COMPNAME">'[3]Info Page'!$E$29</definedName>
    <definedName name="CREDIT" localSheetId="6">#REF!</definedName>
    <definedName name="CREDIT" localSheetId="5">#REF!</definedName>
    <definedName name="CREDIT" localSheetId="4">#REF!</definedName>
    <definedName name="CREDIT" localSheetId="9">#REF!</definedName>
    <definedName name="CREDIT" localSheetId="10">#REF!</definedName>
    <definedName name="CREDIT" localSheetId="11">#REF!</definedName>
    <definedName name="CREDIT">#REF!</definedName>
    <definedName name="CurDateTime" localSheetId="4">[4]Input!#REF!</definedName>
    <definedName name="CurDateTime" localSheetId="9">[4]Input!#REF!</definedName>
    <definedName name="CurDateTime">[4]Input!#REF!</definedName>
    <definedName name="CurrMonth">[5]Instructions!$C$5</definedName>
    <definedName name="DataCol_02">'[6]Data Table'!#REF!</definedName>
    <definedName name="DataCol_03">'[6]Data Table'!#REF!</definedName>
    <definedName name="DataCol_04">'[6]Data Table'!#REF!</definedName>
    <definedName name="DataCol_05">'[6]Data Table'!#REF!</definedName>
    <definedName name="DataCol_06">'[6]Data Table'!#REF!</definedName>
    <definedName name="DataCol_07">'[6]Data Table'!#REF!</definedName>
    <definedName name="DataCol_08">'[6]Data Table'!#REF!</definedName>
    <definedName name="DataCol_09">'[6]Data Table'!#REF!</definedName>
    <definedName name="DataCol_10">'[6]Data Table'!#REF!</definedName>
    <definedName name="DataCol_11">'[6]Data Table'!#REF!</definedName>
    <definedName name="DataCol_12">'[6]Data Table'!#REF!</definedName>
    <definedName name="DataCol_13">'[6]Data Table'!#REF!</definedName>
    <definedName name="DataCol_14">'[6]Data Table'!#REF!</definedName>
    <definedName name="DataCol_15">'[6]Data Table'!#REF!</definedName>
    <definedName name="DataCol_16">'[6]Data Table'!#REF!</definedName>
    <definedName name="DataCol_17">'[6]Data Table'!#REF!</definedName>
    <definedName name="DataCol_18">'[6]Data Table'!#REF!</definedName>
    <definedName name="DataCol_19">'[6]Data Table'!#REF!</definedName>
    <definedName name="DataCol_20">'[6]Data Table'!#REF!</definedName>
    <definedName name="DataCol_21">'[6]Data Table'!#REF!</definedName>
    <definedName name="DataCol_22">'[6]Data Table'!#REF!</definedName>
    <definedName name="DataCol_23">'[6]Data Table'!#REF!</definedName>
    <definedName name="DataCol_24">'[6]Data Table'!#REF!</definedName>
    <definedName name="DataCol_25">'[6]Data Table'!#REF!</definedName>
    <definedName name="DataCol_26">'[6]Data Table'!#REF!</definedName>
    <definedName name="DataCol_27">'[6]Data Table'!#REF!</definedName>
    <definedName name="DataCol_28">'[6]Data Table'!#REF!</definedName>
    <definedName name="DataCol_29">'[6]Data Table'!#REF!</definedName>
    <definedName name="DataCol_30">'[6]Data Table'!#REF!</definedName>
    <definedName name="DataCol_31">'[6]Data Table'!#REF!</definedName>
    <definedName name="DataCol_32">'[6]Data Table'!#REF!</definedName>
    <definedName name="DataCol_33">'[6]Data Table'!#REF!</definedName>
    <definedName name="DataCol_34">'[6]Data Table'!#REF!</definedName>
    <definedName name="DataCol_35">'[6]Data Table'!#REF!</definedName>
    <definedName name="DataCol_36">'[6]Data Table'!#REF!</definedName>
    <definedName name="DataCol_37">'[6]Data Table'!#REF!</definedName>
    <definedName name="DATAW" localSheetId="6">#REF!</definedName>
    <definedName name="DATAW" localSheetId="5">#REF!</definedName>
    <definedName name="DATAW" localSheetId="4">#REF!</definedName>
    <definedName name="DATAW" localSheetId="9">#REF!</definedName>
    <definedName name="DATAW" localSheetId="10">#REF!</definedName>
    <definedName name="DATAW" localSheetId="11">#REF!</definedName>
    <definedName name="DATAW">#REF!</definedName>
    <definedName name="DATE_TIME">'[3]Info Page'!$E$2</definedName>
    <definedName name="dateb">'[2]B-1 p.1 Summary (Base)'!$A$4</definedName>
    <definedName name="datef">'[2]B-1 p.2 Summary (Forecast)'!$A$4</definedName>
    <definedName name="DEBIT" localSheetId="6">#REF!</definedName>
    <definedName name="DEBIT" localSheetId="5">#REF!</definedName>
    <definedName name="DEBIT" localSheetId="4">#REF!</definedName>
    <definedName name="DEBIT" localSheetId="9">#REF!</definedName>
    <definedName name="DEBIT" localSheetId="10">#REF!</definedName>
    <definedName name="DEBIT" localSheetId="11">#REF!</definedName>
    <definedName name="DEBIT">#REF!</definedName>
    <definedName name="DEBT">[7]RORB!$B$2:$F$24</definedName>
    <definedName name="DEPR_DB" localSheetId="6">#REF!</definedName>
    <definedName name="DEPR_DB" localSheetId="5">#REF!</definedName>
    <definedName name="DEPR_DB" localSheetId="4">#REF!</definedName>
    <definedName name="DEPR_DB" localSheetId="9">#REF!</definedName>
    <definedName name="DEPR_DB" localSheetId="10">#REF!</definedName>
    <definedName name="DEPR_DB" localSheetId="11">#REF!</definedName>
    <definedName name="DEPR_DB">#REF!</definedName>
    <definedName name="DEPR_EXP" localSheetId="6">#REF!</definedName>
    <definedName name="DEPR_EXP" localSheetId="5">#REF!</definedName>
    <definedName name="DEPR_EXP" localSheetId="4">#REF!</definedName>
    <definedName name="DEPR_EXP" localSheetId="9">#REF!</definedName>
    <definedName name="DEPR_EXP" localSheetId="10">#REF!</definedName>
    <definedName name="DEPR_EXP" localSheetId="11">#REF!</definedName>
    <definedName name="DEPR_EXP">#REF!</definedName>
    <definedName name="Deprate" localSheetId="6">#REF!</definedName>
    <definedName name="Deprate" localSheetId="5">#REF!</definedName>
    <definedName name="Deprate" localSheetId="4">#REF!</definedName>
    <definedName name="Deprate" localSheetId="9">#REF!</definedName>
    <definedName name="Deprate" localSheetId="10">#REF!</definedName>
    <definedName name="Deprate" localSheetId="11">#REF!</definedName>
    <definedName name="Deprate">#REF!</definedName>
    <definedName name="DolUnitFactor">[8]ListsValues!$M$29</definedName>
    <definedName name="DolUnitList">[8]ListsValues!$C$32:$C$34</definedName>
    <definedName name="ElecUnitFactor">[8]ListsValues!$M$37</definedName>
    <definedName name="ElecUnitList">[8]ListsValues!$C$40:$C$41</definedName>
    <definedName name="EQUITY">[7]RORB!$A$25:$G$49</definedName>
    <definedName name="ExistingEstimates" localSheetId="6">#REF!</definedName>
    <definedName name="ExistingEstimates" localSheetId="5">#REF!</definedName>
    <definedName name="ExistingEstimates" localSheetId="4">#REF!</definedName>
    <definedName name="ExistingEstimates" localSheetId="9">#REF!</definedName>
    <definedName name="ExistingEstimates" localSheetId="10">#REF!</definedName>
    <definedName name="ExistingEstimates" localSheetId="11">#REF!</definedName>
    <definedName name="ExistingEstimates">#REF!</definedName>
    <definedName name="FEIN">'[3]Info Page'!$E$36</definedName>
    <definedName name="FORECAST">"'IFPSReport'!R5C3:R5C14"</definedName>
    <definedName name="GasUnitFactor">[9]ListsValues!$M$44</definedName>
    <definedName name="GasUnitList">[8]ListsValues!$C$47</definedName>
    <definedName name="GpBookReserve" localSheetId="6">#REF!</definedName>
    <definedName name="GpBookReserve" localSheetId="5">#REF!</definedName>
    <definedName name="GpBookReserve" localSheetId="4">#REF!</definedName>
    <definedName name="GpBookReserve" localSheetId="9">#REF!</definedName>
    <definedName name="GpBookReserve" localSheetId="10">#REF!</definedName>
    <definedName name="GpBookReserve" localSheetId="11">#REF!</definedName>
    <definedName name="GpBookReserve">#REF!</definedName>
    <definedName name="GroupNumber" localSheetId="6">#REF!</definedName>
    <definedName name="GroupNumber" localSheetId="5">#REF!</definedName>
    <definedName name="GroupNumber" localSheetId="4">#REF!</definedName>
    <definedName name="GroupNumber" localSheetId="9">#REF!</definedName>
    <definedName name="GroupNumber" localSheetId="10">#REF!</definedName>
    <definedName name="GroupNumber" localSheetId="11">#REF!</definedName>
    <definedName name="GroupNumber">#REF!</definedName>
    <definedName name="HTML_CodePage" hidden="1">1252</definedName>
    <definedName name="HTML_Control" localSheetId="6" hidden="1">{"'Server Configuration'!$A$1:$DB$281"}</definedName>
    <definedName name="HTML_Control" localSheetId="5" hidden="1">{"'Server Configuration'!$A$1:$DB$281"}</definedName>
    <definedName name="HTML_Control" localSheetId="2" hidden="1">{"'Server Configuration'!$A$1:$DB$281"}</definedName>
    <definedName name="HTML_Control" localSheetId="7" hidden="1">{"'Server Configuration'!$A$1:$DB$281"}</definedName>
    <definedName name="HTML_Control" localSheetId="4" hidden="1">{"'Server Configuration'!$A$1:$DB$281"}</definedName>
    <definedName name="HTML_Control" localSheetId="12" hidden="1">{"'Server Configuration'!$A$1:$DB$281"}</definedName>
    <definedName name="HTML_Control" localSheetId="9" hidden="1">{"'Server Configuration'!$A$1:$DB$281"}</definedName>
    <definedName name="HTML_Control" localSheetId="10" hidden="1">{"'Server Configuration'!$A$1:$DB$281"}</definedName>
    <definedName name="HTML_Control" localSheetId="11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DTable">[5]IDTable!$A$5:$C$11</definedName>
    <definedName name="InputSec_01">[10]Input!#REF!</definedName>
    <definedName name="InputSec02">[4]Input!#REF!</definedName>
    <definedName name="InputSec05a">[11]Input!#REF!</definedName>
    <definedName name="InputSec05b">[11]Input!#REF!</definedName>
    <definedName name="InputSec05c">[11]Input!#REF!</definedName>
    <definedName name="InputSec05d">[11]Input!#REF!</definedName>
    <definedName name="InputSec05e">[11]Input!#REF!</definedName>
    <definedName name="InputSec05f">[11]Input!#REF!</definedName>
    <definedName name="InputSec05g">[11]Input!#REF!</definedName>
    <definedName name="InputSec05h">[11]Input!#REF!</definedName>
    <definedName name="InputSec06a">[4]Input!#REF!</definedName>
    <definedName name="InputSec06b">[11]Input!#REF!</definedName>
    <definedName name="InputSec06c">[11]Input!#REF!</definedName>
    <definedName name="InputSec06d">[11]Input!#REF!</definedName>
    <definedName name="InputSec06e">[11]Input!#REF!</definedName>
    <definedName name="InputSec07a">[4]Input!#REF!</definedName>
    <definedName name="InputSec07b">[4]Input!#REF!</definedName>
    <definedName name="InputSec07c">[4]Input!#REF!</definedName>
    <definedName name="InputSec07d">[4]Input!#REF!</definedName>
    <definedName name="InputSec07e">[4]Input!#REF!</definedName>
    <definedName name="InputSec08a">[4]Input!#REF!</definedName>
    <definedName name="InputSec08b">[4]Input!#REF!</definedName>
    <definedName name="InputSec08c">[4]Input!#REF!</definedName>
    <definedName name="InputSec09a">[4]Input!#REF!</definedName>
    <definedName name="InputSec09b">[4]Input!#REF!</definedName>
    <definedName name="InputSec09c">[4]Input!#REF!</definedName>
    <definedName name="InputStartCell">[10]Input!#REF!</definedName>
    <definedName name="JE_Name_1">'[12]J041-0110'!$J$14</definedName>
    <definedName name="JE_Name_2" localSheetId="6">#REF!</definedName>
    <definedName name="JE_Name_2" localSheetId="5">#REF!</definedName>
    <definedName name="JE_Name_2" localSheetId="4">#REF!</definedName>
    <definedName name="JE_Name_2" localSheetId="9">#REF!</definedName>
    <definedName name="JE_Name_2" localSheetId="10">#REF!</definedName>
    <definedName name="JE_Name_2" localSheetId="11">#REF!</definedName>
    <definedName name="JE_Name_2">#REF!</definedName>
    <definedName name="KWHCol01" localSheetId="6">#REF!</definedName>
    <definedName name="KWHCol01" localSheetId="5">#REF!</definedName>
    <definedName name="KWHCol01" localSheetId="4">#REF!</definedName>
    <definedName name="KWHCol01" localSheetId="9">#REF!</definedName>
    <definedName name="KWHCol01" localSheetId="10">#REF!</definedName>
    <definedName name="KWHCol01" localSheetId="11">#REF!</definedName>
    <definedName name="KWHCol01">#REF!</definedName>
    <definedName name="KWHCol02" localSheetId="6">#REF!</definedName>
    <definedName name="KWHCol02" localSheetId="5">#REF!</definedName>
    <definedName name="KWHCol02" localSheetId="4">#REF!</definedName>
    <definedName name="KWHCol02" localSheetId="9">#REF!</definedName>
    <definedName name="KWHCol02" localSheetId="10">#REF!</definedName>
    <definedName name="KWHCol02" localSheetId="11">#REF!</definedName>
    <definedName name="KWHCol02">#REF!</definedName>
    <definedName name="KWHCol03" localSheetId="6">#REF!</definedName>
    <definedName name="KWHCol03" localSheetId="5">#REF!</definedName>
    <definedName name="KWHCol03" localSheetId="10">#REF!</definedName>
    <definedName name="KWHCol03" localSheetId="11">#REF!</definedName>
    <definedName name="KWHCol03">#REF!</definedName>
    <definedName name="KWHCol04" localSheetId="6">#REF!</definedName>
    <definedName name="KWHCol04" localSheetId="5">#REF!</definedName>
    <definedName name="KWHCol04" localSheetId="10">#REF!</definedName>
    <definedName name="KWHCol04" localSheetId="11">#REF!</definedName>
    <definedName name="KWHCol04">#REF!</definedName>
    <definedName name="KWHCol05" localSheetId="6">#REF!</definedName>
    <definedName name="KWHCol05" localSheetId="5">#REF!</definedName>
    <definedName name="KWHCol05" localSheetId="10">#REF!</definedName>
    <definedName name="KWHCol05" localSheetId="11">#REF!</definedName>
    <definedName name="KWHCol05">#REF!</definedName>
    <definedName name="KWHCol06" localSheetId="6">#REF!</definedName>
    <definedName name="KWHCol06" localSheetId="5">#REF!</definedName>
    <definedName name="KWHCol06" localSheetId="10">#REF!</definedName>
    <definedName name="KWHCol06" localSheetId="11">#REF!</definedName>
    <definedName name="KWHCol06">#REF!</definedName>
    <definedName name="KWHCol07" localSheetId="6">#REF!</definedName>
    <definedName name="KWHCol07" localSheetId="5">#REF!</definedName>
    <definedName name="KWHCol07" localSheetId="10">#REF!</definedName>
    <definedName name="KWHCol07" localSheetId="11">#REF!</definedName>
    <definedName name="KWHCol07">#REF!</definedName>
    <definedName name="KWHCol08" localSheetId="6">#REF!</definedName>
    <definedName name="KWHCol08" localSheetId="5">#REF!</definedName>
    <definedName name="KWHCol08" localSheetId="10">#REF!</definedName>
    <definedName name="KWHCol08" localSheetId="11">#REF!</definedName>
    <definedName name="KWHCol08">#REF!</definedName>
    <definedName name="KWHCol09" localSheetId="6">#REF!</definedName>
    <definedName name="KWHCol09" localSheetId="5">#REF!</definedName>
    <definedName name="KWHCol09" localSheetId="10">#REF!</definedName>
    <definedName name="KWHCol09" localSheetId="11">#REF!</definedName>
    <definedName name="KWHCol09">#REF!</definedName>
    <definedName name="KWHCol10" localSheetId="6">#REF!</definedName>
    <definedName name="KWHCol10" localSheetId="5">#REF!</definedName>
    <definedName name="KWHCol10" localSheetId="10">#REF!</definedName>
    <definedName name="KWHCol10" localSheetId="11">#REF!</definedName>
    <definedName name="KWHCol10">#REF!</definedName>
    <definedName name="KWHCol11" localSheetId="6">#REF!</definedName>
    <definedName name="KWHCol11" localSheetId="5">#REF!</definedName>
    <definedName name="KWHCol11" localSheetId="10">#REF!</definedName>
    <definedName name="KWHCol11" localSheetId="11">#REF!</definedName>
    <definedName name="KWHCol11">#REF!</definedName>
    <definedName name="KWHCol12" localSheetId="6">#REF!</definedName>
    <definedName name="KWHCol12" localSheetId="5">#REF!</definedName>
    <definedName name="KWHCol12" localSheetId="10">#REF!</definedName>
    <definedName name="KWHCol12" localSheetId="11">#REF!</definedName>
    <definedName name="KWHCol12">#REF!</definedName>
    <definedName name="KWHCol13" localSheetId="6">#REF!</definedName>
    <definedName name="KWHCol13" localSheetId="5">#REF!</definedName>
    <definedName name="KWHCol13" localSheetId="10">#REF!</definedName>
    <definedName name="KWHCol13" localSheetId="11">#REF!</definedName>
    <definedName name="KWHCol13">#REF!</definedName>
    <definedName name="KWHCol14" localSheetId="6">#REF!</definedName>
    <definedName name="KWHCol14" localSheetId="5">#REF!</definedName>
    <definedName name="KWHCol14" localSheetId="10">#REF!</definedName>
    <definedName name="KWHCol14" localSheetId="11">#REF!</definedName>
    <definedName name="KWHCol14">#REF!</definedName>
    <definedName name="KWHCol15" localSheetId="6">#REF!</definedName>
    <definedName name="KWHCol15" localSheetId="5">#REF!</definedName>
    <definedName name="KWHCol15" localSheetId="10">#REF!</definedName>
    <definedName name="KWHCol15" localSheetId="11">#REF!</definedName>
    <definedName name="KWHCol15">#REF!</definedName>
    <definedName name="KWHCol16" localSheetId="6">#REF!</definedName>
    <definedName name="KWHCol16" localSheetId="5">#REF!</definedName>
    <definedName name="KWHCol16" localSheetId="10">#REF!</definedName>
    <definedName name="KWHCol16" localSheetId="11">#REF!</definedName>
    <definedName name="KWHCol16">#REF!</definedName>
    <definedName name="KWHCol17" localSheetId="6">#REF!</definedName>
    <definedName name="KWHCol17" localSheetId="5">#REF!</definedName>
    <definedName name="KWHCol17" localSheetId="10">#REF!</definedName>
    <definedName name="KWHCol17" localSheetId="11">#REF!</definedName>
    <definedName name="KWHCol17">#REF!</definedName>
    <definedName name="KWHCol18" localSheetId="6">#REF!</definedName>
    <definedName name="KWHCol18" localSheetId="5">#REF!</definedName>
    <definedName name="KWHCol18" localSheetId="10">#REF!</definedName>
    <definedName name="KWHCol18" localSheetId="11">#REF!</definedName>
    <definedName name="KWHCol18">#REF!</definedName>
    <definedName name="KWHCol19" localSheetId="6">#REF!</definedName>
    <definedName name="KWHCol19" localSheetId="5">#REF!</definedName>
    <definedName name="KWHCol19" localSheetId="10">#REF!</definedName>
    <definedName name="KWHCol19" localSheetId="11">#REF!</definedName>
    <definedName name="KWHCol19">#REF!</definedName>
    <definedName name="KWHCol20" localSheetId="6">#REF!</definedName>
    <definedName name="KWHCol20" localSheetId="5">#REF!</definedName>
    <definedName name="KWHCol20" localSheetId="10">#REF!</definedName>
    <definedName name="KWHCol20" localSheetId="11">#REF!</definedName>
    <definedName name="KWHCol20">#REF!</definedName>
    <definedName name="KWHCol21" localSheetId="6">#REF!</definedName>
    <definedName name="KWHCol21" localSheetId="5">#REF!</definedName>
    <definedName name="KWHCol21" localSheetId="10">#REF!</definedName>
    <definedName name="KWHCol21" localSheetId="11">#REF!</definedName>
    <definedName name="KWHCol21">#REF!</definedName>
    <definedName name="KWHCol22" localSheetId="6">#REF!</definedName>
    <definedName name="KWHCol22" localSheetId="5">#REF!</definedName>
    <definedName name="KWHCol22" localSheetId="10">#REF!</definedName>
    <definedName name="KWHCol22" localSheetId="11">#REF!</definedName>
    <definedName name="KWHCol22">#REF!</definedName>
    <definedName name="KWHCol23" localSheetId="6">#REF!</definedName>
    <definedName name="KWHCol23" localSheetId="5">#REF!</definedName>
    <definedName name="KWHCol23" localSheetId="10">#REF!</definedName>
    <definedName name="KWHCol23" localSheetId="11">#REF!</definedName>
    <definedName name="KWHCol23">#REF!</definedName>
    <definedName name="KWHCol24" localSheetId="6">#REF!</definedName>
    <definedName name="KWHCol24" localSheetId="5">#REF!</definedName>
    <definedName name="KWHCol24" localSheetId="10">#REF!</definedName>
    <definedName name="KWHCol24" localSheetId="11">#REF!</definedName>
    <definedName name="KWHCol24">#REF!</definedName>
    <definedName name="KWHCol25" localSheetId="6">#REF!</definedName>
    <definedName name="KWHCol25" localSheetId="5">#REF!</definedName>
    <definedName name="KWHCol25" localSheetId="10">#REF!</definedName>
    <definedName name="KWHCol25" localSheetId="11">#REF!</definedName>
    <definedName name="KWHCol25">#REF!</definedName>
    <definedName name="KWHColTmp" localSheetId="6">#REF!</definedName>
    <definedName name="KWHColTmp" localSheetId="5">#REF!</definedName>
    <definedName name="KWHColTmp" localSheetId="10">#REF!</definedName>
    <definedName name="KWHColTmp" localSheetId="11">#REF!</definedName>
    <definedName name="KWHColTmp">#REF!</definedName>
    <definedName name="LFMAR" localSheetId="6">#REF!</definedName>
    <definedName name="LFMAR" localSheetId="5">#REF!</definedName>
    <definedName name="LFMAR" localSheetId="10">#REF!</definedName>
    <definedName name="LFMAR" localSheetId="11">#REF!</definedName>
    <definedName name="LFMAR">#REF!</definedName>
    <definedName name="LIST" localSheetId="6">#REF!</definedName>
    <definedName name="LIST" localSheetId="5">#REF!</definedName>
    <definedName name="LIST" localSheetId="10">#REF!</definedName>
    <definedName name="LIST" localSheetId="11">#REF!</definedName>
    <definedName name="LIST">#REF!</definedName>
    <definedName name="LIST2" localSheetId="6">#REF!</definedName>
    <definedName name="LIST2" localSheetId="5">#REF!</definedName>
    <definedName name="LIST2" localSheetId="10">#REF!</definedName>
    <definedName name="LIST2" localSheetId="11">#REF!</definedName>
    <definedName name="LIST2">#REF!</definedName>
    <definedName name="NEWCOSTS" localSheetId="6">#REF!</definedName>
    <definedName name="NEWCOSTS" localSheetId="5">#REF!</definedName>
    <definedName name="NEWCOSTS" localSheetId="10">#REF!</definedName>
    <definedName name="NEWCOSTS" localSheetId="11">#REF!</definedName>
    <definedName name="NEWCOSTS">#REF!</definedName>
    <definedName name="NextReptPeriod">[11]Input!#REF!</definedName>
    <definedName name="Nicknames" hidden="1">[13]Weekly!$A:$A</definedName>
    <definedName name="No." localSheetId="6">#REF!</definedName>
    <definedName name="No." localSheetId="5">#REF!</definedName>
    <definedName name="No." localSheetId="4">#REF!</definedName>
    <definedName name="No." localSheetId="9">#REF!</definedName>
    <definedName name="No." localSheetId="10">#REF!</definedName>
    <definedName name="No." localSheetId="11">#REF!</definedName>
    <definedName name="No.">#REF!</definedName>
    <definedName name="PAGE" localSheetId="6">#REF!</definedName>
    <definedName name="PAGE" localSheetId="5">#REF!</definedName>
    <definedName name="PAGE" localSheetId="4">#REF!</definedName>
    <definedName name="PAGE" localSheetId="9">#REF!</definedName>
    <definedName name="PAGE" localSheetId="10">#REF!</definedName>
    <definedName name="PAGE" localSheetId="11">#REF!</definedName>
    <definedName name="PAGE">#REF!</definedName>
    <definedName name="PAGE1" localSheetId="6">#REF!</definedName>
    <definedName name="PAGE1" localSheetId="5">#REF!</definedName>
    <definedName name="PAGE1" localSheetId="4">#REF!</definedName>
    <definedName name="PAGE1" localSheetId="9">#REF!</definedName>
    <definedName name="PAGE1" localSheetId="10">#REF!</definedName>
    <definedName name="PAGE1" localSheetId="11">#REF!</definedName>
    <definedName name="PAGE1">#REF!</definedName>
    <definedName name="PAGE10" localSheetId="6">#REF!</definedName>
    <definedName name="PAGE10" localSheetId="5">#REF!</definedName>
    <definedName name="PAGE10" localSheetId="10">#REF!</definedName>
    <definedName name="PAGE10" localSheetId="11">#REF!</definedName>
    <definedName name="PAGE10">#REF!</definedName>
    <definedName name="PAGE2" localSheetId="6">#REF!</definedName>
    <definedName name="PAGE2" localSheetId="5">#REF!</definedName>
    <definedName name="PAGE2" localSheetId="10">#REF!</definedName>
    <definedName name="PAGE2" localSheetId="11">#REF!</definedName>
    <definedName name="PAGE2">#REF!</definedName>
    <definedName name="PAGE3" localSheetId="6">#REF!</definedName>
    <definedName name="PAGE3" localSheetId="5">#REF!</definedName>
    <definedName name="PAGE3" localSheetId="10">#REF!</definedName>
    <definedName name="PAGE3" localSheetId="11">#REF!</definedName>
    <definedName name="PAGE3">#REF!</definedName>
    <definedName name="PAGE4" localSheetId="6">#REF!</definedName>
    <definedName name="PAGE4" localSheetId="5">#REF!</definedName>
    <definedName name="PAGE4" localSheetId="10">#REF!</definedName>
    <definedName name="PAGE4" localSheetId="11">#REF!</definedName>
    <definedName name="PAGE4">#REF!</definedName>
    <definedName name="PAGE7" localSheetId="6">#REF!</definedName>
    <definedName name="PAGE7" localSheetId="5">#REF!</definedName>
    <definedName name="PAGE7" localSheetId="10">#REF!</definedName>
    <definedName name="PAGE7" localSheetId="11">#REF!</definedName>
    <definedName name="PAGE7">#REF!</definedName>
    <definedName name="page8" localSheetId="6">#REF!</definedName>
    <definedName name="page8" localSheetId="5">#REF!</definedName>
    <definedName name="page8" localSheetId="10">#REF!</definedName>
    <definedName name="page8" localSheetId="11">#REF!</definedName>
    <definedName name="page8">#REF!</definedName>
    <definedName name="PAGE9" localSheetId="6">#REF!</definedName>
    <definedName name="PAGE9" localSheetId="5">#REF!</definedName>
    <definedName name="PAGE9" localSheetId="10">#REF!</definedName>
    <definedName name="PAGE9" localSheetId="11">#REF!</definedName>
    <definedName name="PAGE9">#REF!</definedName>
    <definedName name="PERIOD" localSheetId="6">#REF!</definedName>
    <definedName name="PERIOD" localSheetId="5">#REF!</definedName>
    <definedName name="PERIOD" localSheetId="10">#REF!</definedName>
    <definedName name="PERIOD" localSheetId="11">#REF!</definedName>
    <definedName name="PERIOD">#REF!</definedName>
    <definedName name="PopCache_GL_INTERFACE_REFERENCE7">[14]PopCache_Sheet1!$A$1:$A$2</definedName>
    <definedName name="_xlnm.Print_Area" localSheetId="2">'Kollen Exhibit KU LGE Rev Req'!$A$1:$O$53</definedName>
    <definedName name="_xlnm.Print_Area" localSheetId="0">'KU Exhibit CMG-7'!$A$1:$F$37</definedName>
    <definedName name="_xlnm.Print_Area" localSheetId="1">'LGE Exhibit CMG-7'!$A$1:$G$38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PVA_ReportList">[8]ListsValues!$C$53:$C$60</definedName>
    <definedName name="PVA_ReportValue">[8]ListsValues!$L$50</definedName>
    <definedName name="RBC_ReportList">[8]ListsValues!$C$65:$C$68</definedName>
    <definedName name="RBC_ReportValue">[8]ListsValues!$L$62</definedName>
    <definedName name="RBCDtl_KUE" localSheetId="6">#REF!</definedName>
    <definedName name="RBCDtl_KUE" localSheetId="5">#REF!</definedName>
    <definedName name="RBCDtl_KUE" localSheetId="4">#REF!</definedName>
    <definedName name="RBCDtl_KUE" localSheetId="9">#REF!</definedName>
    <definedName name="RBCDtl_KUE" localSheetId="10">#REF!</definedName>
    <definedName name="RBCDtl_KUE" localSheetId="11">#REF!</definedName>
    <definedName name="RBCDtl_KUE">#REF!</definedName>
    <definedName name="RBCDtl_KUOD" localSheetId="6">#REF!</definedName>
    <definedName name="RBCDtl_KUOD" localSheetId="5">#REF!</definedName>
    <definedName name="RBCDtl_KUOD" localSheetId="4">#REF!</definedName>
    <definedName name="RBCDtl_KUOD" localSheetId="9">#REF!</definedName>
    <definedName name="RBCDtl_KUOD" localSheetId="10">#REF!</definedName>
    <definedName name="RBCDtl_KUOD" localSheetId="11">#REF!</definedName>
    <definedName name="RBCDtl_KUOD">#REF!</definedName>
    <definedName name="RBCDtl_LGEE" localSheetId="6">#REF!</definedName>
    <definedName name="RBCDtl_LGEE" localSheetId="5">#REF!</definedName>
    <definedName name="RBCDtl_LGEE" localSheetId="4">#REF!</definedName>
    <definedName name="RBCDtl_LGEE" localSheetId="9">#REF!</definedName>
    <definedName name="RBCDtl_LGEE" localSheetId="10">#REF!</definedName>
    <definedName name="RBCDtl_LGEE" localSheetId="11">#REF!</definedName>
    <definedName name="RBCDtl_LGEE">#REF!</definedName>
    <definedName name="RBCDtl_LGEG" localSheetId="6">#REF!</definedName>
    <definedName name="RBCDtl_LGEG" localSheetId="5">#REF!</definedName>
    <definedName name="RBCDtl_LGEG" localSheetId="10">#REF!</definedName>
    <definedName name="RBCDtl_LGEG" localSheetId="11">#REF!</definedName>
    <definedName name="RBCDtl_LGEG">#REF!</definedName>
    <definedName name="RBCDtl_ODPE" localSheetId="6">#REF!</definedName>
    <definedName name="RBCDtl_ODPE" localSheetId="5">#REF!</definedName>
    <definedName name="RBCDtl_ODPE" localSheetId="10">#REF!</definedName>
    <definedName name="RBCDtl_ODPE" localSheetId="11">#REF!</definedName>
    <definedName name="RBCDtl_ODPE">#REF!</definedName>
    <definedName name="RBCSum_KUOD">'[15]RBC Summary'!#REF!</definedName>
    <definedName name="recap" localSheetId="7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localSheetId="1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localSheetId="9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over">[16]Macro1!$A$153</definedName>
    <definedName name="Report" localSheetId="6">#REF!</definedName>
    <definedName name="Report" localSheetId="5">#REF!</definedName>
    <definedName name="Report" localSheetId="4">#REF!</definedName>
    <definedName name="Report" localSheetId="9">#REF!</definedName>
    <definedName name="Report" localSheetId="10">#REF!</definedName>
    <definedName name="Report" localSheetId="11">#REF!</definedName>
    <definedName name="Report">#REF!</definedName>
    <definedName name="ReportTitle1" localSheetId="6">#REF!</definedName>
    <definedName name="ReportTitle1" localSheetId="5">#REF!</definedName>
    <definedName name="ReportTitle1" localSheetId="4">#REF!</definedName>
    <definedName name="ReportTitle1" localSheetId="9">#REF!</definedName>
    <definedName name="ReportTitle1" localSheetId="10">#REF!</definedName>
    <definedName name="ReportTitle1" localSheetId="11">#REF!</definedName>
    <definedName name="ReportTitle1">#REF!</definedName>
    <definedName name="ReportTitle2" localSheetId="6">#REF!</definedName>
    <definedName name="ReportTitle2" localSheetId="5">#REF!</definedName>
    <definedName name="ReportTitle2" localSheetId="4">#REF!</definedName>
    <definedName name="ReportTitle2" localSheetId="9">#REF!</definedName>
    <definedName name="ReportTitle2" localSheetId="10">#REF!</definedName>
    <definedName name="ReportTitle2" localSheetId="11">#REF!</definedName>
    <definedName name="ReportTitle2">#REF!</definedName>
    <definedName name="ReportTitle3" localSheetId="6">#REF!</definedName>
    <definedName name="ReportTitle3" localSheetId="5">#REF!</definedName>
    <definedName name="ReportTitle3" localSheetId="10">#REF!</definedName>
    <definedName name="ReportTitle3" localSheetId="11">#REF!</definedName>
    <definedName name="ReportTitle3">#REF!</definedName>
    <definedName name="RetiredUnitReserve" localSheetId="6">#REF!</definedName>
    <definedName name="RetiredUnitReserve" localSheetId="5">#REF!</definedName>
    <definedName name="RetiredUnitReserve" localSheetId="10">#REF!</definedName>
    <definedName name="RetiredUnitReserve" localSheetId="11">#REF!</definedName>
    <definedName name="RetiredUnitReserve">#REF!</definedName>
    <definedName name="ROE_avg" localSheetId="6">#REF!</definedName>
    <definedName name="ROE_avg" localSheetId="5">#REF!</definedName>
    <definedName name="ROE_avg" localSheetId="10">#REF!</definedName>
    <definedName name="ROE_avg" localSheetId="11">#REF!</definedName>
    <definedName name="ROE_avg">#REF!</definedName>
    <definedName name="ROE_yr_end" localSheetId="6">#REF!</definedName>
    <definedName name="ROE_yr_end" localSheetId="5">#REF!</definedName>
    <definedName name="ROE_yr_end" localSheetId="10">#REF!</definedName>
    <definedName name="ROE_yr_end" localSheetId="11">#REF!</definedName>
    <definedName name="ROE_yr_end">#REF!</definedName>
    <definedName name="RowDetails1" localSheetId="6">#REF!</definedName>
    <definedName name="RowDetails1" localSheetId="5">#REF!</definedName>
    <definedName name="RowDetails1" localSheetId="10">#REF!</definedName>
    <definedName name="RowDetails1" localSheetId="11">#REF!</definedName>
    <definedName name="RowDetails1">#REF!</definedName>
    <definedName name="RowDetails2" localSheetId="6">#REF!</definedName>
    <definedName name="RowDetails2" localSheetId="5">#REF!</definedName>
    <definedName name="RowDetails2" localSheetId="10">#REF!</definedName>
    <definedName name="RowDetails2" localSheetId="11">#REF!</definedName>
    <definedName name="RowDetails2">#REF!</definedName>
    <definedName name="RowDetails3" localSheetId="6">#REF!</definedName>
    <definedName name="RowDetails3" localSheetId="5">#REF!</definedName>
    <definedName name="RowDetails3" localSheetId="10">#REF!</definedName>
    <definedName name="RowDetails3" localSheetId="11">#REF!</definedName>
    <definedName name="RowDetails3">#REF!</definedName>
    <definedName name="RptgMonth">[8]ListsValues!$F$3</definedName>
    <definedName name="RptgMonthList">[8]ListsValues!$C$14:$C$26</definedName>
    <definedName name="RptgMonthLYr">[8]ListsValues!$F$7</definedName>
    <definedName name="SALES" localSheetId="6">#REF!</definedName>
    <definedName name="SALES" localSheetId="5">#REF!</definedName>
    <definedName name="SALES" localSheetId="4">#REF!</definedName>
    <definedName name="SALES" localSheetId="9">#REF!</definedName>
    <definedName name="SALES" localSheetId="10">#REF!</definedName>
    <definedName name="SALES" localSheetId="11">#REF!</definedName>
    <definedName name="SALES">#REF!</definedName>
    <definedName name="SEMIYTM" localSheetId="6">#REF!</definedName>
    <definedName name="SEMIYTM" localSheetId="5">#REF!</definedName>
    <definedName name="SEMIYTM" localSheetId="4">#REF!</definedName>
    <definedName name="SEMIYTM" localSheetId="9">#REF!</definedName>
    <definedName name="SEMIYTM" localSheetId="10">#REF!</definedName>
    <definedName name="SEMIYTM" localSheetId="11">#REF!</definedName>
    <definedName name="SEMIYTM">#REF!</definedName>
    <definedName name="SMK">'[2]Operating Income Summary C-1'!$M$9</definedName>
    <definedName name="Support" localSheetId="6">#REF!</definedName>
    <definedName name="Support" localSheetId="5">#REF!</definedName>
    <definedName name="Support" localSheetId="4">#REF!</definedName>
    <definedName name="Support" localSheetId="9">#REF!</definedName>
    <definedName name="Support" localSheetId="10">#REF!</definedName>
    <definedName name="Support" localSheetId="11">#REF!</definedName>
    <definedName name="Support">#REF!</definedName>
    <definedName name="TableName">"Dummy"</definedName>
    <definedName name="TempReptPeriod">[11]Input!#REF!</definedName>
    <definedName name="test" localSheetId="6">'BR3 No COR - Recalc of Excess'!test</definedName>
    <definedName name="test" localSheetId="5">'Brown 3 - Recalc of Excess'!test</definedName>
    <definedName name="test" localSheetId="4">'KU Prorata ADIT on Depr Change'!test</definedName>
    <definedName name="test" localSheetId="9">'LGE Prorata ADIT on Depr Change'!test</definedName>
    <definedName name="test" localSheetId="10">'MC1 and MC2 - Recalc of Excess'!test</definedName>
    <definedName name="test" localSheetId="11">'MC1-2 No COR - Recalc of Excess'!test</definedName>
    <definedName name="test">[0]!test</definedName>
    <definedName name="ttt" localSheetId="6">#REF!</definedName>
    <definedName name="ttt" localSheetId="5">#REF!</definedName>
    <definedName name="ttt" localSheetId="4">#REF!</definedName>
    <definedName name="ttt" localSheetId="9">#REF!</definedName>
    <definedName name="ttt" localSheetId="10">#REF!</definedName>
    <definedName name="ttt" localSheetId="11">#REF!</definedName>
    <definedName name="ttt">#REF!</definedName>
    <definedName name="uncoll" localSheetId="6">#REF!</definedName>
    <definedName name="uncoll" localSheetId="5">#REF!</definedName>
    <definedName name="uncoll" localSheetId="4">#REF!</definedName>
    <definedName name="uncoll" localSheetId="9">#REF!</definedName>
    <definedName name="uncoll" localSheetId="10">#REF!</definedName>
    <definedName name="uncoll" localSheetId="11">#REF!</definedName>
    <definedName name="uncoll">#REF!</definedName>
    <definedName name="Untitled" localSheetId="6">#REF!</definedName>
    <definedName name="Untitled" localSheetId="5">#REF!</definedName>
    <definedName name="Untitled" localSheetId="4">#REF!</definedName>
    <definedName name="Untitled" localSheetId="9">#REF!</definedName>
    <definedName name="Untitled" localSheetId="10">#REF!</definedName>
    <definedName name="Untitled" localSheetId="11">#REF!</definedName>
    <definedName name="Untitled">#REF!</definedName>
    <definedName name="UpdateDateTime" localSheetId="6">[4]Input!#REF!</definedName>
    <definedName name="UpdateDateTime" localSheetId="5">[4]Input!#REF!</definedName>
    <definedName name="UpdateDateTime" localSheetId="4">[4]Input!#REF!</definedName>
    <definedName name="UpdateDateTime" localSheetId="9">[4]Input!#REF!</definedName>
    <definedName name="UpdateDateTime" localSheetId="10">[4]Input!#REF!</definedName>
    <definedName name="UpdateDateTime" localSheetId="11">[4]Input!#REF!</definedName>
    <definedName name="UpdateDateTime">[4]Input!#REF!</definedName>
    <definedName name="UPIS" localSheetId="6">#REF!</definedName>
    <definedName name="UPIS" localSheetId="5">#REF!</definedName>
    <definedName name="UPIS" localSheetId="4">#REF!</definedName>
    <definedName name="UPIS" localSheetId="9">#REF!</definedName>
    <definedName name="UPIS" localSheetId="10">#REF!</definedName>
    <definedName name="UPIS" localSheetId="11">#REF!</definedName>
    <definedName name="UPIS">#REF!</definedName>
    <definedName name="wrn.Cashflow." localSheetId="7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localSheetId="1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localSheetId="9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localSheetId="7" hidden="1">{#N/A,#N/A,TRUE,"Operating Graphs";#N/A,#N/A,TRUE,"Stats"}</definedName>
    <definedName name="wrn.Operating_Graphs_Stats." localSheetId="12" hidden="1">{#N/A,#N/A,TRUE,"Operating Graphs";#N/A,#N/A,TRUE,"Stats"}</definedName>
    <definedName name="wrn.Operating_Graphs_Stats." localSheetId="9" hidden="1">{#N/A,#N/A,TRUE,"Operating Graphs";#N/A,#N/A,TRUE,"Stats"}</definedName>
    <definedName name="wrn.Operating_Graphs_Stats." hidden="1">{#N/A,#N/A,TRUE,"Operating Graphs";#N/A,#N/A,TRUE,"Stats"}</definedName>
    <definedName name="wrn.Print._.All." localSheetId="7" hidden="1">{#N/A,#N/A,FALSE,"Summary";#N/A,#N/A,FALSE,"City Gate";#N/A,#N/A,FALSE,"Ind Trans";#N/A,#N/A,FALSE,"Electric Gen"}</definedName>
    <definedName name="wrn.Print._.All." localSheetId="12" hidden="1">{#N/A,#N/A,FALSE,"Summary";#N/A,#N/A,FALSE,"City Gate";#N/A,#N/A,FALSE,"Ind Trans";#N/A,#N/A,FALSE,"Electric Gen"}</definedName>
    <definedName name="wrn.Print._.All." localSheetId="9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b1." localSheetId="7" hidden="1">{#N/A,#N/A,FALSE,"B-1";#N/A,#N/A,FALSE,"B-1(P2)";#N/A,#N/A,FALSE,"B-1(P3)";#N/A,#N/A,FALSE,"B-1(P4)"}</definedName>
    <definedName name="wrn.printb1." localSheetId="12" hidden="1">{#N/A,#N/A,FALSE,"B-1";#N/A,#N/A,FALSE,"B-1(P2)";#N/A,#N/A,FALSE,"B-1(P3)";#N/A,#N/A,FALSE,"B-1(P4)"}</definedName>
    <definedName name="wrn.printb1." localSheetId="9" hidden="1">{#N/A,#N/A,FALSE,"B-1";#N/A,#N/A,FALSE,"B-1(P2)";#N/A,#N/A,FALSE,"B-1(P3)";#N/A,#N/A,FALSE,"B-1(P4)"}</definedName>
    <definedName name="wrn.printb1." hidden="1">{#N/A,#N/A,FALSE,"B-1";#N/A,#N/A,FALSE,"B-1(P2)";#N/A,#N/A,FALSE,"B-1(P3)";#N/A,#N/A,FALSE,"B-1(P4)"}</definedName>
    <definedName name="wrn.printb1.4." localSheetId="7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localSheetId="12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localSheetId="9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9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6" hidden="1">{"Wkp ComEquity",#N/A,FALSE,"Cap Struct WPs"}</definedName>
    <definedName name="wrn.Wkp._.ComEquity." localSheetId="5" hidden="1">{"Wkp ComEquity",#N/A,FALSE,"Cap Struct WPs"}</definedName>
    <definedName name="wrn.Wkp._.ComEquity." localSheetId="2" hidden="1">{"Wkp ComEquity",#N/A,FALSE,"Cap Struct WPs"}</definedName>
    <definedName name="wrn.Wkp._.ComEquity." localSheetId="7" hidden="1">{"Wkp ComEquity",#N/A,FALSE,"Cap Struct WPs"}</definedName>
    <definedName name="wrn.Wkp._.ComEquity." localSheetId="4" hidden="1">{"Wkp ComEquity",#N/A,FALSE,"Cap Struct WPs"}</definedName>
    <definedName name="wrn.Wkp._.ComEquity." localSheetId="12" hidden="1">{"Wkp ComEquity",#N/A,FALSE,"Cap Struct WPs"}</definedName>
    <definedName name="wrn.Wkp._.ComEquity." localSheetId="9" hidden="1">{"Wkp ComEquity",#N/A,FALSE,"Cap Struct WPs"}</definedName>
    <definedName name="wrn.Wkp._.ComEquity." localSheetId="10" hidden="1">{"Wkp ComEquity",#N/A,FALSE,"Cap Struct WPs"}</definedName>
    <definedName name="wrn.Wkp._.ComEquity." localSheetId="11" hidden="1">{"Wkp ComEquity",#N/A,FALSE,"Cap Struct WPs"}</definedName>
    <definedName name="wrn.Wkp._.ComEquity." hidden="1">{"Wkp ComEquity",#N/A,FALSE,"Cap Struct WPs"}</definedName>
    <definedName name="wrn.Wkp._.JDITC." localSheetId="6" hidden="1">{"Wkp JDITC",#N/A,FALSE,"Cap Struct WPs"}</definedName>
    <definedName name="wrn.Wkp._.JDITC." localSheetId="5" hidden="1">{"Wkp JDITC",#N/A,FALSE,"Cap Struct WPs"}</definedName>
    <definedName name="wrn.Wkp._.JDITC." localSheetId="2" hidden="1">{"Wkp JDITC",#N/A,FALSE,"Cap Struct WPs"}</definedName>
    <definedName name="wrn.Wkp._.JDITC." localSheetId="7" hidden="1">{"Wkp JDITC",#N/A,FALSE,"Cap Struct WPs"}</definedName>
    <definedName name="wrn.Wkp._.JDITC." localSheetId="4" hidden="1">{"Wkp JDITC",#N/A,FALSE,"Cap Struct WPs"}</definedName>
    <definedName name="wrn.Wkp._.JDITC." localSheetId="12" hidden="1">{"Wkp JDITC",#N/A,FALSE,"Cap Struct WPs"}</definedName>
    <definedName name="wrn.Wkp._.JDITC." localSheetId="9" hidden="1">{"Wkp JDITC",#N/A,FALSE,"Cap Struct WPs"}</definedName>
    <definedName name="wrn.Wkp._.JDITC." localSheetId="10" hidden="1">{"Wkp JDITC",#N/A,FALSE,"Cap Struct WPs"}</definedName>
    <definedName name="wrn.Wkp._.JDITC." localSheetId="11" hidden="1">{"Wkp JDITC",#N/A,FALSE,"Cap Struct WPs"}</definedName>
    <definedName name="wrn.Wkp._.JDITC." hidden="1">{"Wkp JDITC",#N/A,FALSE,"Cap Struct WPs"}</definedName>
    <definedName name="wrn.Wkp._.LTerm._.Debt." localSheetId="6" hidden="1">{"Wkp LTerm Debt",#N/A,FALSE,"Cap Struct WPs"}</definedName>
    <definedName name="wrn.Wkp._.LTerm._.Debt." localSheetId="5" hidden="1">{"Wkp LTerm Debt",#N/A,FALSE,"Cap Struct WPs"}</definedName>
    <definedName name="wrn.Wkp._.LTerm._.Debt." localSheetId="2" hidden="1">{"Wkp LTerm Debt",#N/A,FALSE,"Cap Struct WPs"}</definedName>
    <definedName name="wrn.Wkp._.LTerm._.Debt." localSheetId="7" hidden="1">{"Wkp LTerm Debt",#N/A,FALSE,"Cap Struct WPs"}</definedName>
    <definedName name="wrn.Wkp._.LTerm._.Debt." localSheetId="4" hidden="1">{"Wkp LTerm Debt",#N/A,FALSE,"Cap Struct WPs"}</definedName>
    <definedName name="wrn.Wkp._.LTerm._.Debt." localSheetId="12" hidden="1">{"Wkp LTerm Debt",#N/A,FALSE,"Cap Struct WPs"}</definedName>
    <definedName name="wrn.Wkp._.LTerm._.Debt." localSheetId="9" hidden="1">{"Wkp LTerm Debt",#N/A,FALSE,"Cap Struct WPs"}</definedName>
    <definedName name="wrn.Wkp._.LTerm._.Debt." localSheetId="10" hidden="1">{"Wkp LTerm Debt",#N/A,FALSE,"Cap Struct WPs"}</definedName>
    <definedName name="wrn.Wkp._.LTerm._.Debt." localSheetId="11" hidden="1">{"Wkp LTerm Debt",#N/A,FALSE,"Cap Struct WPs"}</definedName>
    <definedName name="wrn.Wkp._.LTerm._.Debt." hidden="1">{"Wkp LTerm Debt",#N/A,FALSE,"Cap Struct WPs"}</definedName>
    <definedName name="wrn.Wkp._.LTerm._.Debt._.13Mo._.Avg." localSheetId="6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12" hidden="1">{"Wkp LTerm Debt 13MoAvg",#N/A,FALSE,"Cap Struct WPs"}</definedName>
    <definedName name="wrn.Wkp._.LTerm._.Debt._.13Mo._.Avg." localSheetId="9" hidden="1">{"Wkp LTerm Debt 13MoAvg",#N/A,FALSE,"Cap Struct WPs"}</definedName>
    <definedName name="wrn.Wkp._.LTerm._.Debt._.13Mo._.Avg." localSheetId="10" hidden="1">{"Wkp LTerm Debt 13MoAvg",#N/A,FALSE,"Cap Struct WPs"}</definedName>
    <definedName name="wrn.Wkp._.LTerm._.Debt._.13Mo._.Avg." localSheetId="11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6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12" hidden="1">{"Wkp Lterm Debt Amort",#N/A,FALSE,"Cap Struct WPs"}</definedName>
    <definedName name="wrn.Wkp._.LTerm._.Debt._.Amort." localSheetId="9" hidden="1">{"Wkp Lterm Debt Amort",#N/A,FALSE,"Cap Struct WPs"}</definedName>
    <definedName name="wrn.Wkp._.LTerm._.Debt._.Amort." localSheetId="10" hidden="1">{"Wkp Lterm Debt Amort",#N/A,FALSE,"Cap Struct WPs"}</definedName>
    <definedName name="wrn.Wkp._.LTerm._.Debt._.Amort." localSheetId="11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6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2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12" hidden="1">{"Wkp LTerm Debt Int",#N/A,FALSE,"Cap Struct WPs"}</definedName>
    <definedName name="wrn.Wkp._.LTerm._.Debt._.Int." localSheetId="9" hidden="1">{"Wkp LTerm Debt Int",#N/A,FALSE,"Cap Struct WPs"}</definedName>
    <definedName name="wrn.Wkp._.LTerm._.Debt._.Int." localSheetId="10" hidden="1">{"Wkp LTerm Debt Int",#N/A,FALSE,"Cap Struct WPs"}</definedName>
    <definedName name="wrn.Wkp._.LTerm._.Debt._.Int." localSheetId="11" hidden="1">{"Wkp LTerm Debt Int",#N/A,FALSE,"Cap Struct WPs"}</definedName>
    <definedName name="wrn.Wkp._.LTerm._.Debt._.Int." hidden="1">{"Wkp LTerm Debt Int",#N/A,FALSE,"Cap Struct WPs"}</definedName>
    <definedName name="wrn.Wkp._.PreStock." localSheetId="6" hidden="1">{"Wkp PreStock",#N/A,FALSE,"Cap Struct WPs"}</definedName>
    <definedName name="wrn.Wkp._.PreStock." localSheetId="5" hidden="1">{"Wkp PreStock",#N/A,FALSE,"Cap Struct WPs"}</definedName>
    <definedName name="wrn.Wkp._.PreStock." localSheetId="2" hidden="1">{"Wkp PreStock",#N/A,FALSE,"Cap Struct WPs"}</definedName>
    <definedName name="wrn.Wkp._.PreStock." localSheetId="7" hidden="1">{"Wkp PreStock",#N/A,FALSE,"Cap Struct WPs"}</definedName>
    <definedName name="wrn.Wkp._.PreStock." localSheetId="4" hidden="1">{"Wkp PreStock",#N/A,FALSE,"Cap Struct WPs"}</definedName>
    <definedName name="wrn.Wkp._.PreStock." localSheetId="12" hidden="1">{"Wkp PreStock",#N/A,FALSE,"Cap Struct WPs"}</definedName>
    <definedName name="wrn.Wkp._.PreStock." localSheetId="9" hidden="1">{"Wkp PreStock",#N/A,FALSE,"Cap Struct WPs"}</definedName>
    <definedName name="wrn.Wkp._.PreStock." localSheetId="10" hidden="1">{"Wkp PreStock",#N/A,FALSE,"Cap Struct WPs"}</definedName>
    <definedName name="wrn.Wkp._.PreStock." localSheetId="11" hidden="1">{"Wkp PreStock",#N/A,FALSE,"Cap Struct WPs"}</definedName>
    <definedName name="wrn.Wkp._.PreStock." hidden="1">{"Wkp PreStock",#N/A,FALSE,"Cap Struct WPs"}</definedName>
    <definedName name="wrn.Wkp._.PreStock._.13MoAvg." localSheetId="6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12" hidden="1">{"Wkp PreStock 13MoAvg",#N/A,FALSE,"Cap Struct WPs"}</definedName>
    <definedName name="wrn.Wkp._.PreStock._.13MoAvg." localSheetId="9" hidden="1">{"Wkp PreStock 13MoAvg",#N/A,FALSE,"Cap Struct WPs"}</definedName>
    <definedName name="wrn.Wkp._.PreStock._.13MoAvg." localSheetId="10" hidden="1">{"Wkp PreStock 13MoAvg",#N/A,FALSE,"Cap Struct WPs"}</definedName>
    <definedName name="wrn.Wkp._.PreStock._.13MoAvg." localSheetId="11" hidden="1">{"Wkp PreStock 13MoAvg",#N/A,FALSE,"Cap Struct WPs"}</definedName>
    <definedName name="wrn.Wkp._.PreStock._.13MoAvg." hidden="1">{"Wkp PreStock 13MoAvg",#N/A,FALSE,"Cap Struct WPs"}</definedName>
    <definedName name="wrn.Wkp._.PreStock._.Amort." localSheetId="6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2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12" hidden="1">{"Wkp PreStock Amort",#N/A,FALSE,"Cap Struct WPs"}</definedName>
    <definedName name="wrn.Wkp._.PreStock._.Amort." localSheetId="9" hidden="1">{"Wkp PreStock Amort",#N/A,FALSE,"Cap Struct WPs"}</definedName>
    <definedName name="wrn.Wkp._.PreStock._.Amort." localSheetId="10" hidden="1">{"Wkp PreStock Amort",#N/A,FALSE,"Cap Struct WPs"}</definedName>
    <definedName name="wrn.Wkp._.PreStock._.Amort." localSheetId="11" hidden="1">{"Wkp PreStock Amort",#N/A,FALSE,"Cap Struct WPs"}</definedName>
    <definedName name="wrn.Wkp._.PreStock._.Amort." hidden="1">{"Wkp PreStock Amort",#N/A,FALSE,"Cap Struct WPs"}</definedName>
    <definedName name="wrn.Wkp._.PreStock._.Dividend." localSheetId="6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12" hidden="1">{"Wkp PreStock Dividend",#N/A,FALSE,"Cap Struct WPs"}</definedName>
    <definedName name="wrn.Wkp._.PreStock._.Dividend." localSheetId="9" hidden="1">{"Wkp PreStock Dividend",#N/A,FALSE,"Cap Struct WPs"}</definedName>
    <definedName name="wrn.Wkp._.PreStock._.Dividend." localSheetId="10" hidden="1">{"Wkp PreStock Dividend",#N/A,FALSE,"Cap Struct WPs"}</definedName>
    <definedName name="wrn.Wkp._.PreStock._.Dividend." localSheetId="11" hidden="1">{"Wkp PreStock Dividend",#N/A,FALSE,"Cap Struct WPs"}</definedName>
    <definedName name="wrn.Wkp._.PreStock._.Dividend." hidden="1">{"Wkp PreStock Dividend",#N/A,FALSE,"Cap Struct WPs"}</definedName>
    <definedName name="wrn.Wkp._.STerm._.Debt." localSheetId="6" hidden="1">{"Wkp STerm Debt",#N/A,FALSE,"Cap Struct WPs"}</definedName>
    <definedName name="wrn.Wkp._.STerm._.Debt." localSheetId="5" hidden="1">{"Wkp STerm Debt",#N/A,FALSE,"Cap Struct WPs"}</definedName>
    <definedName name="wrn.Wkp._.STerm._.Debt." localSheetId="2" hidden="1">{"Wkp STerm Debt",#N/A,FALSE,"Cap Struct WPs"}</definedName>
    <definedName name="wrn.Wkp._.STerm._.Debt." localSheetId="7" hidden="1">{"Wkp STerm Debt",#N/A,FALSE,"Cap Struct WPs"}</definedName>
    <definedName name="wrn.Wkp._.STerm._.Debt." localSheetId="4" hidden="1">{"Wkp STerm Debt",#N/A,FALSE,"Cap Struct WPs"}</definedName>
    <definedName name="wrn.Wkp._.STerm._.Debt." localSheetId="12" hidden="1">{"Wkp STerm Debt",#N/A,FALSE,"Cap Struct WPs"}</definedName>
    <definedName name="wrn.Wkp._.STerm._.Debt." localSheetId="9" hidden="1">{"Wkp STerm Debt",#N/A,FALSE,"Cap Struct WPs"}</definedName>
    <definedName name="wrn.Wkp._.STerm._.Debt." localSheetId="10" hidden="1">{"Wkp STerm Debt",#N/A,FALSE,"Cap Struct WPs"}</definedName>
    <definedName name="wrn.Wkp._.STerm._.Debt." localSheetId="11" hidden="1">{"Wkp STerm Debt",#N/A,FALSE,"Cap Struct WPs"}</definedName>
    <definedName name="wrn.Wkp._.STerm._.Debt." hidden="1">{"Wkp STerm Debt",#N/A,FALSE,"Cap Struct WPs"}</definedName>
    <definedName name="wrn.Wkp._.Unamort._.Debt._.Exp." localSheetId="6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12" hidden="1">{"Wkp Unamort Debt Exp",#N/A,FALSE,"Cap Struct WPs"}</definedName>
    <definedName name="wrn.Wkp._.Unamort._.Debt._.Exp." localSheetId="9" hidden="1">{"Wkp Unamort Debt Exp",#N/A,FALSE,"Cap Struct WPs"}</definedName>
    <definedName name="wrn.Wkp._.Unamort._.Debt._.Exp." localSheetId="10" hidden="1">{"Wkp Unamort Debt Exp",#N/A,FALSE,"Cap Struct WPs"}</definedName>
    <definedName name="wrn.Wkp._.Unamort._.Debt._.Exp." localSheetId="11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12" hidden="1">{"Wkp Unamort PreStock Exp",#N/A,FALSE,"Cap Struct WPs"}</definedName>
    <definedName name="wrn.Wkp._.Unamort._.PreStock._.Exp." localSheetId="9" hidden="1">{"Wkp Unamort PreStock Exp",#N/A,FALSE,"Cap Struct WPs"}</definedName>
    <definedName name="wrn.Wkp._.Unamort._.PreStock._.Exp." localSheetId="10" hidden="1">{"Wkp Unamort PreStock Exp",#N/A,FALSE,"Cap Struct WPs"}</definedName>
    <definedName name="wrn.Wkp._.Unamort._.PreStock._.Exp." localSheetId="11" hidden="1">{"Wkp Unamort PreStock Exp",#N/A,FALSE,"Cap Struct WPs"}</definedName>
    <definedName name="wrn.Wkp._.Unamort._.PreStock._.Exp." hidden="1">{"Wkp Unamort PreStock Exp",#N/A,FALSE,"Cap Struct WPs"}</definedName>
    <definedName name="XALLDOMESTIC">'[17]Info Page'!$I$7</definedName>
    <definedName name="yikes" localSheetId="7" hidden="1">{#N/A,#N/A,FALSE,"Summary";#N/A,#N/A,FALSE,"City Gate";#N/A,#N/A,FALSE,"Ind Trans";#N/A,#N/A,FALSE,"Electric Gen"}</definedName>
    <definedName name="yikes" localSheetId="12" hidden="1">{#N/A,#N/A,FALSE,"Summary";#N/A,#N/A,FALSE,"City Gate";#N/A,#N/A,FALSE,"Ind Trans";#N/A,#N/A,FALSE,"Electric Gen"}</definedName>
    <definedName name="yikes" localSheetId="9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TD" localSheetId="6">#REF!</definedName>
    <definedName name="YTD" localSheetId="5">#REF!</definedName>
    <definedName name="YTD" localSheetId="4">#REF!</definedName>
    <definedName name="YTD" localSheetId="9">#REF!</definedName>
    <definedName name="YTD" localSheetId="10">#REF!</definedName>
    <definedName name="YTD" localSheetId="11">#REF!</definedName>
    <definedName name="YT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2" l="1"/>
  <c r="D32" i="12"/>
  <c r="G32" i="12" s="1"/>
  <c r="C13" i="16"/>
  <c r="C18" i="16" s="1"/>
  <c r="M24" i="15"/>
  <c r="I24" i="15"/>
  <c r="E24" i="15"/>
  <c r="L12" i="15"/>
  <c r="K12" i="15"/>
  <c r="H12" i="15"/>
  <c r="G12" i="15"/>
  <c r="D12" i="15"/>
  <c r="C12" i="15"/>
  <c r="M11" i="15"/>
  <c r="I11" i="15"/>
  <c r="E11" i="15"/>
  <c r="M10" i="15"/>
  <c r="K30" i="15" s="1"/>
  <c r="I10" i="15"/>
  <c r="G30" i="15" s="1"/>
  <c r="E10" i="15"/>
  <c r="C30" i="15" s="1"/>
  <c r="M9" i="15"/>
  <c r="K26" i="15" s="1"/>
  <c r="I9" i="15"/>
  <c r="I12" i="15" s="1"/>
  <c r="I19" i="15" s="1"/>
  <c r="I21" i="15" s="1"/>
  <c r="E9" i="15"/>
  <c r="C26" i="15" s="1"/>
  <c r="M24" i="14"/>
  <c r="I24" i="14"/>
  <c r="E24" i="14"/>
  <c r="L12" i="14"/>
  <c r="K12" i="14"/>
  <c r="H12" i="14"/>
  <c r="G12" i="14"/>
  <c r="D12" i="14"/>
  <c r="C12" i="14"/>
  <c r="M11" i="14"/>
  <c r="K30" i="14" s="1"/>
  <c r="I11" i="14"/>
  <c r="E11" i="14"/>
  <c r="M10" i="14"/>
  <c r="I10" i="14"/>
  <c r="I12" i="14" s="1"/>
  <c r="I19" i="14" s="1"/>
  <c r="I21" i="14" s="1"/>
  <c r="E10" i="14"/>
  <c r="E12" i="14" s="1"/>
  <c r="M9" i="14"/>
  <c r="K26" i="14" s="1"/>
  <c r="I9" i="14"/>
  <c r="G26" i="14" s="1"/>
  <c r="E9" i="14"/>
  <c r="C26" i="14" s="1"/>
  <c r="F19" i="13"/>
  <c r="F7" i="13"/>
  <c r="F9" i="13" s="1"/>
  <c r="F14" i="13" s="1"/>
  <c r="F34" i="12"/>
  <c r="E34" i="12"/>
  <c r="G33" i="12"/>
  <c r="D34" i="12"/>
  <c r="I25" i="12"/>
  <c r="I27" i="12" s="1"/>
  <c r="D10" i="12"/>
  <c r="E9" i="12"/>
  <c r="F9" i="12" s="1"/>
  <c r="D9" i="12"/>
  <c r="I8" i="12"/>
  <c r="G8" i="12"/>
  <c r="D8" i="12"/>
  <c r="D13" i="12" s="1"/>
  <c r="G34" i="12" l="1"/>
  <c r="G32" i="15"/>
  <c r="I32" i="15" s="1"/>
  <c r="I30" i="15"/>
  <c r="I10" i="12"/>
  <c r="G28" i="14"/>
  <c r="I28" i="14" s="1"/>
  <c r="I26" i="14"/>
  <c r="C32" i="15"/>
  <c r="E32" i="15" s="1"/>
  <c r="E30" i="15"/>
  <c r="G13" i="12"/>
  <c r="F10" i="12"/>
  <c r="G9" i="12"/>
  <c r="J9" i="12"/>
  <c r="D21" i="13"/>
  <c r="F16" i="13"/>
  <c r="M26" i="14"/>
  <c r="M34" i="14" s="1"/>
  <c r="K28" i="14"/>
  <c r="M28" i="14" s="1"/>
  <c r="C28" i="15"/>
  <c r="E28" i="15" s="1"/>
  <c r="E26" i="15"/>
  <c r="E34" i="15" s="1"/>
  <c r="G15" i="12" s="1"/>
  <c r="G10" i="12"/>
  <c r="E19" i="14"/>
  <c r="E21" i="14" s="1"/>
  <c r="D23" i="12"/>
  <c r="D25" i="12" s="1"/>
  <c r="D27" i="12" s="1"/>
  <c r="K32" i="15"/>
  <c r="M32" i="15" s="1"/>
  <c r="M30" i="15"/>
  <c r="E26" i="14"/>
  <c r="C28" i="14"/>
  <c r="E28" i="14" s="1"/>
  <c r="M30" i="14"/>
  <c r="K32" i="14"/>
  <c r="M32" i="14" s="1"/>
  <c r="K28" i="15"/>
  <c r="M28" i="15" s="1"/>
  <c r="M26" i="15"/>
  <c r="M34" i="15" s="1"/>
  <c r="F15" i="12" s="1"/>
  <c r="F16" i="12" s="1"/>
  <c r="F18" i="12" s="1"/>
  <c r="F20" i="12" s="1"/>
  <c r="I13" i="12"/>
  <c r="J8" i="12"/>
  <c r="J10" i="12" s="1"/>
  <c r="E10" i="12"/>
  <c r="I9" i="12"/>
  <c r="G30" i="14"/>
  <c r="E12" i="15"/>
  <c r="C21" i="16"/>
  <c r="C25" i="16" s="1"/>
  <c r="C29" i="16" s="1"/>
  <c r="C31" i="16" s="1"/>
  <c r="M12" i="14"/>
  <c r="M19" i="14" s="1"/>
  <c r="M21" i="14" s="1"/>
  <c r="M22" i="14" s="1"/>
  <c r="G26" i="15"/>
  <c r="C30" i="14"/>
  <c r="M12" i="15"/>
  <c r="I22" i="4"/>
  <c r="I14" i="4"/>
  <c r="E34" i="14" l="1"/>
  <c r="D15" i="12" s="1"/>
  <c r="E15" i="12" s="1"/>
  <c r="E16" i="12" s="1"/>
  <c r="E18" i="12" s="1"/>
  <c r="J15" i="12"/>
  <c r="J13" i="12"/>
  <c r="E30" i="14"/>
  <c r="C32" i="14"/>
  <c r="E32" i="14" s="1"/>
  <c r="E19" i="15"/>
  <c r="E21" i="15" s="1"/>
  <c r="E22" i="15" s="1"/>
  <c r="G23" i="12"/>
  <c r="E22" i="14"/>
  <c r="G28" i="15"/>
  <c r="I28" i="15" s="1"/>
  <c r="I26" i="15"/>
  <c r="I34" i="15" s="1"/>
  <c r="G32" i="14"/>
  <c r="I30" i="14"/>
  <c r="I14" i="12"/>
  <c r="I16" i="12" s="1"/>
  <c r="I18" i="12" s="1"/>
  <c r="I20" i="12" s="1"/>
  <c r="I29" i="12" s="1"/>
  <c r="F23" i="12"/>
  <c r="F25" i="12" s="1"/>
  <c r="F27" i="12" s="1"/>
  <c r="F29" i="12" s="1"/>
  <c r="F36" i="12" s="1"/>
  <c r="M19" i="15"/>
  <c r="M21" i="15" s="1"/>
  <c r="M22" i="15" s="1"/>
  <c r="F21" i="13"/>
  <c r="D23" i="13"/>
  <c r="I23" i="4"/>
  <c r="H23" i="4"/>
  <c r="H22" i="4"/>
  <c r="H14" i="4"/>
  <c r="F14" i="4"/>
  <c r="E33" i="4"/>
  <c r="D14" i="4"/>
  <c r="D32" i="4"/>
  <c r="F32" i="4" s="1"/>
  <c r="D31" i="4"/>
  <c r="F19" i="11"/>
  <c r="D25" i="13" l="1"/>
  <c r="F23" i="13"/>
  <c r="E23" i="12"/>
  <c r="E25" i="12" s="1"/>
  <c r="E27" i="12" s="1"/>
  <c r="G25" i="12"/>
  <c r="G27" i="12" s="1"/>
  <c r="J23" i="12"/>
  <c r="J25" i="12" s="1"/>
  <c r="J27" i="12" s="1"/>
  <c r="I22" i="15"/>
  <c r="I32" i="14"/>
  <c r="I34" i="14" s="1"/>
  <c r="I22" i="14"/>
  <c r="H24" i="4"/>
  <c r="H26" i="4" s="1"/>
  <c r="F31" i="4"/>
  <c r="F33" i="4" s="1"/>
  <c r="D33" i="4"/>
  <c r="F25" i="13" l="1"/>
  <c r="D27" i="13"/>
  <c r="C39" i="10"/>
  <c r="D8" i="4"/>
  <c r="L50" i="9"/>
  <c r="J50" i="9"/>
  <c r="L42" i="9"/>
  <c r="J42" i="9"/>
  <c r="N40" i="9"/>
  <c r="N42" i="9" s="1"/>
  <c r="N52" i="9" s="1"/>
  <c r="L40" i="9"/>
  <c r="J40" i="9"/>
  <c r="F27" i="13" l="1"/>
  <c r="D29" i="13"/>
  <c r="F29" i="13"/>
  <c r="D14" i="12" s="1"/>
  <c r="L52" i="9"/>
  <c r="C41" i="10"/>
  <c r="C43" i="10" s="1"/>
  <c r="C13" i="10"/>
  <c r="D7" i="4" s="1"/>
  <c r="F7" i="11"/>
  <c r="J52" i="9"/>
  <c r="E8" i="4"/>
  <c r="H8" i="4"/>
  <c r="C45" i="10"/>
  <c r="C21" i="10"/>
  <c r="G14" i="12" l="1"/>
  <c r="D16" i="12"/>
  <c r="D18" i="12" s="1"/>
  <c r="D20" i="12" s="1"/>
  <c r="D29" i="12" s="1"/>
  <c r="D36" i="12" s="1"/>
  <c r="C18" i="10"/>
  <c r="I8" i="4"/>
  <c r="E9" i="4"/>
  <c r="F8" i="4"/>
  <c r="F9" i="11"/>
  <c r="F14" i="11" s="1"/>
  <c r="F16" i="11" s="1"/>
  <c r="D12" i="4"/>
  <c r="H7" i="4"/>
  <c r="H9" i="4" s="1"/>
  <c r="D9" i="4"/>
  <c r="C25" i="10"/>
  <c r="C29" i="10" s="1"/>
  <c r="C31" i="10" s="1"/>
  <c r="C49" i="10"/>
  <c r="C53" i="10" s="1"/>
  <c r="C55" i="10" s="1"/>
  <c r="J14" i="12" l="1"/>
  <c r="J16" i="12" s="1"/>
  <c r="J18" i="12" s="1"/>
  <c r="J20" i="12" s="1"/>
  <c r="J29" i="12" s="1"/>
  <c r="G16" i="12"/>
  <c r="G18" i="12" s="1"/>
  <c r="G20" i="12" s="1"/>
  <c r="D21" i="11"/>
  <c r="F12" i="4"/>
  <c r="H12" i="4"/>
  <c r="D23" i="11"/>
  <c r="F21" i="11"/>
  <c r="E20" i="12" l="1"/>
  <c r="E29" i="12" s="1"/>
  <c r="E36" i="12" s="1"/>
  <c r="G29" i="12"/>
  <c r="I12" i="4"/>
  <c r="H13" i="4"/>
  <c r="H15" i="4"/>
  <c r="H17" i="4" s="1"/>
  <c r="H19" i="4" s="1"/>
  <c r="H28" i="4" s="1"/>
  <c r="D25" i="11"/>
  <c r="F23" i="11"/>
  <c r="G36" i="12" l="1"/>
  <c r="G37" i="12" s="1"/>
  <c r="G30" i="12"/>
  <c r="G21" i="12"/>
  <c r="D27" i="11"/>
  <c r="F25" i="11"/>
  <c r="F27" i="11" l="1"/>
  <c r="F29" i="11" s="1"/>
  <c r="D13" i="4" s="1"/>
  <c r="D29" i="11"/>
  <c r="F13" i="4" l="1"/>
  <c r="I13" i="4" s="1"/>
  <c r="I15" i="4" s="1"/>
  <c r="I17" i="4" s="1"/>
  <c r="I19" i="4" s="1"/>
  <c r="F7" i="4" l="1"/>
  <c r="F9" i="4" l="1"/>
  <c r="I7" i="4"/>
  <c r="I9" i="4" s="1"/>
  <c r="F22" i="4"/>
  <c r="E24" i="7"/>
  <c r="D12" i="7"/>
  <c r="C12" i="7"/>
  <c r="E11" i="7"/>
  <c r="E10" i="7"/>
  <c r="E9" i="7"/>
  <c r="F23" i="4"/>
  <c r="E23" i="4"/>
  <c r="D22" i="4"/>
  <c r="I24" i="4" s="1"/>
  <c r="I26" i="4" s="1"/>
  <c r="I28" i="4" s="1"/>
  <c r="D15" i="4"/>
  <c r="D17" i="4" s="1"/>
  <c r="D23" i="4"/>
  <c r="E24" i="6"/>
  <c r="D19" i="4" l="1"/>
  <c r="E22" i="4"/>
  <c r="D24" i="4"/>
  <c r="D26" i="4" s="1"/>
  <c r="C26" i="7"/>
  <c r="C30" i="7"/>
  <c r="C32" i="7" s="1"/>
  <c r="E32" i="7" s="1"/>
  <c r="E26" i="7"/>
  <c r="C28" i="7"/>
  <c r="E28" i="7" s="1"/>
  <c r="E30" i="7"/>
  <c r="E12" i="7"/>
  <c r="E19" i="7" s="1"/>
  <c r="E21" i="7" s="1"/>
  <c r="F24" i="4"/>
  <c r="F26" i="4" s="1"/>
  <c r="E10" i="6"/>
  <c r="C12" i="6"/>
  <c r="D28" i="4" l="1"/>
  <c r="D35" i="4" s="1"/>
  <c r="E24" i="4"/>
  <c r="E26" i="4" s="1"/>
  <c r="E34" i="7"/>
  <c r="E22" i="7"/>
  <c r="E11" i="6" l="1"/>
  <c r="C30" i="6" s="1"/>
  <c r="E9" i="6"/>
  <c r="D12" i="6" l="1"/>
  <c r="E30" i="6"/>
  <c r="C32" i="6"/>
  <c r="E32" i="6" s="1"/>
  <c r="E12" i="6"/>
  <c r="E19" i="6" s="1"/>
  <c r="E21" i="6" s="1"/>
  <c r="C26" i="6"/>
  <c r="E26" i="6" l="1"/>
  <c r="C28" i="6"/>
  <c r="E28" i="6" s="1"/>
  <c r="E22" i="6"/>
  <c r="E34" i="6" l="1"/>
  <c r="F15" i="4" l="1"/>
  <c r="F17" i="4" s="1"/>
  <c r="F19" i="4" s="1"/>
  <c r="E19" i="4" s="1"/>
  <c r="E14" i="4"/>
  <c r="F28" i="4" l="1"/>
  <c r="F35" i="4" s="1"/>
  <c r="E15" i="4"/>
  <c r="E17" i="4" s="1"/>
  <c r="E28" i="4" l="1"/>
  <c r="E35" i="4" s="1"/>
  <c r="F20" i="4"/>
</calcChain>
</file>

<file path=xl/sharedStrings.xml><?xml version="1.0" encoding="utf-8"?>
<sst xmlns="http://schemas.openxmlformats.org/spreadsheetml/2006/main" count="394" uniqueCount="141">
  <si>
    <t>Kentucky Utilities Company</t>
  </si>
  <si>
    <t>Forecasted Test Year Ended June 30, 2022</t>
  </si>
  <si>
    <t>$ millions</t>
  </si>
  <si>
    <t>Capitalization/Rate Base</t>
  </si>
  <si>
    <t>Kentucky Jurisdictional Factor</t>
  </si>
  <si>
    <t>KY Jurisdictional Capitalization Adjustment</t>
  </si>
  <si>
    <t>Grossed-Up Rate of Return</t>
  </si>
  <si>
    <t>Capitalization/Rate Base Revenue Requirement Adjustment</t>
  </si>
  <si>
    <t>Net Operating Income</t>
  </si>
  <si>
    <t>Excess ADIT Amortization Adjustment</t>
  </si>
  <si>
    <t>Kentucky Jurisdictional Factor (ARAM Excess)</t>
  </si>
  <si>
    <t>KY Jurisdictional Excess ADIT Amortization Adjustment</t>
  </si>
  <si>
    <t>Gross-up Factor</t>
  </si>
  <si>
    <t>Excess ADIT Revenue Requirement Adjustment</t>
  </si>
  <si>
    <t>Total Revenue Requirement Adjustment</t>
  </si>
  <si>
    <t>Excess Deferred Tax Analysis</t>
  </si>
  <si>
    <t>$ dollars</t>
  </si>
  <si>
    <t>Kentucky Utilities Company - Total Company</t>
  </si>
  <si>
    <t>ARAM Excess</t>
  </si>
  <si>
    <t>Deferred Tax</t>
  </si>
  <si>
    <t>As-Filed</t>
  </si>
  <si>
    <t>Remove Depr Incr</t>
  </si>
  <si>
    <t>Difference</t>
  </si>
  <si>
    <t>2021 July to December</t>
  </si>
  <si>
    <t>2022 January to June</t>
  </si>
  <si>
    <t>Test Year NOL Deficient Amortization</t>
  </si>
  <si>
    <t>Forecasted Test Period ending 6/30/22</t>
  </si>
  <si>
    <t>Prorata ADIT Calculation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</si>
  <si>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</si>
  <si>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</si>
  <si>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</si>
  <si>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</si>
  <si>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</si>
  <si>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</si>
  <si>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</si>
  <si>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</si>
  <si>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</si>
  <si>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</si>
  <si>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</si>
  <si>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</si>
  <si>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</si>
  <si>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</si>
  <si>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</si>
  <si>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Remove Book Depr Incr - Brown 3</t>
  </si>
  <si>
    <t>Adjust ARAM Excess ADIT for COR Impacts</t>
  </si>
  <si>
    <t>Brown 3 - Adjust COR</t>
  </si>
  <si>
    <t>Kentucky Utilities Company and Louisville Gas &amp; Electric Company</t>
  </si>
  <si>
    <t>Summary of Revenue Requirement Adjustments-Jurisdictional Electric Operations</t>
  </si>
  <si>
    <t>Recommended by AG-KIUC</t>
  </si>
  <si>
    <t>Case Nos. 2020-00349 and 2020-00350</t>
  </si>
  <si>
    <t>For the Test Year Ended June 30, 2022</t>
  </si>
  <si>
    <t>($ Millions)</t>
  </si>
  <si>
    <t>LG&amp;E</t>
  </si>
  <si>
    <t>KU</t>
  </si>
  <si>
    <t>Electric</t>
  </si>
  <si>
    <t>Gas</t>
  </si>
  <si>
    <t>Amount</t>
  </si>
  <si>
    <t>Base Rate Increase Requested by Companies</t>
  </si>
  <si>
    <t xml:space="preserve">   Reduce Depreciation Expense to Reflect Present Depr. Rates for Brown 3 and Mill Creek 1 &amp; 2</t>
  </si>
  <si>
    <t>Total AG-KIUC Adjustments to Companies Base Rate Increases</t>
  </si>
  <si>
    <t>Maximum Base Rate Increase After AG and KIUC Adjustments</t>
  </si>
  <si>
    <t>Environmental Surcharge Increase Based on Requested Return on Equity</t>
  </si>
  <si>
    <t>Environmental Surcharge Increase Based on Requested Depreciation Rate Changes</t>
  </si>
  <si>
    <t>Maximum ECR Increase After AG and KIUC Adjustments</t>
  </si>
  <si>
    <t>Maximum Net Rate Increases After AG and KIUC Adjustments</t>
  </si>
  <si>
    <t>AG-KIUC Adjustment to Reduce Depreciation Expense</t>
  </si>
  <si>
    <t>Case No. 2020-00349</t>
  </si>
  <si>
    <t>$ Millions</t>
  </si>
  <si>
    <t>AG-KIUC Adjustment #1</t>
  </si>
  <si>
    <t>AG-KIUC Total Company Reduction to Reflect Current Depreciation Rates</t>
  </si>
  <si>
    <t xml:space="preserve">     for Brown Unit 3</t>
  </si>
  <si>
    <t>KY Jurisdiction Allocation % - Forecast Test Year for Depreciation</t>
  </si>
  <si>
    <t>AG-KIUC Recommended Reduction in Depreciation Expense (Not Grossed Up)</t>
  </si>
  <si>
    <t xml:space="preserve">      To Reflect Current Depreciation Rates for Brown Unit 3</t>
  </si>
  <si>
    <t>Expense Gross-Up Factor</t>
  </si>
  <si>
    <t>AG-KIUC Recommended Reduction in Depreciation Expense Grossed Up</t>
  </si>
  <si>
    <t>Change in Accumulated Depreciation (Incr to Rate Base)</t>
  </si>
  <si>
    <t>Change in ADIT (Decr to Rate Base)</t>
  </si>
  <si>
    <t>Change in Rate Base</t>
  </si>
  <si>
    <t>As Filed Grossed Up Rate of Return</t>
  </si>
  <si>
    <t>Return on Rate Base Change</t>
  </si>
  <si>
    <t>Total Base Rate Change to Reflect No Change in Brown 3 Depreciation Rates</t>
  </si>
  <si>
    <t>ECR Change</t>
  </si>
  <si>
    <t>ECR Change - Jurisdictional (Not Grossed Up)</t>
  </si>
  <si>
    <t>Total ECR Rate Change to Reflect No Change in Brown 3 Depreciation Rates</t>
  </si>
  <si>
    <t>Total Company Capitalization Adjustment</t>
  </si>
  <si>
    <t>Reduce Depreciation Expense to Reflect Present Depr. Rates for Brown 3</t>
  </si>
  <si>
    <t>Adjust Capitalization for Accumulated Depr and ADIT for Depr Expense Changes</t>
  </si>
  <si>
    <t>Intervenor Adjustment to Book Depreciation Expense (KY Jurisdictional)</t>
  </si>
  <si>
    <t>Statutory Federal and State Income Tax Rate</t>
  </si>
  <si>
    <t>Intervenor Adjustment to Book Depreciation Expense (Total Company)</t>
  </si>
  <si>
    <t>ADIT Change</t>
  </si>
  <si>
    <t>Reduced Depreciation Expense at
Brown 3</t>
  </si>
  <si>
    <t>Combined Adjustments Related to Book Depreciation</t>
  </si>
  <si>
    <t>ADIT on Book Depreciation Change</t>
  </si>
  <si>
    <t>Depreciation Adjustments and Cost of Removal PLR Impact on Rev Req</t>
  </si>
  <si>
    <r>
      <t>Accumulated Depreciation</t>
    </r>
    <r>
      <rPr>
        <sz val="11"/>
        <rFont val="Calibri"/>
        <family val="2"/>
        <scheme val="minor"/>
      </rPr>
      <t xml:space="preserve"> - Simple Avg.</t>
    </r>
  </si>
  <si>
    <r>
      <t xml:space="preserve">ADIT Change @ Statutory 24.95% -  </t>
    </r>
    <r>
      <rPr>
        <sz val="11"/>
        <color rgb="FFFF0000"/>
        <rFont val="Calibri"/>
        <family val="2"/>
        <scheme val="minor"/>
      </rPr>
      <t>Prorata</t>
    </r>
  </si>
  <si>
    <r>
      <t xml:space="preserve">Reg Liab Change - Excess ADIT Amort. - </t>
    </r>
    <r>
      <rPr>
        <sz val="11"/>
        <color rgb="FFFF0000"/>
        <rFont val="Calibri"/>
        <family val="2"/>
        <scheme val="minor"/>
      </rPr>
      <t>Prorata</t>
    </r>
  </si>
  <si>
    <t>AG-KIUC Kollen Depreciation Adjustments</t>
  </si>
  <si>
    <t>AG-KIUC Kollen Depreciation Adjustments
Brown 3</t>
  </si>
  <si>
    <t>Compare to AG-KIUC Kollen</t>
  </si>
  <si>
    <t xml:space="preserve">   Utilize Rate Base Instead of Capitalization to Reflect Return On Component for Base Rates</t>
  </si>
  <si>
    <t xml:space="preserve">   Modify CWC to Exclude Non-Cash Amounts</t>
  </si>
  <si>
    <t xml:space="preserve">   Exclude Non-Cash Pension and OPEB Related Asset and Liability Amounts</t>
  </si>
  <si>
    <t xml:space="preserve">   Exclude All Account 184 Pension Clearing Account Amounts</t>
  </si>
  <si>
    <t xml:space="preserve">   Reduce Account 186 to Correct Company Error in Projected Balances</t>
  </si>
  <si>
    <t xml:space="preserve">   Remove 95% of Corrected Account 186 Balance to Reflect as CWIP </t>
  </si>
  <si>
    <t xml:space="preserve">   Reduce CWIP by the Amount of Vendor Financing in Accounts Payable</t>
  </si>
  <si>
    <t xml:space="preserve">   Remove the Remainder of CWIP from Rate Base</t>
  </si>
  <si>
    <t xml:space="preserve">   Adjust Accumulated Depreciation and ADIT for Depreciation Expense Changes</t>
  </si>
  <si>
    <t>AG and KIUC Operating Income Issues</t>
  </si>
  <si>
    <t xml:space="preserve">   Reduce Payroll and Related Expenses Due to Excessive Staffing Levels</t>
  </si>
  <si>
    <t xml:space="preserve">   Normalize Generation Outage Exp Using 8 Year Actual, Adj for Retirements and Inflation</t>
  </si>
  <si>
    <t xml:space="preserve">   Reduce Pension and OPEB Expenses to 2020 Levels</t>
  </si>
  <si>
    <t xml:space="preserve">   Remove 401K Matching Costs for Employees Who Also Participate in Defined Benefit Plan </t>
  </si>
  <si>
    <t xml:space="preserve">   Remove Increases for Outside Services in Account 923</t>
  </si>
  <si>
    <t xml:space="preserve">   Reduce Increases for Miscellaneous Expenses in Account 588</t>
  </si>
  <si>
    <t xml:space="preserve">   Reduce Increase for Maintenance of Mains in Account 868</t>
  </si>
  <si>
    <t>AG and KIUC Cost of Capital Issues</t>
  </si>
  <si>
    <t xml:space="preserve">   Reduce LTD Rate Related to June 30, 2021 Issuance</t>
  </si>
  <si>
    <t xml:space="preserve">   Reduce Return on Equity from 10.0% to 9.00%</t>
  </si>
  <si>
    <t xml:space="preserve">   AG-KIUC Reduce LTD Rate Due to June 30, 2021 Issuance</t>
  </si>
  <si>
    <t xml:space="preserve">   AG-KIUC Reduce Return on Equity from 10.0% to 9.00%</t>
  </si>
  <si>
    <t xml:space="preserve">   AG-KIUC Reduce Depreciation Expense for Brown Unit 3 </t>
  </si>
  <si>
    <t>AG and KIUC Rate Base Issues</t>
  </si>
  <si>
    <t>Louisville Gas and Electric Company</t>
  </si>
  <si>
    <t>ELECTRIC</t>
  </si>
  <si>
    <t>GAS</t>
  </si>
  <si>
    <t>COMBINED</t>
  </si>
  <si>
    <t>Reduced Depreciation Expense at
MC1 and MC2</t>
  </si>
  <si>
    <t>AG-KIUC Kollen Depreciation Adjustments
MC1 and MC2</t>
  </si>
  <si>
    <t>Intervenor Adjustment to Book Depreciation Expense</t>
  </si>
  <si>
    <t>Accumulated Depreciation - Simple Avg.</t>
  </si>
  <si>
    <t>Reduce Depreciation Expense to Reflect Present Depr. Rates for MC1 and MC2</t>
  </si>
  <si>
    <t>Total Company</t>
  </si>
  <si>
    <t>MC1 and MC2 - Adjust COR</t>
  </si>
  <si>
    <t>Case No. 2020-00350</t>
  </si>
  <si>
    <t xml:space="preserve">     for Mill Creek Units 1 and 2</t>
  </si>
  <si>
    <t>AG-KIUC Recommended Reduction in Depreciation Expense</t>
  </si>
  <si>
    <t xml:space="preserve">      To Reflect Current Depreciation Rates for Mill Creek Units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</si>
</sst>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_(&quot;$&quot;* #,##0_);_(&quot;$&quot;* \(#,##0\);_(&quot;$&quot;* &quot;-&quot;??_);_(@_)"/>
    <numFmt numFmtId="169" formatCode="_(&quot;$&quot;* #,##0.000000_);_(&quot;$&quot;* \(#,##0.000000\);_(&quot;$&quot;* &quot;-&quot;??_);_(@_)"/>
    <numFmt numFmtId="170" formatCode="0.00000000"/>
    <numFmt numFmtId="171" formatCode="_(* #,##0.0000_);_(* \(#,##0.0000\);_(* &quot;-&quot;??_);_(@_)"/>
    <numFmt numFmtId="172" formatCode="0.000%"/>
    <numFmt numFmtId="173" formatCode="_(* #,##0.00000_);_(* \(#,##0.00000\);_(* &quot;-&quot;??_);_(@_)"/>
    <numFmt numFmtId="174" formatCode="0.0%"/>
    <numFmt numFmtId="175" formatCode="_(* #,##0.000_);_(* \(#,##0.000\);_(* &quot;-&quot;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0" fontId="0" fillId="0" borderId="1" xfId="3" applyNumberFormat="1" applyFont="1" applyFill="1" applyBorder="1"/>
    <xf numFmtId="167" fontId="0" fillId="0" borderId="1" xfId="1" applyNumberFormat="1" applyFont="1" applyFill="1" applyBorder="1"/>
    <xf numFmtId="165" fontId="3" fillId="0" borderId="2" xfId="2" applyNumberFormat="1" applyFont="1" applyBorder="1"/>
    <xf numFmtId="43" fontId="3" fillId="0" borderId="0" xfId="1" applyFont="1"/>
    <xf numFmtId="166" fontId="1" fillId="0" borderId="0" xfId="1" applyNumberFormat="1" applyFont="1" applyAlignment="1">
      <alignment horizontal="center"/>
    </xf>
    <xf numFmtId="166" fontId="1" fillId="0" borderId="0" xfId="1" applyNumberFormat="1" applyFont="1"/>
    <xf numFmtId="0" fontId="1" fillId="0" borderId="0" xfId="0" applyFont="1"/>
    <xf numFmtId="43" fontId="0" fillId="0" borderId="0" xfId="1" applyFont="1"/>
    <xf numFmtId="43" fontId="1" fillId="0" borderId="0" xfId="1" applyFont="1"/>
    <xf numFmtId="166" fontId="1" fillId="0" borderId="0" xfId="1" quotePrefix="1" applyNumberFormat="1" applyFont="1" applyBorder="1" applyAlignment="1">
      <alignment horizontal="center"/>
    </xf>
    <xf numFmtId="166" fontId="1" fillId="0" borderId="0" xfId="1" applyNumberFormat="1" applyFont="1" applyBorder="1"/>
    <xf numFmtId="166" fontId="1" fillId="0" borderId="0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43" fontId="1" fillId="0" borderId="0" xfId="1" quotePrefix="1" applyFont="1"/>
    <xf numFmtId="166" fontId="1" fillId="0" borderId="2" xfId="1" applyNumberFormat="1" applyFont="1" applyBorder="1" applyAlignment="1">
      <alignment horizontal="center"/>
    </xf>
    <xf numFmtId="43" fontId="4" fillId="0" borderId="0" xfId="1" applyFont="1"/>
    <xf numFmtId="0" fontId="6" fillId="0" borderId="0" xfId="4" applyFont="1"/>
    <xf numFmtId="43" fontId="1" fillId="0" borderId="0" xfId="0" applyNumberFormat="1" applyFont="1"/>
    <xf numFmtId="37" fontId="6" fillId="0" borderId="0" xfId="4" applyNumberFormat="1" applyFont="1" applyAlignment="1">
      <alignment horizontal="center"/>
    </xf>
    <xf numFmtId="43" fontId="4" fillId="0" borderId="0" xfId="1" applyFont="1" applyAlignment="1">
      <alignment horizontal="left"/>
    </xf>
    <xf numFmtId="0" fontId="6" fillId="0" borderId="0" xfId="4" applyFont="1" applyAlignment="1">
      <alignment horizontal="center"/>
    </xf>
    <xf numFmtId="168" fontId="4" fillId="0" borderId="0" xfId="5" applyNumberFormat="1" applyFont="1" applyAlignment="1">
      <alignment horizontal="right"/>
    </xf>
    <xf numFmtId="43" fontId="6" fillId="0" borderId="0" xfId="1" applyFont="1" applyAlignment="1">
      <alignment horizontal="left"/>
    </xf>
    <xf numFmtId="37" fontId="4" fillId="0" borderId="0" xfId="4" applyNumberFormat="1" applyFont="1" applyAlignment="1">
      <alignment horizontal="right"/>
    </xf>
    <xf numFmtId="37" fontId="4" fillId="0" borderId="1" xfId="4" applyNumberFormat="1" applyFont="1" applyBorder="1" applyAlignment="1">
      <alignment horizontal="right"/>
    </xf>
    <xf numFmtId="168" fontId="1" fillId="0" borderId="3" xfId="5" applyNumberFormat="1" applyFont="1" applyBorder="1" applyAlignment="1">
      <alignment horizontal="right"/>
    </xf>
    <xf numFmtId="43" fontId="4" fillId="0" borderId="0" xfId="1" quotePrefix="1" applyFont="1" applyAlignment="1">
      <alignment horizontal="left"/>
    </xf>
    <xf numFmtId="0" fontId="4" fillId="0" borderId="0" xfId="4" applyFont="1"/>
    <xf numFmtId="168" fontId="1" fillId="0" borderId="0" xfId="5" applyNumberFormat="1" applyFont="1" applyAlignment="1">
      <alignment horizontal="right"/>
    </xf>
    <xf numFmtId="37" fontId="4" fillId="0" borderId="0" xfId="4" quotePrefix="1" applyNumberFormat="1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165" fontId="0" fillId="0" borderId="0" xfId="2" applyNumberFormat="1" applyFont="1" applyBorder="1"/>
    <xf numFmtId="169" fontId="0" fillId="0" borderId="0" xfId="0" applyNumberFormat="1"/>
    <xf numFmtId="0" fontId="10" fillId="0" borderId="6" xfId="6" applyBorder="1"/>
    <xf numFmtId="0" fontId="10" fillId="0" borderId="8" xfId="6" applyBorder="1"/>
    <xf numFmtId="0" fontId="10" fillId="0" borderId="0" xfId="6"/>
    <xf numFmtId="0" fontId="10" fillId="0" borderId="9" xfId="6" applyBorder="1"/>
    <xf numFmtId="0" fontId="10" fillId="0" borderId="10" xfId="6" applyBorder="1"/>
    <xf numFmtId="0" fontId="11" fillId="0" borderId="0" xfId="6" quotePrefix="1" applyFont="1" applyAlignment="1">
      <alignment horizont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10" fillId="0" borderId="0" xfId="6" applyAlignment="1">
      <alignment horizontal="center"/>
    </xf>
    <xf numFmtId="0" fontId="9" fillId="0" borderId="1" xfId="6" applyFont="1" applyBorder="1" applyAlignment="1">
      <alignment horizontal="center"/>
    </xf>
    <xf numFmtId="0" fontId="11" fillId="0" borderId="0" xfId="6" applyFont="1" applyAlignment="1">
      <alignment horizontal="left"/>
    </xf>
    <xf numFmtId="164" fontId="9" fillId="0" borderId="0" xfId="7" applyNumberFormat="1" applyFont="1" applyFill="1" applyBorder="1" applyAlignment="1" applyProtection="1">
      <alignment horizontal="center"/>
      <protection locked="0"/>
    </xf>
    <xf numFmtId="164" fontId="10" fillId="0" borderId="0" xfId="6" applyNumberFormat="1"/>
    <xf numFmtId="0" fontId="9" fillId="0" borderId="0" xfId="6" applyFont="1" applyAlignment="1">
      <alignment horizontal="left"/>
    </xf>
    <xf numFmtId="0" fontId="11" fillId="0" borderId="0" xfId="6" quotePrefix="1" applyFont="1" applyAlignment="1">
      <alignment horizontal="left"/>
    </xf>
    <xf numFmtId="0" fontId="9" fillId="0" borderId="0" xfId="6" quotePrefix="1" applyFont="1" applyAlignment="1">
      <alignment horizontal="left"/>
    </xf>
    <xf numFmtId="164" fontId="0" fillId="0" borderId="0" xfId="7" applyNumberFormat="1" applyFont="1"/>
    <xf numFmtId="164" fontId="9" fillId="0" borderId="0" xfId="7" applyNumberFormat="1" applyFont="1" applyFill="1" applyBorder="1"/>
    <xf numFmtId="164" fontId="0" fillId="0" borderId="0" xfId="7" applyNumberFormat="1" applyFont="1" applyBorder="1"/>
    <xf numFmtId="170" fontId="10" fillId="0" borderId="0" xfId="6" applyNumberFormat="1"/>
    <xf numFmtId="0" fontId="11" fillId="0" borderId="0" xfId="6" applyFont="1"/>
    <xf numFmtId="164" fontId="0" fillId="0" borderId="0" xfId="7" applyNumberFormat="1" applyFont="1" applyFill="1"/>
    <xf numFmtId="43" fontId="10" fillId="0" borderId="0" xfId="6" applyNumberFormat="1"/>
    <xf numFmtId="171" fontId="10" fillId="0" borderId="0" xfId="6" applyNumberFormat="1"/>
    <xf numFmtId="167" fontId="10" fillId="0" borderId="0" xfId="6" applyNumberFormat="1"/>
    <xf numFmtId="164" fontId="9" fillId="0" borderId="1" xfId="7" applyNumberFormat="1" applyFont="1" applyFill="1" applyBorder="1" applyAlignment="1" applyProtection="1">
      <alignment horizontal="center"/>
      <protection locked="0"/>
    </xf>
    <xf numFmtId="164" fontId="0" fillId="0" borderId="1" xfId="7" applyNumberFormat="1" applyFont="1" applyBorder="1"/>
    <xf numFmtId="164" fontId="9" fillId="0" borderId="0" xfId="7" applyNumberFormat="1" applyFill="1" applyBorder="1" applyAlignment="1">
      <alignment horizontal="center"/>
    </xf>
    <xf numFmtId="164" fontId="9" fillId="0" borderId="3" xfId="7" applyNumberFormat="1" applyFill="1" applyBorder="1" applyAlignment="1">
      <alignment horizontal="center"/>
    </xf>
    <xf numFmtId="164" fontId="9" fillId="0" borderId="1" xfId="7" applyNumberFormat="1" applyFill="1" applyBorder="1" applyAlignment="1">
      <alignment horizontal="center"/>
    </xf>
    <xf numFmtId="164" fontId="9" fillId="0" borderId="11" xfId="7" applyNumberFormat="1" applyFill="1" applyBorder="1" applyAlignment="1">
      <alignment horizontal="center"/>
    </xf>
    <xf numFmtId="0" fontId="12" fillId="0" borderId="0" xfId="6" applyFont="1"/>
    <xf numFmtId="0" fontId="10" fillId="0" borderId="12" xfId="6" applyBorder="1"/>
    <xf numFmtId="0" fontId="10" fillId="0" borderId="13" xfId="6" applyBorder="1"/>
    <xf numFmtId="164" fontId="9" fillId="0" borderId="13" xfId="7" applyNumberFormat="1" applyFill="1" applyBorder="1" applyAlignment="1">
      <alignment horizontal="center"/>
    </xf>
    <xf numFmtId="0" fontId="10" fillId="0" borderId="14" xfId="6" applyBorder="1"/>
    <xf numFmtId="164" fontId="9" fillId="0" borderId="0" xfId="7" applyNumberFormat="1" applyFill="1"/>
    <xf numFmtId="164" fontId="9" fillId="0" borderId="0" xfId="7" applyNumberFormat="1"/>
    <xf numFmtId="164" fontId="0" fillId="0" borderId="0" xfId="7" applyNumberFormat="1" applyFont="1" applyFill="1" applyBorder="1"/>
    <xf numFmtId="0" fontId="9" fillId="0" borderId="0" xfId="6" quotePrefix="1" applyFont="1"/>
    <xf numFmtId="172" fontId="0" fillId="0" borderId="1" xfId="8" applyNumberFormat="1" applyFont="1" applyFill="1" applyBorder="1"/>
    <xf numFmtId="0" fontId="10" fillId="0" borderId="0" xfId="6" quotePrefix="1"/>
    <xf numFmtId="164" fontId="0" fillId="0" borderId="3" xfId="7" applyNumberFormat="1" applyFont="1" applyFill="1" applyBorder="1"/>
    <xf numFmtId="173" fontId="0" fillId="0" borderId="0" xfId="7" applyNumberFormat="1" applyFont="1" applyFill="1" applyBorder="1"/>
    <xf numFmtId="164" fontId="10" fillId="0" borderId="1" xfId="6" applyNumberFormat="1" applyBorder="1"/>
    <xf numFmtId="10" fontId="10" fillId="0" borderId="1" xfId="6" applyNumberFormat="1" applyBorder="1"/>
    <xf numFmtId="174" fontId="0" fillId="0" borderId="0" xfId="8" applyNumberFormat="1" applyFont="1" applyBorder="1"/>
    <xf numFmtId="43" fontId="3" fillId="0" borderId="0" xfId="1" applyFont="1" applyBorder="1"/>
    <xf numFmtId="43" fontId="1" fillId="0" borderId="0" xfId="1" applyFont="1" applyBorder="1"/>
    <xf numFmtId="164" fontId="0" fillId="0" borderId="15" xfId="1" applyNumberFormat="1" applyFont="1" applyBorder="1"/>
    <xf numFmtId="0" fontId="0" fillId="0" borderId="0" xfId="0" applyFill="1"/>
    <xf numFmtId="0" fontId="5" fillId="0" borderId="0" xfId="0" applyFont="1" applyFill="1"/>
    <xf numFmtId="164" fontId="0" fillId="0" borderId="0" xfId="1" applyNumberFormat="1" applyFont="1" applyFill="1"/>
    <xf numFmtId="0" fontId="0" fillId="0" borderId="0" xfId="0" applyFont="1"/>
    <xf numFmtId="175" fontId="0" fillId="0" borderId="0" xfId="0" applyNumberFormat="1"/>
    <xf numFmtId="0" fontId="0" fillId="0" borderId="0" xfId="0" applyFill="1" applyBorder="1"/>
    <xf numFmtId="10" fontId="1" fillId="0" borderId="1" xfId="3" applyNumberFormat="1" applyFont="1" applyBorder="1"/>
    <xf numFmtId="0" fontId="0" fillId="0" borderId="0" xfId="0" applyAlignment="1"/>
    <xf numFmtId="0" fontId="4" fillId="0" borderId="0" xfId="0" applyFont="1"/>
    <xf numFmtId="164" fontId="13" fillId="0" borderId="0" xfId="1" applyNumberFormat="1" applyFont="1" applyAlignment="1">
      <alignment horizontal="center" wrapText="1"/>
    </xf>
    <xf numFmtId="164" fontId="4" fillId="0" borderId="0" xfId="1" applyNumberFormat="1" applyFont="1"/>
    <xf numFmtId="165" fontId="4" fillId="0" borderId="0" xfId="2" applyNumberFormat="1" applyFont="1"/>
    <xf numFmtId="167" fontId="4" fillId="0" borderId="1" xfId="1" applyNumberFormat="1" applyFont="1" applyFill="1" applyBorder="1"/>
    <xf numFmtId="164" fontId="4" fillId="0" borderId="0" xfId="1" applyNumberFormat="1" applyFont="1" applyBorder="1"/>
    <xf numFmtId="164" fontId="4" fillId="0" borderId="15" xfId="1" applyNumberFormat="1" applyFont="1" applyBorder="1"/>
    <xf numFmtId="10" fontId="4" fillId="0" borderId="1" xfId="3" applyNumberFormat="1" applyFont="1" applyFill="1" applyBorder="1"/>
    <xf numFmtId="165" fontId="13" fillId="0" borderId="2" xfId="2" applyNumberFormat="1" applyFont="1" applyBorder="1"/>
    <xf numFmtId="164" fontId="4" fillId="0" borderId="0" xfId="1" applyNumberFormat="1" applyFont="1" applyFill="1"/>
    <xf numFmtId="175" fontId="4" fillId="0" borderId="0" xfId="0" applyNumberFormat="1" applyFont="1"/>
    <xf numFmtId="164" fontId="1" fillId="0" borderId="0" xfId="1" applyNumberFormat="1" applyFont="1"/>
    <xf numFmtId="169" fontId="0" fillId="0" borderId="0" xfId="0" applyNumberFormat="1" applyFont="1"/>
    <xf numFmtId="164" fontId="1" fillId="0" borderId="0" xfId="1" applyNumberFormat="1" applyFont="1" applyFill="1"/>
    <xf numFmtId="169" fontId="0" fillId="0" borderId="0" xfId="0" applyNumberFormat="1" applyFont="1" applyFill="1"/>
    <xf numFmtId="165" fontId="1" fillId="0" borderId="0" xfId="2" applyNumberFormat="1" applyFont="1" applyFill="1"/>
    <xf numFmtId="164" fontId="1" fillId="0" borderId="1" xfId="1" applyNumberFormat="1" applyFont="1" applyFill="1" applyBorder="1"/>
    <xf numFmtId="165" fontId="4" fillId="0" borderId="0" xfId="2" applyNumberFormat="1" applyFont="1" applyFill="1" applyBorder="1"/>
    <xf numFmtId="164" fontId="4" fillId="0" borderId="0" xfId="1" applyNumberFormat="1" applyFont="1" applyFill="1" applyBorder="1"/>
    <xf numFmtId="0" fontId="0" fillId="0" borderId="0" xfId="0" applyBorder="1"/>
    <xf numFmtId="165" fontId="4" fillId="0" borderId="0" xfId="2" applyNumberFormat="1" applyFont="1" applyBorder="1"/>
    <xf numFmtId="165" fontId="13" fillId="0" borderId="0" xfId="2" applyNumberFormat="1" applyFont="1" applyBorder="1"/>
    <xf numFmtId="0" fontId="3" fillId="0" borderId="0" xfId="0" applyFont="1" applyFill="1"/>
    <xf numFmtId="0" fontId="13" fillId="0" borderId="0" xfId="0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Fill="1"/>
    <xf numFmtId="164" fontId="0" fillId="0" borderId="1" xfId="1" applyNumberFormat="1" applyFont="1" applyFill="1" applyBorder="1"/>
    <xf numFmtId="10" fontId="1" fillId="0" borderId="0" xfId="3" applyNumberFormat="1" applyFont="1" applyBorder="1"/>
    <xf numFmtId="0" fontId="9" fillId="0" borderId="0" xfId="4"/>
    <xf numFmtId="0" fontId="11" fillId="0" borderId="0" xfId="4" applyFont="1"/>
    <xf numFmtId="0" fontId="9" fillId="0" borderId="0" xfId="4" quotePrefix="1"/>
    <xf numFmtId="164" fontId="9" fillId="0" borderId="1" xfId="4" applyNumberFormat="1" applyBorder="1"/>
    <xf numFmtId="164" fontId="9" fillId="0" borderId="0" xfId="4" applyNumberFormat="1"/>
    <xf numFmtId="10" fontId="9" fillId="0" borderId="1" xfId="4" applyNumberForma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0" xfId="6" quotePrefix="1" applyFont="1" applyAlignment="1">
      <alignment horizontal="center"/>
    </xf>
    <xf numFmtId="0" fontId="11" fillId="0" borderId="7" xfId="6" applyFont="1" applyBorder="1" applyAlignment="1">
      <alignment horizontal="center"/>
    </xf>
    <xf numFmtId="0" fontId="11" fillId="0" borderId="0" xfId="6" applyFont="1" applyAlignment="1">
      <alignment horizontal="center"/>
    </xf>
    <xf numFmtId="43" fontId="7" fillId="0" borderId="0" xfId="1" applyFont="1" applyAlignment="1">
      <alignment horizontal="left"/>
    </xf>
    <xf numFmtId="166" fontId="3" fillId="0" borderId="4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0" fontId="11" fillId="0" borderId="0" xfId="4" applyFont="1" applyAlignment="1">
      <alignment horizontal="center"/>
    </xf>
  </cellXfs>
  <cellStyles count="9">
    <cellStyle name="Comma" xfId="1" builtinId="3"/>
    <cellStyle name="Comma 2" xfId="7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6" xr:uid="{00000000-0005-0000-0000-000005000000}"/>
    <cellStyle name="Normal 3" xfId="4" xr:uid="{00000000-0005-0000-0000-000006000000}"/>
    <cellStyle name="Percent" xfId="3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5.xml"/><Relationship Id="rId21" Type="http://schemas.openxmlformats.org/officeDocument/2006/relationships/externalLink" Target="externalLinks/externalLink8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PUE-2011-00013%20KU%20Rate%20Case%20-%20Capital%20Structure\KU%202011%20rate%20cas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\2010%20KY%20Rate%20Case\LGEElecBillDeter2009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9\KU%20Unbilled%202009.06%20KU%20ONL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DIM\STEXCEL\02\Database\KUV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rates\Rate%20Case%202014\Revenue%20Requirements\Copy%20of%20CKY%20FINAL%2005%2016%2013%20Cost%20of%20Service%20Schedules%20A%20-%20L%20(Base%20Period%20TME%208-31-13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110VA%20(5)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billed\KU\2008\KU%20Unbilled%202008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KU\2009\J518-588%20Billed%20Revenues%20Reclass\J518-J588%20Billed%20Revenues%20Reclass%202009.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1031\Local%20Settings\Temporary%20Internet%20Files\OLK39\LGE\LGE%20BECR%20Calc%202008.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Revenue%20Volume%20Analysis/2011/Revenue%20Volume%20Analysis%202011.12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09\Revenue%20Volume%20Analysis%202009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ent&amp;SUb Ratios"/>
      <sheetName val="cap structure"/>
      <sheetName val="Avg Int Rates"/>
      <sheetName val="LTD Costs"/>
      <sheetName val="LTD Costs (2)"/>
      <sheetName val="Fixed Rate Bonds YTM"/>
      <sheetName val="STD Adjustment"/>
      <sheetName val="case history"/>
      <sheetName val="Sheet2"/>
    </sheetNames>
    <sheetDataSet>
      <sheetData sheetId="0"/>
      <sheetData sheetId="1"/>
      <sheetData sheetId="2"/>
      <sheetData sheetId="3"/>
      <sheetData sheetId="4">
        <row r="46">
          <cell r="S46">
            <v>1810448.77966</v>
          </cell>
        </row>
      </sheetData>
      <sheetData sheetId="5">
        <row r="48">
          <cell r="K48">
            <v>1806362.41466</v>
          </cell>
        </row>
      </sheetData>
      <sheetData sheetId="6">
        <row r="25">
          <cell r="D25">
            <v>1.8333333333333333E-3</v>
          </cell>
        </row>
      </sheetData>
      <sheetData sheetId="7">
        <row r="25">
          <cell r="D25">
            <v>1.8333333333333333E-3</v>
          </cell>
        </row>
      </sheetData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Billing Determinants"/>
      <sheetName val="BaseRtFACECREx23pg1"/>
      <sheetName val="BaseRtFACECR,Ex23 pg 2-36"/>
      <sheetName val="Full Yr FAC Chgs Rollin, Ex 24"/>
      <sheetName val="YrEnd Customers"/>
      <sheetName val="TempAdj"/>
      <sheetName val="200902OldRates"/>
      <sheetName val="200906NewRates"/>
      <sheetName val="200910FAC"/>
      <sheetName val="200910Billed"/>
      <sheetName val="ReconcileBillings,Ex 27 pg 2-24"/>
      <sheetName val="200910RevRateAnnual"/>
      <sheetName val="200910FACAnnual"/>
      <sheetName val="RevVolRecon"/>
      <sheetName val="ECR Rates"/>
      <sheetName val="ECR Rates-Alt"/>
      <sheetName val="BillingFactors"/>
      <sheetName val="SBR"/>
      <sheetName val="200901"/>
      <sheetName val="200902Old"/>
      <sheetName val="200902New"/>
      <sheetName val="200902"/>
      <sheetName val="200903Old"/>
      <sheetName val="200903New"/>
      <sheetName val="200903"/>
      <sheetName val="200904"/>
      <sheetName val="200905"/>
      <sheetName val="200906"/>
      <sheetName val="200907"/>
      <sheetName val="200908"/>
      <sheetName val="200909"/>
      <sheetName val="200910"/>
      <sheetName val="200811"/>
      <sheetName val="200812"/>
      <sheetName val="RevDeltaRoll-in"/>
      <sheetName val="Dec06ECR"/>
      <sheetName val="LGE"/>
      <sheetName val="Input"/>
      <sheetName val="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vDatabase Input"/>
      <sheetName val="Additional Unbilled Input"/>
      <sheetName val="KU Unbilled"/>
      <sheetName val="KuUnbPricing"/>
      <sheetName val="KUUnbKWHAlloc"/>
      <sheetName val="KUUnbCCH"/>
      <sheetName val="KUUnbByComp"/>
      <sheetName val="KU JE"/>
      <sheetName val="Summary_UnbByComp"/>
      <sheetName val="Error Check"/>
      <sheetName val="2009 Allocation Tables"/>
      <sheetName val="VersionHi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  <sheetName val="Revenue Volume Analysis 20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V Voucher"/>
      <sheetName val="500CR p1"/>
      <sheetName val="500CR p2"/>
      <sheetName val="500CR p3"/>
      <sheetName val="500T"/>
      <sheetName val="500C"/>
      <sheetName val="500X p1"/>
      <sheetName val="500X p2"/>
      <sheetName val="4562 p1"/>
      <sheetName val="4562 p2"/>
      <sheetName val="Apport Wks"/>
      <sheetName val="Supp Sched"/>
      <sheetName val="Est Pay"/>
      <sheetName val="Route Sheet"/>
      <sheetName val="Info Page"/>
      <sheetName val="PR"/>
      <sheetName val="W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I7" t="b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Party, Outing, Gift DO NOT USE"/>
      <sheetName val="F-4 Emp Recog &amp; Activities"/>
      <sheetName val="F-5 Cust. Serv.&amp;Sales Expense"/>
      <sheetName val="Adv OLD FORMAT DO NOT U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heet1"/>
      <sheetName val="Compatibility Report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J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S. M. KATKO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Sch AB"/>
      <sheetName val="500 Sch AB p2"/>
      <sheetName val="500 V Voucher"/>
      <sheetName val="500CR p1"/>
      <sheetName val="500CR p2"/>
      <sheetName val="500CR p3"/>
      <sheetName val="500T"/>
      <sheetName val="500C"/>
      <sheetName val="500 EL"/>
      <sheetName val="500X p1"/>
      <sheetName val="500X p2"/>
      <sheetName val="Apport Wks"/>
      <sheetName val="Supp Sched"/>
      <sheetName val="Est Pay"/>
      <sheetName val="Route Sheet"/>
      <sheetName val="Info Page"/>
      <sheetName val="PR"/>
      <sheetName val="State 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>
        <row r="2">
          <cell r="E2" t="str">
            <v xml:space="preserve"> </v>
          </cell>
        </row>
        <row r="29">
          <cell r="E29" t="str">
            <v>Kentucky Utilities Company</v>
          </cell>
        </row>
        <row r="36">
          <cell r="E36" t="str">
            <v>61-0247570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U Unbilled"/>
      <sheetName val="KUUnbKWHAlloc"/>
      <sheetName val="KUUnbCCH"/>
      <sheetName val="KuUnbPricing"/>
      <sheetName val="KUUnbByComp"/>
      <sheetName val="ODP Unbilled"/>
      <sheetName val="ODPUnbKwhAlloc"/>
      <sheetName val="ODPUnbPricing"/>
      <sheetName val="ODPUnbByComp"/>
      <sheetName val="Summary_UnbByComp"/>
      <sheetName val="KU JE"/>
      <sheetName val="ODP JE"/>
      <sheetName val="RevDatabase"/>
      <sheetName val="2008 Allocation Tables"/>
      <sheetName val="Checklist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U_Billed"/>
      <sheetName val="ODP_Billed"/>
      <sheetName val="JE518"/>
      <sheetName val="JE588"/>
      <sheetName val="Error Check"/>
      <sheetName val="IDTable"/>
    </sheetNames>
    <sheetDataSet>
      <sheetData sheetId="0" refreshError="1">
        <row r="5">
          <cell r="C5">
            <v>39845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>
        <row r="5">
          <cell r="A5">
            <v>13063</v>
          </cell>
          <cell r="B5" t="str">
            <v>Kim Withers</v>
          </cell>
          <cell r="C5" t="str">
            <v>KHW</v>
          </cell>
        </row>
        <row r="6">
          <cell r="A6">
            <v>11568</v>
          </cell>
          <cell r="B6" t="str">
            <v>Albert Elkins</v>
          </cell>
          <cell r="C6" t="str">
            <v>AME</v>
          </cell>
        </row>
        <row r="7">
          <cell r="A7">
            <v>11216</v>
          </cell>
          <cell r="B7" t="str">
            <v>Mike Brann</v>
          </cell>
          <cell r="C7" t="str">
            <v>CMB</v>
          </cell>
        </row>
        <row r="8">
          <cell r="A8">
            <v>6180</v>
          </cell>
          <cell r="B8" t="str">
            <v>Pam White</v>
          </cell>
          <cell r="C8" t="str">
            <v>PKW</v>
          </cell>
        </row>
        <row r="9">
          <cell r="A9">
            <v>9078</v>
          </cell>
          <cell r="B9" t="str">
            <v>Rich Dowdell</v>
          </cell>
          <cell r="C9" t="str">
            <v>RHD</v>
          </cell>
        </row>
        <row r="10">
          <cell r="A10">
            <v>4860</v>
          </cell>
          <cell r="B10" t="str">
            <v>David Stead</v>
          </cell>
          <cell r="C10" t="str">
            <v>DDS</v>
          </cell>
        </row>
        <row r="11">
          <cell r="A11" t="str">
            <v>XXXXX</v>
          </cell>
          <cell r="B11" t="str">
            <v>XXXXX</v>
          </cell>
          <cell r="C11" t="str">
            <v>XXX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 Table"/>
      <sheetName val="mData"/>
      <sheetName val="odlData"/>
      <sheetName val="Error Chec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VA"/>
      <sheetName val="RBC Summary"/>
      <sheetName val="RBC Detail"/>
      <sheetName val="Information for SEC Table"/>
      <sheetName val="Curr Mo. Error Checks"/>
      <sheetName val="Weather Check"/>
      <sheetName val="Qtd Error Checks"/>
      <sheetName val="12 mo rolling error checks"/>
      <sheetName val="Ytd Error Checks"/>
      <sheetName val="Data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M44">
            <v>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/>
  </sheetViews>
  <sheetFormatPr defaultRowHeight="14.5" x14ac:dyDescent="0.35"/>
  <cols>
    <col min="1" max="2" width="2.81640625" customWidth="1"/>
    <col min="3" max="3" width="70.54296875" customWidth="1"/>
    <col min="4" max="4" width="17.453125" style="2" customWidth="1"/>
    <col min="5" max="6" width="17.453125" customWidth="1"/>
    <col min="7" max="7" width="4.26953125" customWidth="1"/>
    <col min="8" max="9" width="17.26953125" style="98" customWidth="1"/>
  </cols>
  <sheetData>
    <row r="1" spans="1:9" x14ac:dyDescent="0.35">
      <c r="A1" s="1" t="s">
        <v>0</v>
      </c>
    </row>
    <row r="2" spans="1:9" x14ac:dyDescent="0.35">
      <c r="A2" t="s">
        <v>95</v>
      </c>
    </row>
    <row r="3" spans="1:9" x14ac:dyDescent="0.35">
      <c r="A3" t="s">
        <v>1</v>
      </c>
    </row>
    <row r="4" spans="1:9" x14ac:dyDescent="0.35">
      <c r="A4" t="s">
        <v>2</v>
      </c>
      <c r="H4" s="133" t="s">
        <v>101</v>
      </c>
      <c r="I4" s="134"/>
    </row>
    <row r="5" spans="1:9" ht="60" customHeight="1" x14ac:dyDescent="0.35">
      <c r="D5" s="37" t="s">
        <v>92</v>
      </c>
      <c r="E5" s="37" t="s">
        <v>44</v>
      </c>
      <c r="F5" s="37" t="s">
        <v>93</v>
      </c>
      <c r="G5" s="97"/>
      <c r="H5" s="99" t="s">
        <v>100</v>
      </c>
      <c r="I5" s="99" t="s">
        <v>22</v>
      </c>
    </row>
    <row r="6" spans="1:9" x14ac:dyDescent="0.35">
      <c r="B6" s="1"/>
      <c r="E6" s="2"/>
      <c r="F6" s="2"/>
      <c r="H6" s="100"/>
      <c r="I6" s="100"/>
    </row>
    <row r="7" spans="1:9" x14ac:dyDescent="0.35">
      <c r="B7" s="93" t="s">
        <v>88</v>
      </c>
      <c r="D7" s="4">
        <f>'KU Kollen Exhibit Depr Summary'!C13</f>
        <v>-41.769115446344571</v>
      </c>
      <c r="E7" s="4">
        <v>0</v>
      </c>
      <c r="F7" s="4">
        <f>SUM(D7:E7)</f>
        <v>-41.769115446344571</v>
      </c>
      <c r="H7" s="101">
        <f>+D7</f>
        <v>-41.769115446344571</v>
      </c>
      <c r="I7" s="101">
        <f>+F7-H7</f>
        <v>0</v>
      </c>
    </row>
    <row r="8" spans="1:9" x14ac:dyDescent="0.35">
      <c r="B8" t="s">
        <v>74</v>
      </c>
      <c r="D8" s="8">
        <f>+'KU Kollen Exhibit Depr Summary'!C16</f>
        <v>1.0049544253168119</v>
      </c>
      <c r="E8" s="8">
        <f>+D8</f>
        <v>1.0049544253168119</v>
      </c>
      <c r="F8" s="8">
        <f>+E8</f>
        <v>1.0049544253168119</v>
      </c>
      <c r="H8" s="102">
        <f>+D8</f>
        <v>1.0049544253168119</v>
      </c>
      <c r="I8" s="102">
        <f>+E8</f>
        <v>1.0049544253168119</v>
      </c>
    </row>
    <row r="9" spans="1:9" x14ac:dyDescent="0.35">
      <c r="B9" s="1" t="s">
        <v>75</v>
      </c>
      <c r="D9" s="2">
        <f>+D7*D8</f>
        <v>-41.976057409372778</v>
      </c>
      <c r="E9" s="2">
        <f t="shared" ref="E9:F9" si="0">+E7*E8</f>
        <v>0</v>
      </c>
      <c r="F9" s="2">
        <f t="shared" si="0"/>
        <v>-41.976057409372778</v>
      </c>
      <c r="H9" s="100">
        <f t="shared" ref="H9:I9" si="1">+H7*H8</f>
        <v>-41.976057409372778</v>
      </c>
      <c r="I9" s="100">
        <f t="shared" si="1"/>
        <v>0</v>
      </c>
    </row>
    <row r="10" spans="1:9" x14ac:dyDescent="0.35">
      <c r="B10" s="1"/>
      <c r="H10" s="100"/>
      <c r="I10" s="100"/>
    </row>
    <row r="11" spans="1:9" x14ac:dyDescent="0.35">
      <c r="B11" s="3" t="s">
        <v>3</v>
      </c>
      <c r="E11" s="2"/>
      <c r="F11" s="2"/>
      <c r="H11" s="100"/>
      <c r="I11" s="100"/>
    </row>
    <row r="12" spans="1:9" x14ac:dyDescent="0.35">
      <c r="B12" s="3"/>
      <c r="C12" t="s">
        <v>96</v>
      </c>
      <c r="D12" s="2">
        <f>-'KU Prorata ADIT on Depr Change'!F7/2/1000000</f>
        <v>22.319715424999771</v>
      </c>
      <c r="E12" s="2"/>
      <c r="F12" s="2">
        <f>SUM(D12:E12)</f>
        <v>22.319715424999771</v>
      </c>
      <c r="H12" s="100">
        <f>+D12</f>
        <v>22.319715424999771</v>
      </c>
      <c r="I12" s="100">
        <f t="shared" ref="I12:I14" si="2">+F12-H12</f>
        <v>0</v>
      </c>
    </row>
    <row r="13" spans="1:9" x14ac:dyDescent="0.35">
      <c r="B13" s="3"/>
      <c r="C13" t="s">
        <v>97</v>
      </c>
      <c r="D13" s="2">
        <f>'KU Prorata ADIT on Depr Change'!F29/1000000</f>
        <v>-4.1651340000000001</v>
      </c>
      <c r="E13" s="2"/>
      <c r="F13" s="2">
        <f>SUM(D13:E13)</f>
        <v>-4.1651340000000001</v>
      </c>
      <c r="H13" s="100">
        <f>-H12*0.2495</f>
        <v>-5.5687689985374424</v>
      </c>
      <c r="I13" s="100">
        <f t="shared" si="2"/>
        <v>1.4036349985374423</v>
      </c>
    </row>
    <row r="14" spans="1:9" x14ac:dyDescent="0.35">
      <c r="B14" s="1"/>
      <c r="C14" t="s">
        <v>98</v>
      </c>
      <c r="D14" s="6">
        <f>+'Brown 3 - Recalc of Excess'!E34/1000000</f>
        <v>-1.7934680000000001</v>
      </c>
      <c r="E14" s="6">
        <f>+F14-D14</f>
        <v>-0.46521699999999977</v>
      </c>
      <c r="F14" s="6">
        <f>+'BR3 No COR - Recalc of Excess'!E34/1000000</f>
        <v>-2.2586849999999998</v>
      </c>
      <c r="G14" s="2"/>
      <c r="H14" s="103">
        <f>+'Brown 3 - Recalc of Excess'!O34/1000000</f>
        <v>0</v>
      </c>
      <c r="I14" s="103">
        <f t="shared" si="2"/>
        <v>-2.2586849999999998</v>
      </c>
    </row>
    <row r="15" spans="1:9" x14ac:dyDescent="0.35">
      <c r="B15" s="1"/>
      <c r="C15" t="s">
        <v>85</v>
      </c>
      <c r="D15" s="89">
        <f>SUM(D12:D14)</f>
        <v>16.361113424999768</v>
      </c>
      <c r="E15" s="89">
        <f t="shared" ref="E15:F15" si="3">SUM(E12:E14)</f>
        <v>-0.46521699999999977</v>
      </c>
      <c r="F15" s="89">
        <f t="shared" si="3"/>
        <v>15.895896424999769</v>
      </c>
      <c r="H15" s="104">
        <f t="shared" ref="H15:I15" si="4">SUM(H12:H14)</f>
        <v>16.750946426462328</v>
      </c>
      <c r="I15" s="104">
        <f t="shared" si="4"/>
        <v>-0.8550500014625575</v>
      </c>
    </row>
    <row r="16" spans="1:9" x14ac:dyDescent="0.35">
      <c r="B16" s="1"/>
      <c r="C16" t="s">
        <v>4</v>
      </c>
      <c r="D16" s="7">
        <v>0.93600000000000005</v>
      </c>
      <c r="E16" s="7">
        <v>0.93600000000000005</v>
      </c>
      <c r="F16" s="7">
        <v>0.93600000000000005</v>
      </c>
      <c r="H16" s="105">
        <v>0.93600000000000005</v>
      </c>
      <c r="I16" s="105">
        <v>0.93600000000000005</v>
      </c>
    </row>
    <row r="17" spans="2:10" x14ac:dyDescent="0.35">
      <c r="B17" s="1"/>
      <c r="C17" t="s">
        <v>5</v>
      </c>
      <c r="D17" s="2">
        <f>+D15*D16</f>
        <v>15.314002165799783</v>
      </c>
      <c r="E17" s="2">
        <f t="shared" ref="E17:F17" si="5">+E15*E16</f>
        <v>-0.4354431119999998</v>
      </c>
      <c r="F17" s="2">
        <f t="shared" si="5"/>
        <v>14.878559053799785</v>
      </c>
      <c r="H17" s="100">
        <f t="shared" ref="H17:I17" si="6">+H15*H16</f>
        <v>15.678885855168739</v>
      </c>
      <c r="I17" s="100">
        <f t="shared" si="6"/>
        <v>-0.80032680136895384</v>
      </c>
    </row>
    <row r="18" spans="2:10" x14ac:dyDescent="0.35">
      <c r="B18" s="1"/>
      <c r="C18" t="s">
        <v>6</v>
      </c>
      <c r="D18" s="7">
        <v>9.0201085818923124E-2</v>
      </c>
      <c r="E18" s="7">
        <v>9.0201085818923124E-2</v>
      </c>
      <c r="F18" s="7">
        <v>9.0201085818923124E-2</v>
      </c>
      <c r="H18" s="105">
        <v>9.0201085818923124E-2</v>
      </c>
      <c r="I18" s="105">
        <v>9.0201085818923124E-2</v>
      </c>
    </row>
    <row r="19" spans="2:10" x14ac:dyDescent="0.35">
      <c r="B19" s="1" t="s">
        <v>7</v>
      </c>
      <c r="D19" s="2">
        <f>ROUND(+D17*D18,3)</f>
        <v>1.381</v>
      </c>
      <c r="E19" s="2">
        <f>+F19-D19</f>
        <v>-3.8999999999999924E-2</v>
      </c>
      <c r="F19" s="2">
        <f>ROUND(+F17*F18,3)</f>
        <v>1.3420000000000001</v>
      </c>
      <c r="H19" s="100">
        <f t="shared" ref="H19:I19" si="7">ROUND(+H17*H18,3)</f>
        <v>1.4139999999999999</v>
      </c>
      <c r="I19" s="100">
        <f t="shared" si="7"/>
        <v>-7.1999999999999995E-2</v>
      </c>
    </row>
    <row r="20" spans="2:10" x14ac:dyDescent="0.35">
      <c r="B20" s="1"/>
      <c r="E20" s="39"/>
      <c r="F20" s="94">
        <f>+D19+E19-F19</f>
        <v>0</v>
      </c>
      <c r="H20" s="100"/>
      <c r="I20" s="100"/>
    </row>
    <row r="21" spans="2:10" x14ac:dyDescent="0.35">
      <c r="B21" s="3" t="s">
        <v>8</v>
      </c>
      <c r="E21" s="2"/>
      <c r="F21" s="2"/>
      <c r="H21" s="100"/>
      <c r="I21" s="100"/>
    </row>
    <row r="22" spans="2:10" x14ac:dyDescent="0.35">
      <c r="B22" s="1"/>
      <c r="C22" t="s">
        <v>9</v>
      </c>
      <c r="D22" s="2">
        <f>-'Brown 3 - Recalc of Excess'!E12/1000000</f>
        <v>4.8601753181086922</v>
      </c>
      <c r="E22" s="6">
        <f>+F22-D22</f>
        <v>1.2256040507959085</v>
      </c>
      <c r="F22" s="2">
        <f>-'BR3 No COR - Recalc of Excess'!E12/1000000</f>
        <v>6.0857793689046007</v>
      </c>
      <c r="H22" s="100">
        <f>-'Brown 3 - Recalc of Excess'!O12/1000000</f>
        <v>0</v>
      </c>
      <c r="I22" s="100">
        <f>+F22-H22</f>
        <v>6.0857793689046007</v>
      </c>
    </row>
    <row r="23" spans="2:10" x14ac:dyDescent="0.35">
      <c r="B23" s="1"/>
      <c r="C23" t="s">
        <v>10</v>
      </c>
      <c r="D23" s="7">
        <f>93.4675988867047%</f>
        <v>0.93467598886704706</v>
      </c>
      <c r="E23" s="7">
        <f>93.4675988867047%</f>
        <v>0.93467598886704706</v>
      </c>
      <c r="F23" s="7">
        <f>93.4675988867047%</f>
        <v>0.93467598886704706</v>
      </c>
      <c r="H23" s="105">
        <f t="shared" ref="H23:I23" si="8">93.4675988867047%</f>
        <v>0.93467598886704706</v>
      </c>
      <c r="I23" s="105">
        <f t="shared" si="8"/>
        <v>0.93467598886704706</v>
      </c>
    </row>
    <row r="24" spans="2:10" x14ac:dyDescent="0.35">
      <c r="B24" s="1"/>
      <c r="C24" t="s">
        <v>11</v>
      </c>
      <c r="D24" s="2">
        <f>+D22*D23</f>
        <v>4.5426891715204567</v>
      </c>
      <c r="E24" s="2">
        <f>+E22*E23</f>
        <v>1.1455426781371243</v>
      </c>
      <c r="F24" s="2">
        <f>+F22*F23</f>
        <v>5.6882318496575817</v>
      </c>
      <c r="H24" s="100">
        <f t="shared" ref="H24:I24" si="9">+H22*H23</f>
        <v>0</v>
      </c>
      <c r="I24" s="100">
        <f t="shared" si="9"/>
        <v>5.6882318496575817</v>
      </c>
    </row>
    <row r="25" spans="2:10" x14ac:dyDescent="0.35">
      <c r="B25" s="1"/>
      <c r="C25" t="s">
        <v>12</v>
      </c>
      <c r="D25" s="8">
        <v>1.3390465360650392</v>
      </c>
      <c r="E25" s="8">
        <v>1.3390465360650392</v>
      </c>
      <c r="F25" s="8">
        <v>1.3390465360650392</v>
      </c>
      <c r="H25" s="102">
        <v>1.3390465360650392</v>
      </c>
      <c r="I25" s="102">
        <v>1.3390465360650392</v>
      </c>
    </row>
    <row r="26" spans="2:10" x14ac:dyDescent="0.35">
      <c r="B26" s="1" t="s">
        <v>13</v>
      </c>
      <c r="D26" s="2">
        <f>ROUND(+D24*D25,3)</f>
        <v>6.0830000000000002</v>
      </c>
      <c r="E26" s="2">
        <f>ROUND(+E24*E25,3)</f>
        <v>1.534</v>
      </c>
      <c r="F26" s="2">
        <f>ROUND(+F24*F25,3)</f>
        <v>7.617</v>
      </c>
      <c r="H26" s="100">
        <f t="shared" ref="H26:I26" si="10">ROUND(+H24*H25,3)</f>
        <v>0</v>
      </c>
      <c r="I26" s="100">
        <f t="shared" si="10"/>
        <v>7.617</v>
      </c>
    </row>
    <row r="27" spans="2:10" x14ac:dyDescent="0.35">
      <c r="B27" s="1"/>
      <c r="E27" s="2"/>
      <c r="F27" s="2"/>
      <c r="H27" s="100"/>
      <c r="I27" s="100"/>
    </row>
    <row r="28" spans="2:10" ht="15" thickBot="1" x14ac:dyDescent="0.4">
      <c r="B28" s="1" t="s">
        <v>14</v>
      </c>
      <c r="D28" s="9">
        <f>SUM(D9,D19,D26)</f>
        <v>-34.51205740937278</v>
      </c>
      <c r="E28" s="9">
        <f>SUM(E9,E19,E26)</f>
        <v>1.4950000000000001</v>
      </c>
      <c r="F28" s="9">
        <f t="shared" ref="F28" si="11">SUM(F9,F19,F26)</f>
        <v>-33.017057409372782</v>
      </c>
      <c r="G28" s="1"/>
      <c r="H28" s="106">
        <f t="shared" ref="H28:I28" si="12">SUM(H9,H19,H26)</f>
        <v>-40.562057409372777</v>
      </c>
      <c r="I28" s="106">
        <f t="shared" si="12"/>
        <v>7.5449999999999999</v>
      </c>
    </row>
    <row r="29" spans="2:10" x14ac:dyDescent="0.35">
      <c r="D29" s="109"/>
      <c r="E29" s="110"/>
      <c r="F29" s="94"/>
      <c r="H29" s="100"/>
      <c r="I29" s="100"/>
    </row>
    <row r="30" spans="2:10" s="90" customFormat="1" x14ac:dyDescent="0.35">
      <c r="B30" s="91" t="s">
        <v>99</v>
      </c>
      <c r="D30" s="111"/>
      <c r="E30" s="112"/>
      <c r="H30" s="107"/>
      <c r="I30" s="107"/>
    </row>
    <row r="31" spans="2:10" s="90" customFormat="1" x14ac:dyDescent="0.35">
      <c r="C31" s="90" t="s">
        <v>86</v>
      </c>
      <c r="D31" s="113">
        <f>+'Kollen Exhibit KU LGE Rev Req'!J34</f>
        <v>-41.976057409372778</v>
      </c>
      <c r="E31" s="113">
        <v>0</v>
      </c>
      <c r="F31" s="38">
        <f>SUM(D31:E31)</f>
        <v>-41.976057409372778</v>
      </c>
      <c r="H31" s="115"/>
      <c r="I31" s="115"/>
      <c r="J31" s="95"/>
    </row>
    <row r="32" spans="2:10" s="90" customFormat="1" x14ac:dyDescent="0.35">
      <c r="C32" s="90" t="s">
        <v>87</v>
      </c>
      <c r="D32" s="114">
        <f>+'Kollen Exhibit KU LGE Rev Req'!J24</f>
        <v>1.4137022381929958</v>
      </c>
      <c r="E32" s="114">
        <v>0</v>
      </c>
      <c r="F32" s="5">
        <f>SUM(D32:E32)</f>
        <v>1.4137022381929958</v>
      </c>
      <c r="H32" s="116"/>
      <c r="I32" s="116"/>
      <c r="J32" s="95"/>
    </row>
    <row r="33" spans="2:10" s="90" customFormat="1" x14ac:dyDescent="0.35">
      <c r="B33" s="1" t="s">
        <v>14</v>
      </c>
      <c r="D33" s="111">
        <f>SUM(D31:D32)</f>
        <v>-40.562355171179782</v>
      </c>
      <c r="E33" s="111">
        <f t="shared" ref="E33:F33" si="13">SUM(E31:E32)</f>
        <v>0</v>
      </c>
      <c r="F33" s="92">
        <f t="shared" si="13"/>
        <v>-40.562355171179782</v>
      </c>
      <c r="H33" s="116"/>
      <c r="I33" s="116"/>
      <c r="J33" s="95"/>
    </row>
    <row r="34" spans="2:10" x14ac:dyDescent="0.35">
      <c r="D34" s="109"/>
      <c r="E34" s="93"/>
      <c r="H34" s="103"/>
      <c r="I34" s="103"/>
      <c r="J34" s="117"/>
    </row>
    <row r="35" spans="2:10" ht="15" thickBot="1" x14ac:dyDescent="0.4">
      <c r="B35" s="120" t="s">
        <v>22</v>
      </c>
      <c r="D35" s="9">
        <f>+D28-D33</f>
        <v>6.050297761807002</v>
      </c>
      <c r="E35" s="9">
        <f t="shared" ref="E35:F35" si="14">+E28-E33</f>
        <v>1.4950000000000001</v>
      </c>
      <c r="F35" s="9">
        <f t="shared" si="14"/>
        <v>7.5452977618069994</v>
      </c>
      <c r="H35" s="118"/>
      <c r="I35" s="119"/>
      <c r="J35" s="117"/>
    </row>
    <row r="36" spans="2:10" x14ac:dyDescent="0.35">
      <c r="F36" s="94"/>
      <c r="I36" s="108"/>
    </row>
    <row r="37" spans="2:10" x14ac:dyDescent="0.35">
      <c r="F37" s="94"/>
    </row>
  </sheetData>
  <mergeCells count="1">
    <mergeCell ref="H4:I4"/>
  </mergeCells>
  <pageMargins left="0.7" right="0.7" top="0.75" bottom="1" header="0.3" footer="0.3"/>
  <pageSetup scale="83" orientation="landscape" r:id="rId1"/>
  <headerFooter scaleWithDoc="0">
    <oddFooter>&amp;R&amp;"Times New Roman,Bold"&amp;12Rebuttal Exhibit CMG-7
Page 1 of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0"/>
  <sheetViews>
    <sheetView zoomScaleNormal="100" zoomScaleSheetLayoutView="100" workbookViewId="0"/>
  </sheetViews>
  <sheetFormatPr defaultColWidth="9.1796875" defaultRowHeight="14.5" x14ac:dyDescent="0.35"/>
  <cols>
    <col min="1" max="1" width="12.26953125" style="15" customWidth="1"/>
    <col min="2" max="2" width="23.26953125" style="88" customWidth="1"/>
    <col min="3" max="3" width="6.7265625" style="13" customWidth="1"/>
    <col min="4" max="4" width="18.26953125" style="13" bestFit="1" customWidth="1"/>
    <col min="5" max="5" width="15.7265625" style="13" customWidth="1"/>
    <col min="6" max="6" width="15" style="13" customWidth="1"/>
    <col min="7" max="16384" width="9.1796875" style="13"/>
  </cols>
  <sheetData>
    <row r="1" spans="1:6" x14ac:dyDescent="0.35">
      <c r="A1" s="10" t="s">
        <v>94</v>
      </c>
      <c r="B1" s="87"/>
    </row>
    <row r="2" spans="1:6" x14ac:dyDescent="0.35">
      <c r="A2" s="14" t="s">
        <v>16</v>
      </c>
    </row>
    <row r="4" spans="1:6" x14ac:dyDescent="0.35">
      <c r="D4" s="11"/>
      <c r="E4" s="12"/>
      <c r="F4" s="17"/>
    </row>
    <row r="5" spans="1:6" ht="16" x14ac:dyDescent="0.5">
      <c r="A5" s="138" t="s">
        <v>27</v>
      </c>
      <c r="B5" s="138"/>
      <c r="D5" s="18"/>
      <c r="E5" s="18"/>
      <c r="F5" s="17"/>
    </row>
    <row r="6" spans="1:6" x14ac:dyDescent="0.35">
      <c r="A6" s="22"/>
      <c r="B6" s="17"/>
    </row>
    <row r="7" spans="1:6" x14ac:dyDescent="0.35">
      <c r="A7" s="22" t="s">
        <v>90</v>
      </c>
      <c r="B7" s="17"/>
      <c r="F7" s="12">
        <f>+'LGE Exhibit CMG-7'!D8*1000000</f>
        <v>-44837334.020000011</v>
      </c>
    </row>
    <row r="8" spans="1:6" x14ac:dyDescent="0.35">
      <c r="A8" s="22" t="s">
        <v>89</v>
      </c>
      <c r="B8" s="17"/>
      <c r="F8" s="96">
        <v>0.2495</v>
      </c>
    </row>
    <row r="9" spans="1:6" x14ac:dyDescent="0.35">
      <c r="A9" s="22" t="s">
        <v>91</v>
      </c>
      <c r="B9" s="17"/>
      <c r="F9" s="12">
        <f>+F7*F8</f>
        <v>-11186914.837990003</v>
      </c>
    </row>
    <row r="10" spans="1:6" x14ac:dyDescent="0.35">
      <c r="A10" s="22"/>
      <c r="B10" s="17"/>
    </row>
    <row r="11" spans="1:6" x14ac:dyDescent="0.35">
      <c r="A11" s="22"/>
      <c r="B11" s="17"/>
    </row>
    <row r="12" spans="1:6" x14ac:dyDescent="0.35">
      <c r="A12" s="26" t="s">
        <v>28</v>
      </c>
      <c r="B12" s="17"/>
      <c r="D12" s="23"/>
      <c r="E12" s="27"/>
      <c r="F12" s="28">
        <v>0</v>
      </c>
    </row>
    <row r="13" spans="1:6" x14ac:dyDescent="0.35">
      <c r="A13" s="29"/>
      <c r="B13" s="17"/>
      <c r="D13" s="23"/>
      <c r="E13" s="27"/>
      <c r="F13" s="30"/>
    </row>
    <row r="14" spans="1:6" x14ac:dyDescent="0.35">
      <c r="A14" s="26" t="s">
        <v>29</v>
      </c>
      <c r="B14" s="17"/>
      <c r="D14" s="23"/>
      <c r="E14" s="27"/>
      <c r="F14" s="31">
        <f>+F9</f>
        <v>-11186914.837990003</v>
      </c>
    </row>
    <row r="15" spans="1:6" x14ac:dyDescent="0.35">
      <c r="A15" s="29"/>
      <c r="B15" s="17"/>
      <c r="D15" s="23"/>
      <c r="E15" s="27"/>
      <c r="F15" s="30"/>
    </row>
    <row r="16" spans="1:6" ht="15" thickBot="1" x14ac:dyDescent="0.4">
      <c r="A16" s="26" t="s">
        <v>30</v>
      </c>
      <c r="B16" s="17"/>
      <c r="D16" s="23"/>
      <c r="E16" s="27"/>
      <c r="F16" s="32">
        <f>+F14-F12</f>
        <v>-11186914.837990003</v>
      </c>
    </row>
    <row r="17" spans="1:6" ht="15" thickTop="1" x14ac:dyDescent="0.35">
      <c r="A17" s="26"/>
      <c r="B17" s="17"/>
      <c r="D17" s="23"/>
      <c r="E17" s="27"/>
      <c r="F17" s="30"/>
    </row>
    <row r="18" spans="1:6" x14ac:dyDescent="0.35">
      <c r="A18" s="26"/>
      <c r="B18" s="17"/>
      <c r="D18" s="27" t="s">
        <v>31</v>
      </c>
      <c r="E18" s="27" t="s">
        <v>32</v>
      </c>
      <c r="F18" s="30"/>
    </row>
    <row r="19" spans="1:6" x14ac:dyDescent="0.35">
      <c r="A19" s="33" t="s">
        <v>33</v>
      </c>
      <c r="B19" s="17"/>
      <c r="D19" s="34"/>
      <c r="E19" s="34"/>
      <c r="F19" s="35">
        <f>+F12</f>
        <v>0</v>
      </c>
    </row>
    <row r="20" spans="1:6" x14ac:dyDescent="0.35">
      <c r="A20" s="33"/>
      <c r="B20" s="17"/>
      <c r="D20" s="34"/>
      <c r="E20" s="34"/>
      <c r="F20" s="35"/>
    </row>
    <row r="21" spans="1:6" x14ac:dyDescent="0.35">
      <c r="A21" s="33" t="s">
        <v>34</v>
      </c>
      <c r="B21" s="17"/>
      <c r="D21" s="35">
        <f>+F14/4</f>
        <v>-2796728.7094975007</v>
      </c>
      <c r="E21" s="36" t="s">
        <v>35</v>
      </c>
      <c r="F21" s="30">
        <f>ROUND(D21*273/365,0)</f>
        <v>-2091800</v>
      </c>
    </row>
    <row r="22" spans="1:6" x14ac:dyDescent="0.35">
      <c r="A22" s="33"/>
      <c r="B22" s="17"/>
      <c r="D22" s="35"/>
      <c r="E22" s="36"/>
      <c r="F22" s="30"/>
    </row>
    <row r="23" spans="1:6" x14ac:dyDescent="0.35">
      <c r="A23" s="33" t="s">
        <v>36</v>
      </c>
      <c r="B23" s="17"/>
      <c r="D23" s="30">
        <f>+D21</f>
        <v>-2796728.7094975007</v>
      </c>
      <c r="E23" s="36" t="s">
        <v>37</v>
      </c>
      <c r="F23" s="30">
        <f>ROUND(D23*181/365,0)</f>
        <v>-1386871</v>
      </c>
    </row>
    <row r="24" spans="1:6" x14ac:dyDescent="0.35">
      <c r="A24" s="33"/>
      <c r="B24" s="17"/>
      <c r="D24" s="30"/>
      <c r="E24" s="36"/>
      <c r="F24" s="30"/>
    </row>
    <row r="25" spans="1:6" x14ac:dyDescent="0.35">
      <c r="A25" s="33" t="s">
        <v>38</v>
      </c>
      <c r="B25" s="17"/>
      <c r="D25" s="30">
        <f>+D23</f>
        <v>-2796728.7094975007</v>
      </c>
      <c r="E25" s="36" t="s">
        <v>39</v>
      </c>
      <c r="F25" s="30">
        <f>ROUND(D25*91/365,0)</f>
        <v>-697267</v>
      </c>
    </row>
    <row r="26" spans="1:6" x14ac:dyDescent="0.35">
      <c r="A26" s="33"/>
      <c r="B26" s="17"/>
      <c r="D26" s="30"/>
      <c r="E26" s="36"/>
      <c r="F26" s="30"/>
    </row>
    <row r="27" spans="1:6" x14ac:dyDescent="0.35">
      <c r="A27" s="33" t="s">
        <v>40</v>
      </c>
      <c r="B27" s="17"/>
      <c r="D27" s="30">
        <f>+D25</f>
        <v>-2796728.7094975007</v>
      </c>
      <c r="E27" s="36" t="s">
        <v>41</v>
      </c>
      <c r="F27" s="31">
        <f>ROUND(D27*1/365,0)</f>
        <v>-7662</v>
      </c>
    </row>
    <row r="28" spans="1:6" x14ac:dyDescent="0.35">
      <c r="A28" s="22"/>
      <c r="B28" s="17"/>
      <c r="D28" s="30"/>
      <c r="E28" s="30"/>
      <c r="F28" s="25"/>
    </row>
    <row r="29" spans="1:6" ht="15" thickBot="1" x14ac:dyDescent="0.4">
      <c r="A29" s="26" t="s">
        <v>42</v>
      </c>
      <c r="B29" s="17"/>
      <c r="D29" s="11">
        <f>SUM(D21:D28)-F16</f>
        <v>0</v>
      </c>
      <c r="E29" s="27"/>
      <c r="F29" s="32">
        <f>SUM(F19:F28)</f>
        <v>-4183600</v>
      </c>
    </row>
    <row r="30" spans="1:6" ht="15" thickTop="1" x14ac:dyDescent="0.35"/>
  </sheetData>
  <mergeCells count="1">
    <mergeCell ref="A5:B5"/>
  </mergeCells>
  <pageMargins left="0.7" right="0.7" top="0.75" bottom="0.75" header="0.3" footer="0.3"/>
  <pageSetup orientation="landscape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6"/>
  <sheetViews>
    <sheetView zoomScale="90" zoomScaleNormal="90" workbookViewId="0"/>
  </sheetViews>
  <sheetFormatPr defaultColWidth="9.1796875" defaultRowHeight="14.5" x14ac:dyDescent="0.35"/>
  <cols>
    <col min="1" max="1" width="12.26953125" style="15" customWidth="1"/>
    <col min="2" max="2" width="26.26953125" style="15" customWidth="1"/>
    <col min="3" max="3" width="18.7265625" style="11" customWidth="1"/>
    <col min="4" max="5" width="18.7265625" style="12" customWidth="1"/>
    <col min="6" max="6" width="5.26953125" style="13" customWidth="1"/>
    <col min="7" max="9" width="18.7265625" style="13" customWidth="1"/>
    <col min="10" max="10" width="5.26953125" style="13" customWidth="1"/>
    <col min="11" max="13" width="18.7265625" style="13" customWidth="1"/>
    <col min="14" max="16384" width="9.1796875" style="13"/>
  </cols>
  <sheetData>
    <row r="1" spans="1:13" x14ac:dyDescent="0.35">
      <c r="A1" s="10" t="s">
        <v>126</v>
      </c>
    </row>
    <row r="2" spans="1:13" x14ac:dyDescent="0.35">
      <c r="A2" s="10" t="s">
        <v>15</v>
      </c>
      <c r="B2" s="10"/>
    </row>
    <row r="3" spans="1:13" x14ac:dyDescent="0.35">
      <c r="A3" s="10" t="s">
        <v>43</v>
      </c>
      <c r="B3" s="10"/>
    </row>
    <row r="4" spans="1:13" x14ac:dyDescent="0.35">
      <c r="A4" s="14" t="s">
        <v>16</v>
      </c>
    </row>
    <row r="5" spans="1:13" x14ac:dyDescent="0.35">
      <c r="C5" s="139" t="s">
        <v>135</v>
      </c>
      <c r="D5" s="140"/>
      <c r="E5" s="141"/>
      <c r="G5" s="139" t="s">
        <v>54</v>
      </c>
      <c r="H5" s="140"/>
      <c r="I5" s="141"/>
      <c r="K5" s="139" t="s">
        <v>55</v>
      </c>
      <c r="L5" s="140"/>
      <c r="M5" s="141"/>
    </row>
    <row r="6" spans="1:13" x14ac:dyDescent="0.35">
      <c r="C6" s="16" t="s">
        <v>18</v>
      </c>
      <c r="D6" s="16" t="s">
        <v>18</v>
      </c>
      <c r="E6" s="17"/>
      <c r="G6" s="16" t="s">
        <v>18</v>
      </c>
      <c r="H6" s="16" t="s">
        <v>18</v>
      </c>
      <c r="I6" s="17"/>
      <c r="K6" s="16" t="s">
        <v>18</v>
      </c>
      <c r="L6" s="16" t="s">
        <v>18</v>
      </c>
      <c r="M6" s="17"/>
    </row>
    <row r="7" spans="1:13" x14ac:dyDescent="0.35">
      <c r="C7" s="18" t="s">
        <v>19</v>
      </c>
      <c r="D7" s="18" t="s">
        <v>19</v>
      </c>
      <c r="E7" s="17"/>
      <c r="G7" s="18" t="s">
        <v>19</v>
      </c>
      <c r="H7" s="18" t="s">
        <v>19</v>
      </c>
      <c r="I7" s="17"/>
      <c r="K7" s="18" t="s">
        <v>19</v>
      </c>
      <c r="L7" s="18" t="s">
        <v>19</v>
      </c>
      <c r="M7" s="17"/>
    </row>
    <row r="8" spans="1:13" ht="16" x14ac:dyDescent="0.5">
      <c r="C8" s="19" t="s">
        <v>20</v>
      </c>
      <c r="D8" s="19" t="s">
        <v>21</v>
      </c>
      <c r="E8" s="19" t="s">
        <v>22</v>
      </c>
      <c r="G8" s="19" t="s">
        <v>20</v>
      </c>
      <c r="H8" s="19" t="s">
        <v>21</v>
      </c>
      <c r="I8" s="19" t="s">
        <v>22</v>
      </c>
      <c r="K8" s="19" t="s">
        <v>20</v>
      </c>
      <c r="L8" s="19" t="s">
        <v>21</v>
      </c>
      <c r="M8" s="19" t="s">
        <v>22</v>
      </c>
    </row>
    <row r="9" spans="1:13" x14ac:dyDescent="0.35">
      <c r="A9" s="20" t="s">
        <v>23</v>
      </c>
      <c r="B9" s="20"/>
      <c r="C9" s="18">
        <v>9099878</v>
      </c>
      <c r="D9" s="18">
        <v>7159878</v>
      </c>
      <c r="E9" s="17">
        <f t="shared" ref="E9:E11" si="0">+D9-C9</f>
        <v>-1940000</v>
      </c>
      <c r="G9" s="18">
        <v>8281381</v>
      </c>
      <c r="H9" s="18">
        <v>6341381</v>
      </c>
      <c r="I9" s="17">
        <f t="shared" ref="I9:I11" si="1">+H9-G9</f>
        <v>-1940000</v>
      </c>
      <c r="K9" s="18">
        <v>818497</v>
      </c>
      <c r="L9" s="18">
        <v>818497</v>
      </c>
      <c r="M9" s="17">
        <f t="shared" ref="M9:M11" si="2">+L9-K9</f>
        <v>0</v>
      </c>
    </row>
    <row r="10" spans="1:13" x14ac:dyDescent="0.35">
      <c r="A10" s="20" t="s">
        <v>24</v>
      </c>
      <c r="B10" s="20"/>
      <c r="C10" s="18">
        <v>8578614</v>
      </c>
      <c r="D10" s="18">
        <v>6472621</v>
      </c>
      <c r="E10" s="17">
        <f t="shared" si="0"/>
        <v>-2105993</v>
      </c>
      <c r="G10" s="18">
        <v>7866635</v>
      </c>
      <c r="H10" s="18">
        <v>5760642</v>
      </c>
      <c r="I10" s="17">
        <f t="shared" si="1"/>
        <v>-2105993</v>
      </c>
      <c r="K10" s="18">
        <v>711979</v>
      </c>
      <c r="L10" s="18">
        <v>711979</v>
      </c>
      <c r="M10" s="17">
        <f t="shared" si="2"/>
        <v>0</v>
      </c>
    </row>
    <row r="11" spans="1:13" x14ac:dyDescent="0.35">
      <c r="A11" s="20" t="s">
        <v>25</v>
      </c>
      <c r="B11" s="20"/>
      <c r="C11" s="18">
        <v>-889564</v>
      </c>
      <c r="D11" s="18">
        <v>-676129.31123662507</v>
      </c>
      <c r="E11" s="17">
        <f t="shared" si="0"/>
        <v>213434.68876337493</v>
      </c>
      <c r="G11" s="18">
        <v>-851842</v>
      </c>
      <c r="H11" s="18">
        <v>-638407.31123662507</v>
      </c>
      <c r="I11" s="17">
        <f t="shared" si="1"/>
        <v>213434.68876337493</v>
      </c>
      <c r="K11" s="18">
        <v>-37722</v>
      </c>
      <c r="L11" s="18">
        <v>-37722</v>
      </c>
      <c r="M11" s="17">
        <f t="shared" si="2"/>
        <v>0</v>
      </c>
    </row>
    <row r="12" spans="1:13" ht="15" thickBot="1" x14ac:dyDescent="0.4">
      <c r="A12" s="15" t="s">
        <v>26</v>
      </c>
      <c r="C12" s="21">
        <f t="shared" ref="C12:E12" si="3">SUM(C9:C11)</f>
        <v>16788928</v>
      </c>
      <c r="D12" s="21">
        <f t="shared" si="3"/>
        <v>12956369.688763374</v>
      </c>
      <c r="E12" s="21">
        <f t="shared" si="3"/>
        <v>-3832558.3112366251</v>
      </c>
      <c r="G12" s="21">
        <f>+SUM(G9:G11)</f>
        <v>15296174</v>
      </c>
      <c r="H12" s="21">
        <f t="shared" ref="H12:I12" si="4">+SUM(H9:H11)</f>
        <v>11463615.688763374</v>
      </c>
      <c r="I12" s="21">
        <f t="shared" si="4"/>
        <v>-3832558.3112366251</v>
      </c>
      <c r="K12" s="21">
        <f>+SUM(K9:K11)</f>
        <v>1492754</v>
      </c>
      <c r="L12" s="21">
        <f t="shared" ref="L12:M12" si="5">+SUM(L9:L11)</f>
        <v>1492754</v>
      </c>
      <c r="M12" s="21">
        <f t="shared" si="5"/>
        <v>0</v>
      </c>
    </row>
    <row r="13" spans="1:13" x14ac:dyDescent="0.35">
      <c r="E13" s="17"/>
      <c r="G13" s="11"/>
      <c r="H13" s="12"/>
      <c r="I13" s="17"/>
      <c r="K13" s="11"/>
      <c r="L13" s="12"/>
      <c r="M13" s="126"/>
    </row>
    <row r="14" spans="1:13" x14ac:dyDescent="0.35">
      <c r="E14" s="17"/>
      <c r="G14" s="11"/>
      <c r="H14" s="12"/>
      <c r="I14" s="17"/>
      <c r="K14" s="11"/>
      <c r="L14" s="12"/>
      <c r="M14" s="126"/>
    </row>
    <row r="15" spans="1:13" ht="16" x14ac:dyDescent="0.5">
      <c r="A15" s="138" t="s">
        <v>27</v>
      </c>
      <c r="B15" s="138"/>
      <c r="C15" s="18"/>
      <c r="D15" s="18"/>
      <c r="E15" s="17"/>
      <c r="G15" s="18"/>
      <c r="H15" s="18"/>
      <c r="I15" s="17"/>
      <c r="K15" s="18"/>
      <c r="L15" s="18"/>
      <c r="M15" s="17"/>
    </row>
    <row r="16" spans="1:13" x14ac:dyDescent="0.35">
      <c r="A16" s="22"/>
      <c r="B16" s="12"/>
      <c r="C16" s="13"/>
      <c r="D16" s="24"/>
      <c r="E16" s="13"/>
    </row>
    <row r="17" spans="1:13" x14ac:dyDescent="0.35">
      <c r="A17" s="26" t="s">
        <v>28</v>
      </c>
      <c r="B17" s="12"/>
      <c r="C17" s="23"/>
      <c r="D17" s="27"/>
      <c r="E17" s="28">
        <v>0</v>
      </c>
      <c r="G17" s="23"/>
      <c r="H17" s="27"/>
      <c r="I17" s="28">
        <v>0</v>
      </c>
      <c r="K17" s="23"/>
      <c r="L17" s="27"/>
      <c r="M17" s="28">
        <v>0</v>
      </c>
    </row>
    <row r="18" spans="1:13" x14ac:dyDescent="0.35">
      <c r="A18" s="29"/>
      <c r="B18" s="12"/>
      <c r="C18" s="23"/>
      <c r="D18" s="27"/>
      <c r="E18" s="30"/>
      <c r="G18" s="23"/>
      <c r="H18" s="27"/>
      <c r="I18" s="30"/>
      <c r="K18" s="23"/>
      <c r="L18" s="27"/>
      <c r="M18" s="30"/>
    </row>
    <row r="19" spans="1:13" x14ac:dyDescent="0.35">
      <c r="A19" s="26" t="s">
        <v>29</v>
      </c>
      <c r="B19" s="12"/>
      <c r="C19" s="23"/>
      <c r="D19" s="27"/>
      <c r="E19" s="31">
        <f>+E17+E12</f>
        <v>-3832558.3112366251</v>
      </c>
      <c r="G19" s="23"/>
      <c r="H19" s="27"/>
      <c r="I19" s="31">
        <f>+I17+I12</f>
        <v>-3832558.3112366251</v>
      </c>
      <c r="K19" s="23"/>
      <c r="L19" s="27"/>
      <c r="M19" s="31">
        <f>+M17+M12</f>
        <v>0</v>
      </c>
    </row>
    <row r="20" spans="1:13" x14ac:dyDescent="0.35">
      <c r="A20" s="29"/>
      <c r="B20" s="12"/>
      <c r="C20" s="23"/>
      <c r="D20" s="27"/>
      <c r="E20" s="30"/>
      <c r="G20" s="23"/>
      <c r="H20" s="27"/>
      <c r="I20" s="30"/>
      <c r="K20" s="23"/>
      <c r="L20" s="27"/>
      <c r="M20" s="30"/>
    </row>
    <row r="21" spans="1:13" ht="15" thickBot="1" x14ac:dyDescent="0.4">
      <c r="A21" s="26" t="s">
        <v>30</v>
      </c>
      <c r="B21" s="12"/>
      <c r="C21" s="23"/>
      <c r="D21" s="27"/>
      <c r="E21" s="32">
        <f>+E19-E17</f>
        <v>-3832558.3112366251</v>
      </c>
      <c r="G21" s="23"/>
      <c r="H21" s="27"/>
      <c r="I21" s="32">
        <f>+I19-I17</f>
        <v>-3832558.3112366251</v>
      </c>
      <c r="K21" s="23"/>
      <c r="L21" s="27"/>
      <c r="M21" s="32">
        <f>+M19-M17</f>
        <v>0</v>
      </c>
    </row>
    <row r="22" spans="1:13" ht="15" thickTop="1" x14ac:dyDescent="0.35">
      <c r="A22" s="26"/>
      <c r="B22" s="12"/>
      <c r="C22" s="23"/>
      <c r="D22" s="27"/>
      <c r="E22" s="30">
        <f>SUM(C26:C33)-E21</f>
        <v>0</v>
      </c>
      <c r="G22" s="23"/>
      <c r="H22" s="27"/>
      <c r="I22" s="30">
        <f>SUM(G26:G33)-I21</f>
        <v>0</v>
      </c>
      <c r="K22" s="23"/>
      <c r="L22" s="27"/>
      <c r="M22" s="30">
        <f>SUM(K26:K33)-M21</f>
        <v>0</v>
      </c>
    </row>
    <row r="23" spans="1:13" x14ac:dyDescent="0.35">
      <c r="A23" s="26"/>
      <c r="B23" s="12"/>
      <c r="C23" s="27" t="s">
        <v>31</v>
      </c>
      <c r="D23" s="27" t="s">
        <v>32</v>
      </c>
      <c r="E23" s="30"/>
      <c r="G23" s="27" t="s">
        <v>31</v>
      </c>
      <c r="H23" s="27" t="s">
        <v>32</v>
      </c>
      <c r="I23" s="30"/>
      <c r="K23" s="27" t="s">
        <v>31</v>
      </c>
      <c r="L23" s="27" t="s">
        <v>32</v>
      </c>
      <c r="M23" s="30"/>
    </row>
    <row r="24" spans="1:13" x14ac:dyDescent="0.35">
      <c r="A24" s="33" t="s">
        <v>33</v>
      </c>
      <c r="B24" s="12"/>
      <c r="C24" s="34"/>
      <c r="D24" s="34"/>
      <c r="E24" s="35">
        <f>+E17</f>
        <v>0</v>
      </c>
      <c r="G24" s="34"/>
      <c r="H24" s="34"/>
      <c r="I24" s="35">
        <f>+I17</f>
        <v>0</v>
      </c>
      <c r="K24" s="34"/>
      <c r="L24" s="34"/>
      <c r="M24" s="35">
        <f>+M17</f>
        <v>0</v>
      </c>
    </row>
    <row r="25" spans="1:13" x14ac:dyDescent="0.35">
      <c r="A25" s="33"/>
      <c r="B25" s="12"/>
      <c r="C25" s="34"/>
      <c r="D25" s="34"/>
      <c r="E25" s="35"/>
      <c r="G25" s="34"/>
      <c r="H25" s="34"/>
      <c r="I25" s="35"/>
      <c r="K25" s="34"/>
      <c r="L25" s="34"/>
      <c r="M25" s="35"/>
    </row>
    <row r="26" spans="1:13" x14ac:dyDescent="0.35">
      <c r="A26" s="33" t="s">
        <v>34</v>
      </c>
      <c r="B26" s="12"/>
      <c r="C26" s="35">
        <f>+E9/2+E11/4</f>
        <v>-916641.32780915627</v>
      </c>
      <c r="D26" s="36" t="s">
        <v>35</v>
      </c>
      <c r="E26" s="30">
        <f>ROUND(C26*273/365,0)</f>
        <v>-685597</v>
      </c>
      <c r="G26" s="35">
        <f>+I9/2+I11/4</f>
        <v>-916641.32780915627</v>
      </c>
      <c r="H26" s="36" t="s">
        <v>35</v>
      </c>
      <c r="I26" s="30">
        <f>ROUND(G26*273/365,0)</f>
        <v>-685597</v>
      </c>
      <c r="K26" s="35">
        <f>+M9/2+M11/4</f>
        <v>0</v>
      </c>
      <c r="L26" s="36" t="s">
        <v>35</v>
      </c>
      <c r="M26" s="30">
        <f>ROUND(K26*273/365,0)</f>
        <v>0</v>
      </c>
    </row>
    <row r="27" spans="1:13" x14ac:dyDescent="0.35">
      <c r="A27" s="33"/>
      <c r="B27" s="12"/>
      <c r="C27" s="35"/>
      <c r="D27" s="36"/>
      <c r="E27" s="30"/>
      <c r="G27" s="35"/>
      <c r="H27" s="36"/>
      <c r="I27" s="30"/>
      <c r="K27" s="35"/>
      <c r="L27" s="36"/>
      <c r="M27" s="30"/>
    </row>
    <row r="28" spans="1:13" x14ac:dyDescent="0.35">
      <c r="A28" s="33" t="s">
        <v>36</v>
      </c>
      <c r="B28" s="12"/>
      <c r="C28" s="30">
        <f>+C26</f>
        <v>-916641.32780915627</v>
      </c>
      <c r="D28" s="36" t="s">
        <v>37</v>
      </c>
      <c r="E28" s="30">
        <f>ROUND(C28*181/365,0)</f>
        <v>-454554</v>
      </c>
      <c r="G28" s="30">
        <f>+G26</f>
        <v>-916641.32780915627</v>
      </c>
      <c r="H28" s="36" t="s">
        <v>37</v>
      </c>
      <c r="I28" s="30">
        <f>ROUND(G28*181/365,0)</f>
        <v>-454554</v>
      </c>
      <c r="K28" s="30">
        <f>+K26</f>
        <v>0</v>
      </c>
      <c r="L28" s="36" t="s">
        <v>37</v>
      </c>
      <c r="M28" s="30">
        <f>ROUND(K28*181/365,0)</f>
        <v>0</v>
      </c>
    </row>
    <row r="29" spans="1:13" x14ac:dyDescent="0.35">
      <c r="A29" s="33"/>
      <c r="B29" s="12"/>
      <c r="C29" s="30"/>
      <c r="D29" s="36"/>
      <c r="E29" s="30"/>
      <c r="G29" s="30"/>
      <c r="H29" s="36"/>
      <c r="I29" s="30"/>
      <c r="K29" s="30"/>
      <c r="L29" s="36"/>
      <c r="M29" s="30"/>
    </row>
    <row r="30" spans="1:13" x14ac:dyDescent="0.35">
      <c r="A30" s="33" t="s">
        <v>38</v>
      </c>
      <c r="B30" s="12"/>
      <c r="C30" s="30">
        <f>+E10/2+E11/4</f>
        <v>-999637.82780915627</v>
      </c>
      <c r="D30" s="36" t="s">
        <v>39</v>
      </c>
      <c r="E30" s="30">
        <f>ROUND(C30*91/365,0)</f>
        <v>-249225</v>
      </c>
      <c r="G30" s="30">
        <f>+I10/2+I11/4</f>
        <v>-999637.82780915627</v>
      </c>
      <c r="H30" s="36" t="s">
        <v>39</v>
      </c>
      <c r="I30" s="30">
        <f>ROUND(G30*91/365,0)</f>
        <v>-249225</v>
      </c>
      <c r="K30" s="30">
        <f>+M10/2+M11/4</f>
        <v>0</v>
      </c>
      <c r="L30" s="36" t="s">
        <v>39</v>
      </c>
      <c r="M30" s="30">
        <f>ROUND(K30*91/365,0)</f>
        <v>0</v>
      </c>
    </row>
    <row r="31" spans="1:13" x14ac:dyDescent="0.35">
      <c r="A31" s="33"/>
      <c r="B31" s="12"/>
      <c r="C31" s="30"/>
      <c r="D31" s="36"/>
      <c r="E31" s="30"/>
      <c r="G31" s="30"/>
      <c r="H31" s="36"/>
      <c r="I31" s="30"/>
      <c r="K31" s="30"/>
      <c r="L31" s="36"/>
      <c r="M31" s="30"/>
    </row>
    <row r="32" spans="1:13" x14ac:dyDescent="0.35">
      <c r="A32" s="33" t="s">
        <v>40</v>
      </c>
      <c r="B32" s="12"/>
      <c r="C32" s="30">
        <f>+C30</f>
        <v>-999637.82780915627</v>
      </c>
      <c r="D32" s="36" t="s">
        <v>41</v>
      </c>
      <c r="E32" s="31">
        <f>ROUND(C32*1/365,0)</f>
        <v>-2739</v>
      </c>
      <c r="G32" s="30">
        <f>+G30</f>
        <v>-999637.82780915627</v>
      </c>
      <c r="H32" s="36" t="s">
        <v>41</v>
      </c>
      <c r="I32" s="31">
        <f>ROUND(G32*1/365,0)</f>
        <v>-2739</v>
      </c>
      <c r="K32" s="30">
        <f>+K30</f>
        <v>0</v>
      </c>
      <c r="L32" s="36" t="s">
        <v>41</v>
      </c>
      <c r="M32" s="31">
        <f>ROUND(K32*1/365,0)</f>
        <v>0</v>
      </c>
    </row>
    <row r="33" spans="1:13" x14ac:dyDescent="0.35">
      <c r="A33" s="22"/>
      <c r="B33" s="12"/>
      <c r="C33" s="30"/>
      <c r="D33" s="30"/>
      <c r="E33" s="25"/>
      <c r="G33" s="30"/>
      <c r="H33" s="30"/>
      <c r="I33" s="25"/>
      <c r="K33" s="30"/>
      <c r="L33" s="30"/>
      <c r="M33" s="25"/>
    </row>
    <row r="34" spans="1:13" ht="15" thickBot="1" x14ac:dyDescent="0.4">
      <c r="A34" s="26" t="s">
        <v>42</v>
      </c>
      <c r="B34" s="12"/>
      <c r="D34" s="27"/>
      <c r="E34" s="32">
        <f>SUM(E24:E33)</f>
        <v>-1392115</v>
      </c>
      <c r="G34" s="11"/>
      <c r="H34" s="27"/>
      <c r="I34" s="32">
        <f>SUM(I24:I33)</f>
        <v>-1392115</v>
      </c>
      <c r="K34" s="11"/>
      <c r="L34" s="27"/>
      <c r="M34" s="32">
        <f>SUM(M24:M33)</f>
        <v>0</v>
      </c>
    </row>
    <row r="35" spans="1:13" ht="15" thickTop="1" x14ac:dyDescent="0.35">
      <c r="C35" s="13"/>
      <c r="D35" s="13"/>
      <c r="E35" s="13"/>
    </row>
    <row r="36" spans="1:13" x14ac:dyDescent="0.35">
      <c r="C36" s="13"/>
      <c r="D36" s="13"/>
      <c r="E36" s="13"/>
    </row>
  </sheetData>
  <mergeCells count="4">
    <mergeCell ref="C5:E5"/>
    <mergeCell ref="G5:I5"/>
    <mergeCell ref="K5:M5"/>
    <mergeCell ref="A15:B15"/>
  </mergeCells>
  <pageMargins left="0.7" right="0.7" top="0.75" bottom="0.75" header="0.3" footer="0.3"/>
  <pageSetup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6"/>
  <sheetViews>
    <sheetView zoomScale="90" zoomScaleNormal="90" workbookViewId="0"/>
  </sheetViews>
  <sheetFormatPr defaultColWidth="9.1796875" defaultRowHeight="14.5" x14ac:dyDescent="0.35"/>
  <cols>
    <col min="1" max="1" width="12.26953125" style="15" customWidth="1"/>
    <col min="2" max="2" width="26.26953125" style="15" customWidth="1"/>
    <col min="3" max="3" width="18.7265625" style="11" customWidth="1"/>
    <col min="4" max="5" width="18.7265625" style="12" customWidth="1"/>
    <col min="6" max="6" width="5.26953125" style="13" customWidth="1"/>
    <col min="7" max="9" width="18.7265625" style="13" customWidth="1"/>
    <col min="10" max="10" width="5.26953125" style="13" customWidth="1"/>
    <col min="11" max="13" width="18.7265625" style="13" customWidth="1"/>
    <col min="14" max="16384" width="9.1796875" style="13"/>
  </cols>
  <sheetData>
    <row r="1" spans="1:13" x14ac:dyDescent="0.35">
      <c r="A1" s="10" t="s">
        <v>126</v>
      </c>
    </row>
    <row r="2" spans="1:13" x14ac:dyDescent="0.35">
      <c r="A2" s="10" t="s">
        <v>15</v>
      </c>
      <c r="B2" s="10"/>
    </row>
    <row r="3" spans="1:13" x14ac:dyDescent="0.35">
      <c r="A3" s="10" t="s">
        <v>136</v>
      </c>
      <c r="B3" s="10"/>
    </row>
    <row r="4" spans="1:13" x14ac:dyDescent="0.35">
      <c r="A4" s="14" t="s">
        <v>16</v>
      </c>
    </row>
    <row r="5" spans="1:13" x14ac:dyDescent="0.35">
      <c r="C5" s="139" t="s">
        <v>135</v>
      </c>
      <c r="D5" s="140"/>
      <c r="E5" s="141"/>
      <c r="G5" s="139" t="s">
        <v>54</v>
      </c>
      <c r="H5" s="140"/>
      <c r="I5" s="141"/>
      <c r="K5" s="139" t="s">
        <v>55</v>
      </c>
      <c r="L5" s="140"/>
      <c r="M5" s="141"/>
    </row>
    <row r="6" spans="1:13" x14ac:dyDescent="0.35">
      <c r="C6" s="16" t="s">
        <v>18</v>
      </c>
      <c r="D6" s="16" t="s">
        <v>18</v>
      </c>
      <c r="E6" s="17"/>
      <c r="G6" s="16" t="s">
        <v>18</v>
      </c>
      <c r="H6" s="16" t="s">
        <v>18</v>
      </c>
      <c r="I6" s="17"/>
      <c r="K6" s="16" t="s">
        <v>18</v>
      </c>
      <c r="L6" s="16" t="s">
        <v>18</v>
      </c>
      <c r="M6" s="17"/>
    </row>
    <row r="7" spans="1:13" x14ac:dyDescent="0.35">
      <c r="C7" s="18" t="s">
        <v>19</v>
      </c>
      <c r="D7" s="18" t="s">
        <v>19</v>
      </c>
      <c r="E7" s="17"/>
      <c r="G7" s="18" t="s">
        <v>19</v>
      </c>
      <c r="H7" s="18" t="s">
        <v>19</v>
      </c>
      <c r="I7" s="17"/>
      <c r="K7" s="18" t="s">
        <v>19</v>
      </c>
      <c r="L7" s="18" t="s">
        <v>19</v>
      </c>
      <c r="M7" s="17"/>
    </row>
    <row r="8" spans="1:13" ht="16" x14ac:dyDescent="0.5">
      <c r="C8" s="19" t="s">
        <v>20</v>
      </c>
      <c r="D8" s="19" t="s">
        <v>21</v>
      </c>
      <c r="E8" s="19" t="s">
        <v>22</v>
      </c>
      <c r="G8" s="19" t="s">
        <v>20</v>
      </c>
      <c r="H8" s="19" t="s">
        <v>21</v>
      </c>
      <c r="I8" s="19" t="s">
        <v>22</v>
      </c>
      <c r="K8" s="19" t="s">
        <v>20</v>
      </c>
      <c r="L8" s="19" t="s">
        <v>21</v>
      </c>
      <c r="M8" s="19" t="s">
        <v>22</v>
      </c>
    </row>
    <row r="9" spans="1:13" x14ac:dyDescent="0.35">
      <c r="A9" s="20" t="s">
        <v>23</v>
      </c>
      <c r="B9" s="20"/>
      <c r="C9" s="18">
        <v>9099878</v>
      </c>
      <c r="D9" s="18">
        <v>6354242</v>
      </c>
      <c r="E9" s="17">
        <f t="shared" ref="E9:E11" si="0">+D9-C9</f>
        <v>-2745636</v>
      </c>
      <c r="G9" s="18">
        <v>8281381</v>
      </c>
      <c r="H9" s="18">
        <v>5669640</v>
      </c>
      <c r="I9" s="17">
        <f t="shared" ref="I9:I11" si="1">+H9-G9</f>
        <v>-2611741</v>
      </c>
      <c r="K9" s="18">
        <v>818497</v>
      </c>
      <c r="L9" s="18">
        <v>684601</v>
      </c>
      <c r="M9" s="17">
        <f t="shared" ref="M9:M11" si="2">+L9-K9</f>
        <v>-133896</v>
      </c>
    </row>
    <row r="10" spans="1:13" x14ac:dyDescent="0.35">
      <c r="A10" s="20" t="s">
        <v>24</v>
      </c>
      <c r="B10" s="20"/>
      <c r="C10" s="18">
        <v>8578614</v>
      </c>
      <c r="D10" s="18">
        <v>5787572</v>
      </c>
      <c r="E10" s="17">
        <f t="shared" si="0"/>
        <v>-2791042</v>
      </c>
      <c r="G10" s="18">
        <v>7866635</v>
      </c>
      <c r="H10" s="18">
        <v>5244385</v>
      </c>
      <c r="I10" s="17">
        <f t="shared" si="1"/>
        <v>-2622250</v>
      </c>
      <c r="K10" s="18">
        <v>711979</v>
      </c>
      <c r="L10" s="18">
        <v>543187</v>
      </c>
      <c r="M10" s="17">
        <f t="shared" si="2"/>
        <v>-168792</v>
      </c>
    </row>
    <row r="11" spans="1:13" x14ac:dyDescent="0.35">
      <c r="A11" s="20" t="s">
        <v>25</v>
      </c>
      <c r="B11" s="20"/>
      <c r="C11" s="18">
        <v>-889564</v>
      </c>
      <c r="D11" s="18">
        <v>-605999.48195956275</v>
      </c>
      <c r="E11" s="17">
        <f t="shared" si="0"/>
        <v>283564.51804043725</v>
      </c>
      <c r="G11" s="18">
        <v>-851842</v>
      </c>
      <c r="H11" s="18">
        <v>-575737.9039041081</v>
      </c>
      <c r="I11" s="17">
        <f t="shared" si="1"/>
        <v>276104.0960958919</v>
      </c>
      <c r="K11" s="18">
        <v>-37722</v>
      </c>
      <c r="L11" s="18">
        <v>-30261.578055454644</v>
      </c>
      <c r="M11" s="17">
        <f t="shared" si="2"/>
        <v>7460.4219445453564</v>
      </c>
    </row>
    <row r="12" spans="1:13" ht="15" thickBot="1" x14ac:dyDescent="0.4">
      <c r="A12" s="15" t="s">
        <v>26</v>
      </c>
      <c r="C12" s="21">
        <f t="shared" ref="C12:E12" si="3">SUM(C9:C11)</f>
        <v>16788928</v>
      </c>
      <c r="D12" s="21">
        <f t="shared" si="3"/>
        <v>11535814.518040437</v>
      </c>
      <c r="E12" s="21">
        <f t="shared" si="3"/>
        <v>-5253113.4819595627</v>
      </c>
      <c r="G12" s="21">
        <f>+SUM(G9:G11)</f>
        <v>15296174</v>
      </c>
      <c r="H12" s="21">
        <f t="shared" ref="H12:I12" si="4">+SUM(H9:H11)</f>
        <v>10338287.096095892</v>
      </c>
      <c r="I12" s="21">
        <f t="shared" si="4"/>
        <v>-4957886.9039041083</v>
      </c>
      <c r="K12" s="21">
        <f>+SUM(K9:K11)</f>
        <v>1492754</v>
      </c>
      <c r="L12" s="21">
        <f t="shared" ref="L12:M12" si="5">+SUM(L9:L11)</f>
        <v>1197526.4219445453</v>
      </c>
      <c r="M12" s="21">
        <f t="shared" si="5"/>
        <v>-295227.57805545465</v>
      </c>
    </row>
    <row r="13" spans="1:13" x14ac:dyDescent="0.35">
      <c r="E13" s="17"/>
      <c r="G13" s="11"/>
      <c r="H13" s="12"/>
      <c r="I13" s="17"/>
      <c r="K13" s="11"/>
      <c r="L13" s="12"/>
      <c r="M13" s="126"/>
    </row>
    <row r="14" spans="1:13" x14ac:dyDescent="0.35">
      <c r="E14" s="17"/>
      <c r="G14" s="11"/>
      <c r="H14" s="12"/>
      <c r="I14" s="17"/>
      <c r="K14" s="11"/>
      <c r="L14" s="12"/>
      <c r="M14" s="126"/>
    </row>
    <row r="15" spans="1:13" ht="16" x14ac:dyDescent="0.5">
      <c r="A15" s="138" t="s">
        <v>27</v>
      </c>
      <c r="B15" s="138"/>
      <c r="C15" s="18"/>
      <c r="D15" s="18"/>
      <c r="E15" s="17"/>
      <c r="G15" s="18"/>
      <c r="H15" s="18"/>
      <c r="I15" s="17"/>
      <c r="K15" s="18"/>
      <c r="L15" s="18"/>
      <c r="M15" s="17"/>
    </row>
    <row r="16" spans="1:13" x14ac:dyDescent="0.35">
      <c r="A16" s="22"/>
      <c r="B16" s="12"/>
      <c r="C16" s="13"/>
      <c r="D16" s="24"/>
      <c r="E16" s="13"/>
    </row>
    <row r="17" spans="1:13" x14ac:dyDescent="0.35">
      <c r="A17" s="26" t="s">
        <v>28</v>
      </c>
      <c r="B17" s="12"/>
      <c r="C17" s="23"/>
      <c r="D17" s="27"/>
      <c r="E17" s="28">
        <v>0</v>
      </c>
      <c r="G17" s="23"/>
      <c r="H17" s="27"/>
      <c r="I17" s="28">
        <v>0</v>
      </c>
      <c r="K17" s="23"/>
      <c r="L17" s="27"/>
      <c r="M17" s="28">
        <v>0</v>
      </c>
    </row>
    <row r="18" spans="1:13" x14ac:dyDescent="0.35">
      <c r="A18" s="29"/>
      <c r="B18" s="12"/>
      <c r="C18" s="23"/>
      <c r="D18" s="27"/>
      <c r="E18" s="30"/>
      <c r="G18" s="23"/>
      <c r="H18" s="27"/>
      <c r="I18" s="30"/>
      <c r="K18" s="23"/>
      <c r="L18" s="27"/>
      <c r="M18" s="30"/>
    </row>
    <row r="19" spans="1:13" x14ac:dyDescent="0.35">
      <c r="A19" s="26" t="s">
        <v>29</v>
      </c>
      <c r="B19" s="12"/>
      <c r="C19" s="23"/>
      <c r="D19" s="27"/>
      <c r="E19" s="31">
        <f>+E17+E12</f>
        <v>-5253113.4819595627</v>
      </c>
      <c r="G19" s="23"/>
      <c r="H19" s="27"/>
      <c r="I19" s="31">
        <f>+I17+I12</f>
        <v>-4957886.9039041083</v>
      </c>
      <c r="K19" s="23"/>
      <c r="L19" s="27"/>
      <c r="M19" s="31">
        <f>+M17+M12</f>
        <v>-295227.57805545465</v>
      </c>
    </row>
    <row r="20" spans="1:13" x14ac:dyDescent="0.35">
      <c r="A20" s="29"/>
      <c r="B20" s="12"/>
      <c r="C20" s="23"/>
      <c r="D20" s="27"/>
      <c r="E20" s="30"/>
      <c r="G20" s="23"/>
      <c r="H20" s="27"/>
      <c r="I20" s="30"/>
      <c r="K20" s="23"/>
      <c r="L20" s="27"/>
      <c r="M20" s="30"/>
    </row>
    <row r="21" spans="1:13" ht="15" thickBot="1" x14ac:dyDescent="0.4">
      <c r="A21" s="26" t="s">
        <v>30</v>
      </c>
      <c r="B21" s="12"/>
      <c r="C21" s="23"/>
      <c r="D21" s="27"/>
      <c r="E21" s="32">
        <f>+E19-E17</f>
        <v>-5253113.4819595627</v>
      </c>
      <c r="G21" s="23"/>
      <c r="H21" s="27"/>
      <c r="I21" s="32">
        <f>+I19-I17</f>
        <v>-4957886.9039041083</v>
      </c>
      <c r="K21" s="23"/>
      <c r="L21" s="27"/>
      <c r="M21" s="32">
        <f>+M19-M17</f>
        <v>-295227.57805545465</v>
      </c>
    </row>
    <row r="22" spans="1:13" ht="15" thickTop="1" x14ac:dyDescent="0.35">
      <c r="A22" s="26"/>
      <c r="B22" s="12"/>
      <c r="C22" s="23"/>
      <c r="D22" s="27"/>
      <c r="E22" s="30">
        <f>SUM(C26:C33)-E21</f>
        <v>0</v>
      </c>
      <c r="G22" s="23"/>
      <c r="H22" s="27"/>
      <c r="I22" s="30">
        <f>SUM(G26:G33)-I21</f>
        <v>0</v>
      </c>
      <c r="K22" s="23"/>
      <c r="L22" s="27"/>
      <c r="M22" s="30">
        <f>SUM(K26:K33)-M21</f>
        <v>0</v>
      </c>
    </row>
    <row r="23" spans="1:13" x14ac:dyDescent="0.35">
      <c r="A23" s="26"/>
      <c r="B23" s="12"/>
      <c r="C23" s="27" t="s">
        <v>31</v>
      </c>
      <c r="D23" s="27" t="s">
        <v>32</v>
      </c>
      <c r="E23" s="30"/>
      <c r="G23" s="27" t="s">
        <v>31</v>
      </c>
      <c r="H23" s="27" t="s">
        <v>32</v>
      </c>
      <c r="I23" s="30"/>
      <c r="K23" s="27" t="s">
        <v>31</v>
      </c>
      <c r="L23" s="27" t="s">
        <v>32</v>
      </c>
      <c r="M23" s="30"/>
    </row>
    <row r="24" spans="1:13" x14ac:dyDescent="0.35">
      <c r="A24" s="33" t="s">
        <v>33</v>
      </c>
      <c r="B24" s="12"/>
      <c r="C24" s="34"/>
      <c r="D24" s="34"/>
      <c r="E24" s="35">
        <f>+E17</f>
        <v>0</v>
      </c>
      <c r="G24" s="34"/>
      <c r="H24" s="34"/>
      <c r="I24" s="35">
        <f>+I17</f>
        <v>0</v>
      </c>
      <c r="K24" s="34"/>
      <c r="L24" s="34"/>
      <c r="M24" s="35">
        <f>+M17</f>
        <v>0</v>
      </c>
    </row>
    <row r="25" spans="1:13" x14ac:dyDescent="0.35">
      <c r="A25" s="33"/>
      <c r="B25" s="12"/>
      <c r="C25" s="34"/>
      <c r="D25" s="34"/>
      <c r="E25" s="35"/>
      <c r="G25" s="34"/>
      <c r="H25" s="34"/>
      <c r="I25" s="35"/>
      <c r="K25" s="34"/>
      <c r="L25" s="34"/>
      <c r="M25" s="35"/>
    </row>
    <row r="26" spans="1:13" x14ac:dyDescent="0.35">
      <c r="A26" s="33" t="s">
        <v>34</v>
      </c>
      <c r="B26" s="12"/>
      <c r="C26" s="35">
        <f>+E9/2+E11/4</f>
        <v>-1301926.8704898907</v>
      </c>
      <c r="D26" s="36" t="s">
        <v>35</v>
      </c>
      <c r="E26" s="30">
        <f>ROUND(C26*273/365,0)</f>
        <v>-973770</v>
      </c>
      <c r="G26" s="35">
        <f>+I9/2+I11/4</f>
        <v>-1236844.4759760271</v>
      </c>
      <c r="H26" s="36" t="s">
        <v>35</v>
      </c>
      <c r="I26" s="30">
        <f>ROUND(G26*273/365,0)</f>
        <v>-925092</v>
      </c>
      <c r="K26" s="35">
        <f>+M9/2+M11/4</f>
        <v>-65082.894513863663</v>
      </c>
      <c r="L26" s="36" t="s">
        <v>35</v>
      </c>
      <c r="M26" s="30">
        <f>ROUND(K26*273/365,0)</f>
        <v>-48678</v>
      </c>
    </row>
    <row r="27" spans="1:13" x14ac:dyDescent="0.35">
      <c r="A27" s="33"/>
      <c r="B27" s="12"/>
      <c r="C27" s="35"/>
      <c r="D27" s="36"/>
      <c r="E27" s="30"/>
      <c r="G27" s="35"/>
      <c r="H27" s="36"/>
      <c r="I27" s="30"/>
      <c r="K27" s="35"/>
      <c r="L27" s="36"/>
      <c r="M27" s="30"/>
    </row>
    <row r="28" spans="1:13" x14ac:dyDescent="0.35">
      <c r="A28" s="33" t="s">
        <v>36</v>
      </c>
      <c r="B28" s="12"/>
      <c r="C28" s="30">
        <f>+C26</f>
        <v>-1301926.8704898907</v>
      </c>
      <c r="D28" s="36" t="s">
        <v>37</v>
      </c>
      <c r="E28" s="30">
        <f>ROUND(C28*181/365,0)</f>
        <v>-645613</v>
      </c>
      <c r="G28" s="30">
        <f>+G26</f>
        <v>-1236844.4759760271</v>
      </c>
      <c r="H28" s="36" t="s">
        <v>37</v>
      </c>
      <c r="I28" s="30">
        <f>ROUND(G28*181/365,0)</f>
        <v>-613339</v>
      </c>
      <c r="K28" s="30">
        <f>+K26</f>
        <v>-65082.894513863663</v>
      </c>
      <c r="L28" s="36" t="s">
        <v>37</v>
      </c>
      <c r="M28" s="30">
        <f>ROUND(K28*181/365,0)</f>
        <v>-32274</v>
      </c>
    </row>
    <row r="29" spans="1:13" x14ac:dyDescent="0.35">
      <c r="A29" s="33"/>
      <c r="B29" s="12"/>
      <c r="C29" s="30"/>
      <c r="D29" s="36"/>
      <c r="E29" s="30"/>
      <c r="G29" s="30"/>
      <c r="H29" s="36"/>
      <c r="I29" s="30"/>
      <c r="K29" s="30"/>
      <c r="L29" s="36"/>
      <c r="M29" s="30"/>
    </row>
    <row r="30" spans="1:13" x14ac:dyDescent="0.35">
      <c r="A30" s="33" t="s">
        <v>38</v>
      </c>
      <c r="B30" s="12"/>
      <c r="C30" s="30">
        <f>+E10/2+E11/4</f>
        <v>-1324629.8704898907</v>
      </c>
      <c r="D30" s="36" t="s">
        <v>39</v>
      </c>
      <c r="E30" s="30">
        <f>ROUND(C30*91/365,0)</f>
        <v>-330250</v>
      </c>
      <c r="G30" s="30">
        <f>+I10/2+I11/4</f>
        <v>-1242098.9759760271</v>
      </c>
      <c r="H30" s="36" t="s">
        <v>39</v>
      </c>
      <c r="I30" s="30">
        <f>ROUND(G30*91/365,0)</f>
        <v>-309674</v>
      </c>
      <c r="K30" s="30">
        <f>+M10/2+M11/4</f>
        <v>-82530.894513863663</v>
      </c>
      <c r="L30" s="36" t="s">
        <v>39</v>
      </c>
      <c r="M30" s="30">
        <f>ROUND(K30*91/365,0)</f>
        <v>-20576</v>
      </c>
    </row>
    <row r="31" spans="1:13" x14ac:dyDescent="0.35">
      <c r="A31" s="33"/>
      <c r="B31" s="12"/>
      <c r="C31" s="30"/>
      <c r="D31" s="36"/>
      <c r="E31" s="30"/>
      <c r="G31" s="30"/>
      <c r="H31" s="36"/>
      <c r="I31" s="30"/>
      <c r="K31" s="30"/>
      <c r="L31" s="36"/>
      <c r="M31" s="30"/>
    </row>
    <row r="32" spans="1:13" x14ac:dyDescent="0.35">
      <c r="A32" s="33" t="s">
        <v>40</v>
      </c>
      <c r="B32" s="12"/>
      <c r="C32" s="30">
        <f>+C30</f>
        <v>-1324629.8704898907</v>
      </c>
      <c r="D32" s="36" t="s">
        <v>41</v>
      </c>
      <c r="E32" s="31">
        <f>ROUND(C32*1/365,0)</f>
        <v>-3629</v>
      </c>
      <c r="G32" s="30">
        <f>+G30</f>
        <v>-1242098.9759760271</v>
      </c>
      <c r="H32" s="36" t="s">
        <v>41</v>
      </c>
      <c r="I32" s="31">
        <f>ROUND(G32*1/365,0)</f>
        <v>-3403</v>
      </c>
      <c r="K32" s="30">
        <f>+K30</f>
        <v>-82530.894513863663</v>
      </c>
      <c r="L32" s="36" t="s">
        <v>41</v>
      </c>
      <c r="M32" s="31">
        <f>ROUND(K32*1/365,0)</f>
        <v>-226</v>
      </c>
    </row>
    <row r="33" spans="1:13" x14ac:dyDescent="0.35">
      <c r="A33" s="22"/>
      <c r="B33" s="12"/>
      <c r="C33" s="30"/>
      <c r="D33" s="30"/>
      <c r="E33" s="25"/>
      <c r="G33" s="30"/>
      <c r="H33" s="30"/>
      <c r="I33" s="25"/>
      <c r="K33" s="30"/>
      <c r="L33" s="30"/>
      <c r="M33" s="25"/>
    </row>
    <row r="34" spans="1:13" ht="15" thickBot="1" x14ac:dyDescent="0.4">
      <c r="A34" s="26" t="s">
        <v>42</v>
      </c>
      <c r="B34" s="12"/>
      <c r="D34" s="27"/>
      <c r="E34" s="32">
        <f>SUM(E24:E33)</f>
        <v>-1953262</v>
      </c>
      <c r="G34" s="11"/>
      <c r="H34" s="27"/>
      <c r="I34" s="32">
        <f>SUM(I24:I33)</f>
        <v>-1851508</v>
      </c>
      <c r="K34" s="11"/>
      <c r="L34" s="27"/>
      <c r="M34" s="32">
        <f>SUM(M24:M33)</f>
        <v>-101754</v>
      </c>
    </row>
    <row r="35" spans="1:13" ht="15" thickTop="1" x14ac:dyDescent="0.35">
      <c r="C35" s="13"/>
      <c r="D35" s="13"/>
      <c r="E35" s="13"/>
    </row>
    <row r="36" spans="1:13" x14ac:dyDescent="0.35">
      <c r="C36" s="13"/>
      <c r="D36" s="13"/>
      <c r="E36" s="13"/>
    </row>
  </sheetData>
  <mergeCells count="4">
    <mergeCell ref="C5:E5"/>
    <mergeCell ref="G5:I5"/>
    <mergeCell ref="K5:M5"/>
    <mergeCell ref="A15:B15"/>
  </mergeCells>
  <pageMargins left="0.7" right="0.7" top="0.75" bottom="0.75" header="0.3" footer="0.3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2"/>
  <sheetViews>
    <sheetView workbookViewId="0">
      <selection sqref="A1:C1"/>
    </sheetView>
  </sheetViews>
  <sheetFormatPr defaultColWidth="9.1796875" defaultRowHeight="12.5" x14ac:dyDescent="0.25"/>
  <cols>
    <col min="1" max="1" width="64.1796875" style="127" customWidth="1"/>
    <col min="2" max="2" width="8.1796875" style="127" customWidth="1"/>
    <col min="3" max="3" width="13" style="127" customWidth="1"/>
    <col min="4" max="4" width="10.26953125" style="127" bestFit="1" customWidth="1"/>
    <col min="5" max="16384" width="9.1796875" style="127"/>
  </cols>
  <sheetData>
    <row r="1" spans="1:4" ht="13" x14ac:dyDescent="0.3">
      <c r="A1" s="142" t="s">
        <v>126</v>
      </c>
      <c r="B1" s="142"/>
      <c r="C1" s="142"/>
    </row>
    <row r="2" spans="1:4" ht="13" x14ac:dyDescent="0.3">
      <c r="A2" s="142" t="s">
        <v>65</v>
      </c>
      <c r="B2" s="142"/>
      <c r="C2" s="142"/>
    </row>
    <row r="3" spans="1:4" ht="13" x14ac:dyDescent="0.3">
      <c r="A3" s="142" t="s">
        <v>137</v>
      </c>
      <c r="B3" s="142"/>
      <c r="C3" s="142"/>
    </row>
    <row r="4" spans="1:4" ht="13" x14ac:dyDescent="0.3">
      <c r="A4" s="142" t="s">
        <v>50</v>
      </c>
      <c r="B4" s="142"/>
      <c r="C4" s="142"/>
    </row>
    <row r="5" spans="1:4" ht="13" x14ac:dyDescent="0.3">
      <c r="A5" s="142" t="s">
        <v>67</v>
      </c>
      <c r="B5" s="142"/>
      <c r="C5" s="142"/>
    </row>
    <row r="7" spans="1:4" ht="13" x14ac:dyDescent="0.3">
      <c r="A7" s="128" t="s">
        <v>68</v>
      </c>
    </row>
    <row r="8" spans="1:4" ht="14.5" x14ac:dyDescent="0.35">
      <c r="A8" s="127" t="s">
        <v>69</v>
      </c>
      <c r="C8" s="78">
        <v>-44.837334020000007</v>
      </c>
    </row>
    <row r="9" spans="1:4" ht="14.5" x14ac:dyDescent="0.35">
      <c r="A9" s="129" t="s">
        <v>138</v>
      </c>
      <c r="C9" s="78"/>
    </row>
    <row r="10" spans="1:4" ht="14.5" x14ac:dyDescent="0.35">
      <c r="A10" s="129"/>
      <c r="C10" s="78"/>
    </row>
    <row r="11" spans="1:4" ht="14.5" x14ac:dyDescent="0.35">
      <c r="A11" s="129" t="s">
        <v>71</v>
      </c>
      <c r="C11" s="80">
        <v>1</v>
      </c>
    </row>
    <row r="12" spans="1:4" x14ac:dyDescent="0.25">
      <c r="A12" s="129"/>
    </row>
    <row r="13" spans="1:4" ht="15" thickBot="1" x14ac:dyDescent="0.4">
      <c r="A13" s="129" t="s">
        <v>139</v>
      </c>
      <c r="C13" s="82">
        <f>C8*C11</f>
        <v>-44.837334020000007</v>
      </c>
    </row>
    <row r="14" spans="1:4" ht="15" thickTop="1" x14ac:dyDescent="0.35">
      <c r="A14" s="129" t="s">
        <v>140</v>
      </c>
      <c r="C14" s="78"/>
    </row>
    <row r="15" spans="1:4" ht="14.5" x14ac:dyDescent="0.35">
      <c r="C15" s="58"/>
      <c r="D15" s="58"/>
    </row>
    <row r="16" spans="1:4" ht="14.5" x14ac:dyDescent="0.35">
      <c r="A16" s="129" t="s">
        <v>74</v>
      </c>
      <c r="C16" s="83">
        <v>1.0040463066156611</v>
      </c>
      <c r="D16" s="86"/>
    </row>
    <row r="17" spans="1:4" ht="14.5" x14ac:dyDescent="0.35">
      <c r="A17" s="129"/>
      <c r="C17" s="78"/>
      <c r="D17" s="58"/>
    </row>
    <row r="18" spans="1:4" ht="15" thickBot="1" x14ac:dyDescent="0.4">
      <c r="A18" s="129" t="s">
        <v>75</v>
      </c>
      <c r="C18" s="82">
        <f>C13*C16</f>
        <v>-45.018759621273738</v>
      </c>
      <c r="D18" s="58"/>
    </row>
    <row r="19" spans="1:4" ht="15" thickTop="1" x14ac:dyDescent="0.35">
      <c r="A19" s="129" t="s">
        <v>73</v>
      </c>
      <c r="C19" s="78"/>
      <c r="D19" s="58"/>
    </row>
    <row r="20" spans="1:4" ht="14.5" x14ac:dyDescent="0.35">
      <c r="A20" s="129"/>
      <c r="D20" s="58"/>
    </row>
    <row r="21" spans="1:4" ht="14.5" x14ac:dyDescent="0.35">
      <c r="A21" s="129" t="s">
        <v>76</v>
      </c>
      <c r="C21" s="78">
        <f>-C13/2</f>
        <v>22.418667010000004</v>
      </c>
      <c r="D21" s="58"/>
    </row>
    <row r="22" spans="1:4" x14ac:dyDescent="0.25">
      <c r="A22" s="129"/>
    </row>
    <row r="23" spans="1:4" x14ac:dyDescent="0.25">
      <c r="A23" s="129" t="s">
        <v>77</v>
      </c>
      <c r="C23" s="130">
        <v>-5.5934574189950013</v>
      </c>
    </row>
    <row r="24" spans="1:4" x14ac:dyDescent="0.25">
      <c r="A24" s="129"/>
    </row>
    <row r="25" spans="1:4" x14ac:dyDescent="0.25">
      <c r="A25" s="129" t="s">
        <v>78</v>
      </c>
      <c r="C25" s="131">
        <f>SUM(C21:C23)</f>
        <v>16.825209591005002</v>
      </c>
    </row>
    <row r="26" spans="1:4" x14ac:dyDescent="0.25">
      <c r="A26" s="129"/>
    </row>
    <row r="27" spans="1:4" x14ac:dyDescent="0.25">
      <c r="A27" s="129" t="s">
        <v>79</v>
      </c>
      <c r="C27" s="132">
        <v>8.9694812551121272E-2</v>
      </c>
    </row>
    <row r="28" spans="1:4" x14ac:dyDescent="0.25">
      <c r="A28" s="129"/>
    </row>
    <row r="29" spans="1:4" ht="14.5" x14ac:dyDescent="0.35">
      <c r="A29" s="127" t="s">
        <v>80</v>
      </c>
      <c r="C29" s="78">
        <f>C25*C27</f>
        <v>1.5091340203985215</v>
      </c>
    </row>
    <row r="30" spans="1:4" ht="14.5" x14ac:dyDescent="0.35">
      <c r="C30" s="78"/>
    </row>
    <row r="31" spans="1:4" ht="15" thickBot="1" x14ac:dyDescent="0.4">
      <c r="A31" s="127" t="s">
        <v>81</v>
      </c>
      <c r="C31" s="82">
        <f>C18+C29</f>
        <v>-43.509625600875218</v>
      </c>
    </row>
    <row r="32" spans="1:4" ht="13" thickTop="1" x14ac:dyDescent="0.25"/>
  </sheetData>
  <mergeCells count="5">
    <mergeCell ref="A1:C1"/>
    <mergeCell ref="A2:C2"/>
    <mergeCell ref="A3:C3"/>
    <mergeCell ref="A4:C4"/>
    <mergeCell ref="A5:C5"/>
  </mergeCells>
  <pageMargins left="1.07" right="0.2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/>
  </sheetViews>
  <sheetFormatPr defaultRowHeight="14.5" x14ac:dyDescent="0.35"/>
  <cols>
    <col min="1" max="2" width="2.81640625" customWidth="1"/>
    <col min="3" max="3" width="74.453125" customWidth="1"/>
    <col min="4" max="4" width="17.453125" style="2" customWidth="1"/>
    <col min="5" max="7" width="17.453125" customWidth="1"/>
    <col min="8" max="8" width="6.54296875" customWidth="1"/>
    <col min="9" max="10" width="17.453125" style="98" customWidth="1"/>
  </cols>
  <sheetData>
    <row r="1" spans="1:10" x14ac:dyDescent="0.35">
      <c r="A1" s="1" t="s">
        <v>126</v>
      </c>
    </row>
    <row r="2" spans="1:10" x14ac:dyDescent="0.35">
      <c r="A2" t="s">
        <v>95</v>
      </c>
    </row>
    <row r="3" spans="1:10" x14ac:dyDescent="0.35">
      <c r="A3" t="s">
        <v>1</v>
      </c>
    </row>
    <row r="4" spans="1:10" x14ac:dyDescent="0.35">
      <c r="A4" t="s">
        <v>2</v>
      </c>
      <c r="I4" s="121"/>
      <c r="J4" s="121"/>
    </row>
    <row r="5" spans="1:10" x14ac:dyDescent="0.35">
      <c r="D5" s="122" t="s">
        <v>127</v>
      </c>
      <c r="E5" s="123" t="s">
        <v>127</v>
      </c>
      <c r="F5" s="123" t="s">
        <v>128</v>
      </c>
      <c r="G5" s="123" t="s">
        <v>129</v>
      </c>
      <c r="I5" s="133" t="s">
        <v>101</v>
      </c>
      <c r="J5" s="134"/>
    </row>
    <row r="6" spans="1:10" ht="60" customHeight="1" x14ac:dyDescent="0.35">
      <c r="D6" s="37" t="s">
        <v>130</v>
      </c>
      <c r="E6" s="37" t="s">
        <v>44</v>
      </c>
      <c r="F6" s="37" t="s">
        <v>44</v>
      </c>
      <c r="G6" s="37" t="s">
        <v>93</v>
      </c>
      <c r="I6" s="99" t="s">
        <v>131</v>
      </c>
      <c r="J6" s="99" t="s">
        <v>22</v>
      </c>
    </row>
    <row r="7" spans="1:10" x14ac:dyDescent="0.35">
      <c r="B7" s="1"/>
      <c r="E7" s="2"/>
      <c r="F7" s="2"/>
      <c r="G7" s="2"/>
      <c r="I7" s="100"/>
      <c r="J7" s="100"/>
    </row>
    <row r="8" spans="1:10" x14ac:dyDescent="0.35">
      <c r="B8" t="s">
        <v>132</v>
      </c>
      <c r="D8" s="4">
        <f>'LGE Kollen Exhibit Depr Summary'!C13</f>
        <v>-44.837334020000007</v>
      </c>
      <c r="E8" s="4">
        <v>0</v>
      </c>
      <c r="F8" s="4">
        <v>0</v>
      </c>
      <c r="G8" s="4">
        <f>SUM(D8:F8)</f>
        <v>-44.837334020000007</v>
      </c>
      <c r="I8" s="101">
        <f>+D8</f>
        <v>-44.837334020000007</v>
      </c>
      <c r="J8" s="101">
        <f>+G8-I8</f>
        <v>0</v>
      </c>
    </row>
    <row r="9" spans="1:10" x14ac:dyDescent="0.35">
      <c r="B9" t="s">
        <v>74</v>
      </c>
      <c r="D9" s="8">
        <f>+'LGE Kollen Exhibit Depr Summary'!C16</f>
        <v>1.0040463066156611</v>
      </c>
      <c r="E9" s="8">
        <f>+D9</f>
        <v>1.0040463066156611</v>
      </c>
      <c r="F9" s="8">
        <f t="shared" ref="F9:G9" si="0">+E9</f>
        <v>1.0040463066156611</v>
      </c>
      <c r="G9" s="8">
        <f t="shared" si="0"/>
        <v>1.0040463066156611</v>
      </c>
      <c r="I9" s="102">
        <f>+E9</f>
        <v>1.0040463066156611</v>
      </c>
      <c r="J9" s="102">
        <f>+F9</f>
        <v>1.0040463066156611</v>
      </c>
    </row>
    <row r="10" spans="1:10" x14ac:dyDescent="0.35">
      <c r="B10" s="1" t="s">
        <v>75</v>
      </c>
      <c r="D10" s="2">
        <f>+D8*D9</f>
        <v>-45.018759621273738</v>
      </c>
      <c r="E10" s="2">
        <f t="shared" ref="E10:G10" si="1">+E8*E9</f>
        <v>0</v>
      </c>
      <c r="F10" s="2">
        <f t="shared" si="1"/>
        <v>0</v>
      </c>
      <c r="G10" s="2">
        <f t="shared" si="1"/>
        <v>-45.018759621273738</v>
      </c>
      <c r="I10" s="100">
        <f t="shared" ref="I10:J10" si="2">+I8*I9</f>
        <v>-45.018759621273738</v>
      </c>
      <c r="J10" s="100">
        <f t="shared" si="2"/>
        <v>0</v>
      </c>
    </row>
    <row r="11" spans="1:10" x14ac:dyDescent="0.35">
      <c r="B11" s="1"/>
      <c r="E11" s="2"/>
      <c r="F11" s="2"/>
      <c r="G11" s="2"/>
      <c r="I11" s="100"/>
      <c r="J11" s="100"/>
    </row>
    <row r="12" spans="1:10" x14ac:dyDescent="0.35">
      <c r="B12" s="3" t="s">
        <v>3</v>
      </c>
      <c r="E12" s="2"/>
      <c r="F12" s="2"/>
      <c r="G12" s="2"/>
      <c r="I12" s="100"/>
      <c r="J12" s="100"/>
    </row>
    <row r="13" spans="1:10" x14ac:dyDescent="0.35">
      <c r="B13" s="3"/>
      <c r="C13" s="98" t="s">
        <v>133</v>
      </c>
      <c r="D13" s="2">
        <f>-D8/2</f>
        <v>22.418667010000004</v>
      </c>
      <c r="E13" s="2"/>
      <c r="F13" s="2"/>
      <c r="G13" s="2">
        <f>SUM(D13:F13)</f>
        <v>22.418667010000004</v>
      </c>
      <c r="I13" s="100">
        <f>-I8/2</f>
        <v>22.418667010000004</v>
      </c>
      <c r="J13" s="100">
        <f t="shared" ref="J13:J15" si="3">+G13-I13</f>
        <v>0</v>
      </c>
    </row>
    <row r="14" spans="1:10" x14ac:dyDescent="0.35">
      <c r="B14" s="3"/>
      <c r="C14" t="s">
        <v>97</v>
      </c>
      <c r="D14" s="2">
        <f>'LGE Prorata ADIT on Depr Change'!F29/1000000</f>
        <v>-4.1836000000000002</v>
      </c>
      <c r="E14" s="2"/>
      <c r="F14" s="2"/>
      <c r="G14" s="2">
        <f>SUM(D14:F14)</f>
        <v>-4.1836000000000002</v>
      </c>
      <c r="I14" s="100">
        <f>-I13*0.2495</f>
        <v>-5.5934574189950013</v>
      </c>
      <c r="J14" s="100">
        <f t="shared" si="3"/>
        <v>1.4098574189950011</v>
      </c>
    </row>
    <row r="15" spans="1:10" x14ac:dyDescent="0.35">
      <c r="B15" s="1"/>
      <c r="C15" t="s">
        <v>98</v>
      </c>
      <c r="D15" s="6">
        <f>+'MC1 and MC2 - Recalc of Excess'!E34/1000000</f>
        <v>-1.392115</v>
      </c>
      <c r="E15" s="6">
        <f>+G15-D15-F15</f>
        <v>-0.45939300000000005</v>
      </c>
      <c r="F15" s="6">
        <f>+'MC1-2 No COR - Recalc of Excess'!M34/1000000</f>
        <v>-0.101754</v>
      </c>
      <c r="G15" s="6">
        <f>+'MC1-2 No COR - Recalc of Excess'!E34/1000000</f>
        <v>-1.9532620000000001</v>
      </c>
      <c r="I15" s="103">
        <v>0</v>
      </c>
      <c r="J15" s="103">
        <f t="shared" si="3"/>
        <v>-1.9532620000000001</v>
      </c>
    </row>
    <row r="16" spans="1:10" x14ac:dyDescent="0.35">
      <c r="B16" s="1"/>
      <c r="C16" t="s">
        <v>85</v>
      </c>
      <c r="D16" s="89">
        <f>SUM(D13:D15)</f>
        <v>16.842952010000001</v>
      </c>
      <c r="E16" s="89">
        <f t="shared" ref="E16:G16" si="4">SUM(E13:E15)</f>
        <v>-0.45939300000000005</v>
      </c>
      <c r="F16" s="89">
        <f t="shared" si="4"/>
        <v>-0.101754</v>
      </c>
      <c r="G16" s="89">
        <f t="shared" si="4"/>
        <v>16.281805010000003</v>
      </c>
      <c r="I16" s="104">
        <f t="shared" ref="I16:J16" si="5">SUM(I13:I15)</f>
        <v>16.825209591005002</v>
      </c>
      <c r="J16" s="104">
        <f t="shared" si="5"/>
        <v>-0.543404581004999</v>
      </c>
    </row>
    <row r="17" spans="2:10" x14ac:dyDescent="0.35">
      <c r="B17" s="1"/>
      <c r="C17" t="s">
        <v>4</v>
      </c>
      <c r="D17" s="7">
        <v>1</v>
      </c>
      <c r="E17" s="7">
        <v>1</v>
      </c>
      <c r="F17" s="7">
        <v>1</v>
      </c>
      <c r="G17" s="7">
        <v>1</v>
      </c>
      <c r="I17" s="105">
        <v>1</v>
      </c>
      <c r="J17" s="105">
        <v>1</v>
      </c>
    </row>
    <row r="18" spans="2:10" x14ac:dyDescent="0.35">
      <c r="B18" s="1"/>
      <c r="C18" t="s">
        <v>5</v>
      </c>
      <c r="D18" s="2">
        <f>+D16*D17</f>
        <v>16.842952010000001</v>
      </c>
      <c r="E18" s="2">
        <f t="shared" ref="E18:G18" si="6">+E16*E17</f>
        <v>-0.45939300000000005</v>
      </c>
      <c r="F18" s="2">
        <f t="shared" si="6"/>
        <v>-0.101754</v>
      </c>
      <c r="G18" s="2">
        <f t="shared" si="6"/>
        <v>16.281805010000003</v>
      </c>
      <c r="I18" s="100">
        <f t="shared" ref="I18:J18" si="7">+I16*I17</f>
        <v>16.825209591005002</v>
      </c>
      <c r="J18" s="100">
        <f t="shared" si="7"/>
        <v>-0.543404581004999</v>
      </c>
    </row>
    <row r="19" spans="2:10" x14ac:dyDescent="0.35">
      <c r="B19" s="1"/>
      <c r="C19" t="s">
        <v>6</v>
      </c>
      <c r="D19" s="7">
        <v>8.9694812551121272E-2</v>
      </c>
      <c r="E19" s="7">
        <v>8.9694812551121272E-2</v>
      </c>
      <c r="F19" s="7">
        <v>8.9694812551121272E-2</v>
      </c>
      <c r="G19" s="7">
        <v>8.9694812551121272E-2</v>
      </c>
      <c r="I19" s="105">
        <v>8.9694812551121272E-2</v>
      </c>
      <c r="J19" s="105">
        <v>8.9694812551121272E-2</v>
      </c>
    </row>
    <row r="20" spans="2:10" x14ac:dyDescent="0.35">
      <c r="B20" s="1" t="s">
        <v>7</v>
      </c>
      <c r="D20" s="2">
        <f>ROUND(+D18*D19,3)</f>
        <v>1.5109999999999999</v>
      </c>
      <c r="E20" s="2">
        <f>+G20-F20-D20</f>
        <v>-4.2000000000000037E-2</v>
      </c>
      <c r="F20" s="2">
        <f t="shared" ref="F20:G20" si="8">ROUND(+F18*F19,3)</f>
        <v>-8.9999999999999993E-3</v>
      </c>
      <c r="G20" s="2">
        <f t="shared" si="8"/>
        <v>1.46</v>
      </c>
      <c r="I20" s="100">
        <f t="shared" ref="I20:J20" si="9">ROUND(+I18*I19,3)</f>
        <v>1.5089999999999999</v>
      </c>
      <c r="J20" s="100">
        <f t="shared" si="9"/>
        <v>-4.9000000000000002E-2</v>
      </c>
    </row>
    <row r="21" spans="2:10" x14ac:dyDescent="0.35">
      <c r="B21" s="1"/>
      <c r="E21" s="2"/>
      <c r="F21" s="2"/>
      <c r="G21" s="2">
        <f>+SUM(D20:F20)-G20</f>
        <v>0</v>
      </c>
      <c r="I21" s="100"/>
      <c r="J21" s="100"/>
    </row>
    <row r="22" spans="2:10" x14ac:dyDescent="0.35">
      <c r="B22" s="3" t="s">
        <v>8</v>
      </c>
      <c r="E22" s="2"/>
      <c r="F22" s="2"/>
      <c r="G22" s="2"/>
      <c r="I22" s="100"/>
      <c r="J22" s="100"/>
    </row>
    <row r="23" spans="2:10" x14ac:dyDescent="0.35">
      <c r="B23" s="1"/>
      <c r="C23" t="s">
        <v>9</v>
      </c>
      <c r="D23" s="2">
        <f>-'MC1 and MC2 - Recalc of Excess'!E12/1000000</f>
        <v>3.832558311236625</v>
      </c>
      <c r="E23" s="2">
        <f>+G23-D23-F23</f>
        <v>1.1253275926674831</v>
      </c>
      <c r="F23" s="2">
        <f>-'MC1-2 No COR - Recalc of Excess'!M12/1000000</f>
        <v>0.29522757805545463</v>
      </c>
      <c r="G23" s="2">
        <f>-'MC1-2 No COR - Recalc of Excess'!E12/1000000</f>
        <v>5.2531134819595628</v>
      </c>
      <c r="I23" s="100">
        <v>0</v>
      </c>
      <c r="J23" s="100">
        <f>+G23-I23</f>
        <v>5.2531134819595628</v>
      </c>
    </row>
    <row r="24" spans="2:10" x14ac:dyDescent="0.35">
      <c r="B24" s="1"/>
      <c r="C24" t="s">
        <v>10</v>
      </c>
      <c r="D24" s="7">
        <v>1</v>
      </c>
      <c r="E24" s="7">
        <v>1</v>
      </c>
      <c r="F24" s="7">
        <v>1</v>
      </c>
      <c r="G24" s="7">
        <v>1</v>
      </c>
      <c r="I24" s="105">
        <v>1</v>
      </c>
      <c r="J24" s="105">
        <v>1</v>
      </c>
    </row>
    <row r="25" spans="2:10" x14ac:dyDescent="0.35">
      <c r="B25" s="1"/>
      <c r="C25" t="s">
        <v>11</v>
      </c>
      <c r="D25" s="2">
        <f>+D23*D24</f>
        <v>3.832558311236625</v>
      </c>
      <c r="E25" s="2">
        <f>+E23*E24</f>
        <v>1.1253275926674831</v>
      </c>
      <c r="F25" s="2">
        <f>+F23*F24</f>
        <v>0.29522757805545463</v>
      </c>
      <c r="G25" s="2">
        <f>+G23*G24</f>
        <v>5.2531134819595628</v>
      </c>
      <c r="I25" s="100">
        <f t="shared" ref="I25:J25" si="10">+I23*I24</f>
        <v>0</v>
      </c>
      <c r="J25" s="100">
        <f t="shared" si="10"/>
        <v>5.2531134819595628</v>
      </c>
    </row>
    <row r="26" spans="2:10" x14ac:dyDescent="0.35">
      <c r="B26" s="1"/>
      <c r="C26" t="s">
        <v>12</v>
      </c>
      <c r="D26" s="8">
        <v>1.3378365178090088</v>
      </c>
      <c r="E26" s="8">
        <v>1.3378365178090088</v>
      </c>
      <c r="F26" s="8">
        <v>1.3378365178090088</v>
      </c>
      <c r="G26" s="8">
        <v>1.3378365178090088</v>
      </c>
      <c r="I26" s="102">
        <v>1.3378365178090088</v>
      </c>
      <c r="J26" s="102">
        <v>1.3378365178090088</v>
      </c>
    </row>
    <row r="27" spans="2:10" x14ac:dyDescent="0.35">
      <c r="B27" s="1" t="s">
        <v>13</v>
      </c>
      <c r="D27" s="2">
        <f>ROUND(+D25*D26,3)</f>
        <v>5.1269999999999998</v>
      </c>
      <c r="E27" s="2">
        <f>ROUND(+E25*E26,3)</f>
        <v>1.506</v>
      </c>
      <c r="F27" s="2">
        <f>ROUND(+F25*F26,3)</f>
        <v>0.39500000000000002</v>
      </c>
      <c r="G27" s="2">
        <f>ROUND(+G25*G26,3)</f>
        <v>7.0279999999999996</v>
      </c>
      <c r="I27" s="100">
        <f t="shared" ref="I27:J27" si="11">ROUND(+I25*I26,3)</f>
        <v>0</v>
      </c>
      <c r="J27" s="100">
        <f t="shared" si="11"/>
        <v>7.0279999999999996</v>
      </c>
    </row>
    <row r="28" spans="2:10" x14ac:dyDescent="0.35">
      <c r="B28" s="1"/>
      <c r="E28" s="2"/>
      <c r="F28" s="2"/>
      <c r="G28" s="2"/>
      <c r="I28" s="100"/>
      <c r="J28" s="100"/>
    </row>
    <row r="29" spans="2:10" ht="15" thickBot="1" x14ac:dyDescent="0.4">
      <c r="B29" s="1" t="s">
        <v>14</v>
      </c>
      <c r="D29" s="9">
        <f>SUM(D10,D20,D27)</f>
        <v>-38.380759621273732</v>
      </c>
      <c r="E29" s="9">
        <f>SUM(E10,E20,E27)</f>
        <v>1.464</v>
      </c>
      <c r="F29" s="9">
        <f>SUM(F10,F20,F27)</f>
        <v>0.38600000000000001</v>
      </c>
      <c r="G29" s="9">
        <f>SUM(G10,G20,G27)</f>
        <v>-36.530759621273738</v>
      </c>
      <c r="H29" s="1"/>
      <c r="I29" s="106">
        <f>SUM(I10,I20,I27)</f>
        <v>-43.509759621273737</v>
      </c>
      <c r="J29" s="106">
        <f>SUM(J10,J20,J27)</f>
        <v>6.9789999999999992</v>
      </c>
    </row>
    <row r="30" spans="2:10" x14ac:dyDescent="0.35">
      <c r="D30" s="109"/>
      <c r="E30" s="109"/>
      <c r="F30" s="109"/>
      <c r="G30" s="2">
        <f>+SUM(D29:F29)-G29</f>
        <v>0</v>
      </c>
      <c r="I30" s="100"/>
      <c r="J30" s="100"/>
    </row>
    <row r="31" spans="2:10" x14ac:dyDescent="0.35">
      <c r="B31" s="3" t="s">
        <v>99</v>
      </c>
      <c r="D31" s="111"/>
      <c r="E31" s="111"/>
      <c r="F31" s="111"/>
      <c r="G31" s="92"/>
      <c r="I31" s="116"/>
      <c r="J31" s="116"/>
    </row>
    <row r="32" spans="2:10" x14ac:dyDescent="0.35">
      <c r="C32" t="s">
        <v>134</v>
      </c>
      <c r="D32" s="113">
        <f>+'Kollen Exhibit KU LGE Rev Req'!L34</f>
        <v>-45.018759621273738</v>
      </c>
      <c r="E32" s="113">
        <v>0</v>
      </c>
      <c r="F32" s="113">
        <v>0</v>
      </c>
      <c r="G32" s="124">
        <f>SUM(D32:F32)</f>
        <v>-45.018759621273738</v>
      </c>
      <c r="I32" s="115"/>
      <c r="J32" s="115"/>
    </row>
    <row r="33" spans="2:10" x14ac:dyDescent="0.35">
      <c r="C33" t="s">
        <v>87</v>
      </c>
      <c r="D33" s="114">
        <f>+'Kollen Exhibit KU LGE Rev Req'!L24</f>
        <v>1.5091340203985217</v>
      </c>
      <c r="E33" s="114">
        <v>0</v>
      </c>
      <c r="F33" s="114">
        <v>0</v>
      </c>
      <c r="G33" s="125">
        <f>SUM(D33:F33)</f>
        <v>1.5091340203985217</v>
      </c>
      <c r="I33" s="116"/>
      <c r="J33" s="116"/>
    </row>
    <row r="34" spans="2:10" x14ac:dyDescent="0.35">
      <c r="B34" s="1" t="s">
        <v>14</v>
      </c>
      <c r="D34" s="111">
        <f>SUM(D32:D33)</f>
        <v>-43.509625600875218</v>
      </c>
      <c r="E34" s="111">
        <f t="shared" ref="E34:G34" si="12">SUM(E32:E33)</f>
        <v>0</v>
      </c>
      <c r="F34" s="111">
        <f t="shared" si="12"/>
        <v>0</v>
      </c>
      <c r="G34" s="92">
        <f t="shared" si="12"/>
        <v>-43.509625600875218</v>
      </c>
      <c r="I34" s="116"/>
      <c r="J34" s="116"/>
    </row>
    <row r="35" spans="2:10" x14ac:dyDescent="0.35">
      <c r="D35" s="109"/>
      <c r="E35" s="109"/>
      <c r="F35" s="109"/>
      <c r="G35" s="2"/>
      <c r="I35" s="103"/>
      <c r="J35" s="103"/>
    </row>
    <row r="36" spans="2:10" ht="15" thickBot="1" x14ac:dyDescent="0.4">
      <c r="B36" s="1" t="s">
        <v>22</v>
      </c>
      <c r="D36" s="9">
        <f>+D29-D34</f>
        <v>5.1288659796014855</v>
      </c>
      <c r="E36" s="9">
        <f t="shared" ref="E36:G36" si="13">+E29-E34</f>
        <v>1.464</v>
      </c>
      <c r="F36" s="9">
        <f t="shared" si="13"/>
        <v>0.38600000000000001</v>
      </c>
      <c r="G36" s="9">
        <f t="shared" si="13"/>
        <v>6.9788659796014798</v>
      </c>
      <c r="I36" s="119"/>
      <c r="J36" s="119"/>
    </row>
    <row r="37" spans="2:10" x14ac:dyDescent="0.35">
      <c r="G37" s="2">
        <f>+SUM(D36:F36)-G36</f>
        <v>0</v>
      </c>
      <c r="J37" s="108"/>
    </row>
  </sheetData>
  <mergeCells count="1">
    <mergeCell ref="I5:J5"/>
  </mergeCells>
  <pageMargins left="0.7" right="0.7" top="0.75" bottom="1" header="0.3" footer="0.3"/>
  <pageSetup scale="81" orientation="landscape" r:id="rId1"/>
  <headerFooter scaleWithDoc="0">
    <oddFooter>&amp;R&amp;"Times New Roman,Bold"&amp;12Rebuttal Exhibit CMG-7
Page 2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0"/>
  <sheetViews>
    <sheetView showGridLines="0" workbookViewId="0"/>
  </sheetViews>
  <sheetFormatPr defaultColWidth="9.1796875" defaultRowHeight="12.5" x14ac:dyDescent="0.25"/>
  <cols>
    <col min="1" max="1" width="1.26953125" style="42" customWidth="1"/>
    <col min="2" max="8" width="9.7265625" style="42" customWidth="1"/>
    <col min="9" max="9" width="14.81640625" style="42" customWidth="1"/>
    <col min="10" max="10" width="9.7265625" style="42" customWidth="1"/>
    <col min="11" max="11" width="2.26953125" style="42" customWidth="1"/>
    <col min="12" max="12" width="10.1796875" style="42" customWidth="1"/>
    <col min="13" max="13" width="2.26953125" style="42" customWidth="1"/>
    <col min="14" max="14" width="9.7265625" style="42" customWidth="1"/>
    <col min="15" max="15" width="1.26953125" style="42" customWidth="1"/>
    <col min="16" max="21" width="9.1796875" style="42"/>
    <col min="22" max="22" width="9.1796875" style="42" customWidth="1"/>
    <col min="23" max="16384" width="9.1796875" style="42"/>
  </cols>
  <sheetData>
    <row r="1" spans="1:23" ht="13" x14ac:dyDescent="0.3">
      <c r="A1" s="40"/>
      <c r="B1" s="136" t="s">
        <v>46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1"/>
    </row>
    <row r="2" spans="1:23" ht="13" x14ac:dyDescent="0.3">
      <c r="A2" s="43"/>
      <c r="B2" s="137" t="s">
        <v>47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44"/>
    </row>
    <row r="3" spans="1:23" ht="13" x14ac:dyDescent="0.3">
      <c r="A3" s="43"/>
      <c r="B3" s="137" t="s">
        <v>48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44"/>
    </row>
    <row r="4" spans="1:23" ht="13" x14ac:dyDescent="0.3">
      <c r="A4" s="43"/>
      <c r="B4" s="137" t="s">
        <v>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44"/>
    </row>
    <row r="5" spans="1:23" ht="13" x14ac:dyDescent="0.3">
      <c r="A5" s="43"/>
      <c r="B5" s="137" t="s">
        <v>50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44"/>
    </row>
    <row r="6" spans="1:23" ht="13" x14ac:dyDescent="0.3">
      <c r="A6" s="43"/>
      <c r="B6" s="135" t="s">
        <v>51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44"/>
    </row>
    <row r="7" spans="1:23" ht="13" x14ac:dyDescent="0.3">
      <c r="A7" s="43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4"/>
    </row>
    <row r="8" spans="1:23" x14ac:dyDescent="0.25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4"/>
    </row>
    <row r="9" spans="1:23" x14ac:dyDescent="0.25">
      <c r="A9" s="43"/>
      <c r="B9" s="46"/>
      <c r="C9" s="46"/>
      <c r="D9" s="46"/>
      <c r="E9" s="46"/>
      <c r="F9" s="46"/>
      <c r="G9" s="46"/>
      <c r="H9" s="46"/>
      <c r="I9" s="46"/>
      <c r="K9" s="46"/>
      <c r="L9" s="47" t="s">
        <v>52</v>
      </c>
      <c r="M9" s="46"/>
      <c r="N9" s="47" t="s">
        <v>52</v>
      </c>
      <c r="O9" s="44"/>
      <c r="P9" s="48"/>
    </row>
    <row r="10" spans="1:23" x14ac:dyDescent="0.25">
      <c r="A10" s="43"/>
      <c r="B10" s="46"/>
      <c r="C10" s="46"/>
      <c r="D10" s="46"/>
      <c r="E10" s="46"/>
      <c r="F10" s="46"/>
      <c r="G10" s="46"/>
      <c r="H10" s="46"/>
      <c r="I10" s="46"/>
      <c r="J10" s="47" t="s">
        <v>53</v>
      </c>
      <c r="K10" s="46"/>
      <c r="L10" s="47" t="s">
        <v>54</v>
      </c>
      <c r="M10" s="46"/>
      <c r="N10" s="47" t="s">
        <v>55</v>
      </c>
      <c r="O10" s="44"/>
      <c r="P10" s="48"/>
    </row>
    <row r="11" spans="1:23" x14ac:dyDescent="0.25">
      <c r="A11" s="43"/>
      <c r="B11" s="46"/>
      <c r="C11" s="46"/>
      <c r="D11" s="46"/>
      <c r="E11" s="46"/>
      <c r="F11" s="46"/>
      <c r="G11" s="46"/>
      <c r="H11" s="46"/>
      <c r="I11" s="46"/>
      <c r="J11" s="49" t="s">
        <v>56</v>
      </c>
      <c r="K11" s="46"/>
      <c r="L11" s="49" t="s">
        <v>56</v>
      </c>
      <c r="M11" s="46"/>
      <c r="N11" s="49" t="s">
        <v>56</v>
      </c>
      <c r="O11" s="44"/>
      <c r="P11" s="48"/>
    </row>
    <row r="12" spans="1:23" x14ac:dyDescent="0.25">
      <c r="A12" s="43"/>
      <c r="B12" s="46"/>
      <c r="C12" s="46"/>
      <c r="D12" s="46"/>
      <c r="E12" s="46"/>
      <c r="F12" s="46"/>
      <c r="G12" s="46"/>
      <c r="H12" s="46"/>
      <c r="I12" s="46"/>
      <c r="J12" s="47"/>
      <c r="K12" s="46"/>
      <c r="L12" s="47"/>
      <c r="M12" s="46"/>
      <c r="N12" s="47"/>
      <c r="O12" s="44"/>
    </row>
    <row r="13" spans="1:23" ht="13" x14ac:dyDescent="0.3">
      <c r="A13" s="43"/>
      <c r="B13" s="50" t="s">
        <v>57</v>
      </c>
      <c r="C13" s="46"/>
      <c r="D13" s="46"/>
      <c r="E13" s="46"/>
      <c r="F13" s="46"/>
      <c r="G13" s="46"/>
      <c r="H13" s="46"/>
      <c r="I13" s="46"/>
      <c r="J13" s="51">
        <v>170.120598</v>
      </c>
      <c r="K13" s="46"/>
      <c r="L13" s="52">
        <v>131.07327599999999</v>
      </c>
      <c r="M13" s="46"/>
      <c r="N13" s="52">
        <v>29.988054000000002</v>
      </c>
      <c r="O13" s="44"/>
    </row>
    <row r="14" spans="1:23" x14ac:dyDescent="0.25">
      <c r="A14" s="43"/>
      <c r="B14" s="53"/>
      <c r="C14" s="46"/>
      <c r="D14" s="46"/>
      <c r="E14" s="46"/>
      <c r="F14" s="46"/>
      <c r="G14" s="46"/>
      <c r="H14" s="46"/>
      <c r="I14" s="46"/>
      <c r="J14" s="51"/>
      <c r="K14" s="46"/>
      <c r="L14" s="51"/>
      <c r="M14" s="46"/>
      <c r="N14" s="51"/>
      <c r="O14" s="44"/>
    </row>
    <row r="15" spans="1:23" ht="13" x14ac:dyDescent="0.3">
      <c r="A15" s="43"/>
      <c r="B15" s="54" t="s">
        <v>125</v>
      </c>
      <c r="C15" s="46"/>
      <c r="D15" s="46"/>
      <c r="E15" s="46"/>
      <c r="F15" s="46"/>
      <c r="G15" s="46"/>
      <c r="H15" s="46"/>
      <c r="I15" s="46"/>
      <c r="J15" s="51"/>
      <c r="K15" s="46"/>
      <c r="L15" s="51"/>
      <c r="M15" s="46"/>
      <c r="N15" s="51"/>
      <c r="O15" s="44"/>
      <c r="V15" s="47"/>
      <c r="W15" s="47"/>
    </row>
    <row r="16" spans="1:23" ht="14.5" x14ac:dyDescent="0.35">
      <c r="A16" s="43"/>
      <c r="B16" s="55" t="s">
        <v>102</v>
      </c>
      <c r="C16" s="46"/>
      <c r="D16" s="46"/>
      <c r="E16" s="46"/>
      <c r="F16" s="46"/>
      <c r="G16" s="46"/>
      <c r="H16" s="46"/>
      <c r="I16" s="46"/>
      <c r="J16" s="51">
        <v>-3.4200472608185617</v>
      </c>
      <c r="K16" s="46"/>
      <c r="L16" s="56">
        <v>-0.64531991288692303</v>
      </c>
      <c r="M16" s="56"/>
      <c r="N16" s="51">
        <v>-0.84816473147128379</v>
      </c>
      <c r="O16" s="44"/>
      <c r="V16" s="47"/>
      <c r="W16" s="47"/>
    </row>
    <row r="17" spans="1:23" ht="14.5" x14ac:dyDescent="0.35">
      <c r="A17" s="43"/>
      <c r="B17" s="55" t="s">
        <v>103</v>
      </c>
      <c r="C17" s="46"/>
      <c r="D17" s="46"/>
      <c r="E17" s="46"/>
      <c r="F17" s="46"/>
      <c r="G17" s="46"/>
      <c r="H17" s="46"/>
      <c r="I17" s="46"/>
      <c r="J17" s="51">
        <v>-4.5922418924366628</v>
      </c>
      <c r="K17" s="46"/>
      <c r="L17" s="56">
        <v>-3.2670456818383666</v>
      </c>
      <c r="M17" s="56"/>
      <c r="N17" s="51">
        <v>-0.53059357936679363</v>
      </c>
      <c r="O17" s="44"/>
      <c r="V17" s="47"/>
      <c r="W17" s="47"/>
    </row>
    <row r="18" spans="1:23" ht="14.5" x14ac:dyDescent="0.35">
      <c r="A18" s="43"/>
      <c r="B18" s="55" t="s">
        <v>104</v>
      </c>
      <c r="C18" s="46"/>
      <c r="D18" s="46"/>
      <c r="E18" s="46"/>
      <c r="F18" s="46"/>
      <c r="G18" s="46"/>
      <c r="H18" s="46"/>
      <c r="I18" s="46"/>
      <c r="J18" s="51">
        <v>-7.0211219125816271</v>
      </c>
      <c r="K18" s="46"/>
      <c r="L18" s="56">
        <v>-7.4599235040416785</v>
      </c>
      <c r="M18" s="56"/>
      <c r="N18" s="51">
        <v>-2.2541868278570072</v>
      </c>
      <c r="O18" s="44"/>
      <c r="V18" s="47"/>
      <c r="W18" s="47"/>
    </row>
    <row r="19" spans="1:23" ht="14.5" x14ac:dyDescent="0.35">
      <c r="A19" s="43"/>
      <c r="B19" s="55" t="s">
        <v>105</v>
      </c>
      <c r="C19" s="46"/>
      <c r="D19" s="46"/>
      <c r="E19" s="46"/>
      <c r="F19" s="46"/>
      <c r="G19" s="46"/>
      <c r="H19" s="46"/>
      <c r="I19" s="46"/>
      <c r="J19" s="51">
        <v>-0.49817203091002304</v>
      </c>
      <c r="K19" s="46"/>
      <c r="L19" s="56">
        <v>-0.56339760431741914</v>
      </c>
      <c r="M19" s="56"/>
      <c r="N19" s="51">
        <v>-0.17689467419632054</v>
      </c>
      <c r="O19" s="44"/>
      <c r="V19" s="47"/>
      <c r="W19" s="47"/>
    </row>
    <row r="20" spans="1:23" ht="14.5" x14ac:dyDescent="0.35">
      <c r="A20" s="43"/>
      <c r="B20" s="55" t="s">
        <v>106</v>
      </c>
      <c r="C20" s="46"/>
      <c r="D20" s="46"/>
      <c r="E20" s="46"/>
      <c r="F20" s="46"/>
      <c r="G20" s="46"/>
      <c r="H20" s="46"/>
      <c r="I20" s="46"/>
      <c r="J20" s="51">
        <v>-0.24867112794877735</v>
      </c>
      <c r="K20" s="46"/>
      <c r="L20" s="56">
        <v>-8.4630505442465656E-2</v>
      </c>
      <c r="M20" s="56"/>
      <c r="N20" s="51">
        <v>0</v>
      </c>
      <c r="O20" s="44"/>
      <c r="V20" s="47"/>
      <c r="W20" s="47"/>
    </row>
    <row r="21" spans="1:23" ht="14.5" x14ac:dyDescent="0.35">
      <c r="A21" s="43"/>
      <c r="B21" s="55" t="s">
        <v>107</v>
      </c>
      <c r="C21" s="46"/>
      <c r="D21" s="46"/>
      <c r="E21" s="46"/>
      <c r="F21" s="46"/>
      <c r="G21" s="46"/>
      <c r="H21" s="46"/>
      <c r="I21" s="46"/>
      <c r="J21" s="51">
        <v>-1.1283571692005629</v>
      </c>
      <c r="K21" s="46"/>
      <c r="L21" s="56">
        <v>-0.45814264883838512</v>
      </c>
      <c r="M21" s="56"/>
      <c r="N21" s="51">
        <v>0</v>
      </c>
      <c r="O21" s="44"/>
      <c r="V21" s="47"/>
      <c r="W21" s="47"/>
    </row>
    <row r="22" spans="1:23" ht="14.5" x14ac:dyDescent="0.35">
      <c r="A22" s="43"/>
      <c r="B22" s="55" t="s">
        <v>108</v>
      </c>
      <c r="C22" s="46"/>
      <c r="D22" s="46"/>
      <c r="E22" s="46"/>
      <c r="F22" s="46"/>
      <c r="G22" s="46"/>
      <c r="H22" s="46"/>
      <c r="I22" s="46"/>
      <c r="J22" s="51">
        <v>-1.7200594399142433</v>
      </c>
      <c r="K22" s="46"/>
      <c r="L22" s="56">
        <v>-0.86507059156699484</v>
      </c>
      <c r="M22" s="56"/>
      <c r="N22" s="51">
        <v>-0.6438299535163966</v>
      </c>
      <c r="O22" s="44"/>
      <c r="V22" s="47"/>
      <c r="W22" s="47"/>
    </row>
    <row r="23" spans="1:23" ht="14.5" x14ac:dyDescent="0.35">
      <c r="A23" s="43"/>
      <c r="B23" s="55" t="s">
        <v>109</v>
      </c>
      <c r="C23" s="46"/>
      <c r="D23" s="46"/>
      <c r="E23" s="46"/>
      <c r="F23" s="46"/>
      <c r="G23" s="46"/>
      <c r="H23" s="46"/>
      <c r="I23" s="46"/>
      <c r="J23" s="51">
        <v>-12.334445009707901</v>
      </c>
      <c r="K23" s="46"/>
      <c r="L23" s="56">
        <v>-5.1603465296332969</v>
      </c>
      <c r="M23" s="56"/>
      <c r="N23" s="51">
        <v>-3.8405948586046748</v>
      </c>
      <c r="O23" s="44"/>
      <c r="V23" s="47"/>
      <c r="W23" s="47"/>
    </row>
    <row r="24" spans="1:23" ht="14.5" x14ac:dyDescent="0.35">
      <c r="A24" s="43"/>
      <c r="B24" s="55" t="s">
        <v>110</v>
      </c>
      <c r="C24" s="46"/>
      <c r="D24" s="46"/>
      <c r="E24" s="46"/>
      <c r="F24" s="46"/>
      <c r="G24" s="46"/>
      <c r="H24" s="46"/>
      <c r="I24" s="46"/>
      <c r="J24" s="51">
        <v>1.4137022381929958</v>
      </c>
      <c r="K24" s="46"/>
      <c r="L24" s="56">
        <v>1.5091340203985217</v>
      </c>
      <c r="M24" s="56"/>
      <c r="N24" s="51">
        <v>0</v>
      </c>
      <c r="O24" s="44"/>
      <c r="V24" s="47"/>
      <c r="W24" s="47"/>
    </row>
    <row r="25" spans="1:23" ht="14.5" x14ac:dyDescent="0.35">
      <c r="A25" s="43"/>
      <c r="B25" s="46"/>
      <c r="C25" s="46"/>
      <c r="D25" s="46"/>
      <c r="E25" s="46"/>
      <c r="F25" s="46"/>
      <c r="G25" s="46"/>
      <c r="H25" s="46"/>
      <c r="I25" s="46"/>
      <c r="J25" s="51"/>
      <c r="K25" s="57"/>
      <c r="N25" s="51"/>
      <c r="O25" s="44"/>
      <c r="R25" s="58"/>
      <c r="V25" s="59"/>
    </row>
    <row r="26" spans="1:23" ht="14.5" x14ac:dyDescent="0.35">
      <c r="A26" s="43"/>
      <c r="B26" s="60" t="s">
        <v>111</v>
      </c>
      <c r="C26" s="46"/>
      <c r="D26" s="46"/>
      <c r="E26" s="46"/>
      <c r="F26" s="46"/>
      <c r="G26" s="46"/>
      <c r="H26" s="46"/>
      <c r="I26" s="46"/>
      <c r="J26" s="51"/>
      <c r="K26" s="57"/>
      <c r="N26" s="51"/>
      <c r="O26" s="44"/>
      <c r="R26" s="58"/>
      <c r="V26" s="59"/>
    </row>
    <row r="27" spans="1:23" ht="14.5" x14ac:dyDescent="0.35">
      <c r="A27" s="43"/>
      <c r="B27" s="46" t="s">
        <v>112</v>
      </c>
      <c r="C27" s="46"/>
      <c r="D27" s="46"/>
      <c r="E27" s="46"/>
      <c r="F27" s="46"/>
      <c r="G27" s="46"/>
      <c r="H27" s="46"/>
      <c r="I27" s="46"/>
      <c r="J27" s="51">
        <v>-5.1198179899875358</v>
      </c>
      <c r="K27" s="57"/>
      <c r="L27" s="61">
        <v>-7.5019479283580335</v>
      </c>
      <c r="M27" s="61"/>
      <c r="N27" s="51">
        <v>-3.1189142197824737</v>
      </c>
      <c r="O27" s="44"/>
      <c r="R27" s="58"/>
      <c r="V27" s="59"/>
    </row>
    <row r="28" spans="1:23" ht="14.5" x14ac:dyDescent="0.35">
      <c r="A28" s="43"/>
      <c r="B28" s="46" t="s">
        <v>113</v>
      </c>
      <c r="C28" s="46"/>
      <c r="D28" s="46"/>
      <c r="E28" s="46"/>
      <c r="F28" s="46"/>
      <c r="G28" s="46"/>
      <c r="H28" s="46"/>
      <c r="I28" s="46"/>
      <c r="J28" s="51">
        <v>-3.8870911892717603</v>
      </c>
      <c r="K28" s="57"/>
      <c r="L28" s="61">
        <v>-1.5775023042552629</v>
      </c>
      <c r="M28" s="61"/>
      <c r="N28" s="51">
        <v>0</v>
      </c>
      <c r="O28" s="44"/>
      <c r="R28" s="58"/>
      <c r="S28" s="46"/>
      <c r="T28" s="52"/>
      <c r="V28" s="59"/>
    </row>
    <row r="29" spans="1:23" ht="14.5" x14ac:dyDescent="0.35">
      <c r="A29" s="43"/>
      <c r="B29" s="46" t="s">
        <v>114</v>
      </c>
      <c r="C29" s="46"/>
      <c r="D29" s="46"/>
      <c r="E29" s="46"/>
      <c r="F29" s="46"/>
      <c r="G29" s="46"/>
      <c r="H29" s="46"/>
      <c r="I29" s="46"/>
      <c r="J29" s="51">
        <v>-1.4530331384726705</v>
      </c>
      <c r="K29" s="57"/>
      <c r="L29" s="61">
        <v>-1.6759035429060212</v>
      </c>
      <c r="M29" s="61"/>
      <c r="N29" s="61">
        <v>-0.57708500092561954</v>
      </c>
      <c r="O29" s="44"/>
      <c r="R29" s="58"/>
      <c r="S29" s="61"/>
      <c r="T29" s="61"/>
      <c r="U29" s="56"/>
      <c r="V29" s="59"/>
    </row>
    <row r="30" spans="1:23" ht="14.5" x14ac:dyDescent="0.35">
      <c r="A30" s="43"/>
      <c r="B30" s="46" t="s">
        <v>115</v>
      </c>
      <c r="C30" s="46"/>
      <c r="D30" s="46"/>
      <c r="E30" s="46"/>
      <c r="F30" s="46"/>
      <c r="G30" s="46"/>
      <c r="H30" s="46"/>
      <c r="I30" s="46"/>
      <c r="J30" s="51">
        <v>-0.84790115268272592</v>
      </c>
      <c r="K30" s="57"/>
      <c r="L30" s="61">
        <v>-0.66069359518861015</v>
      </c>
      <c r="M30" s="61"/>
      <c r="N30" s="51">
        <v>-0.22023153307830556</v>
      </c>
      <c r="O30" s="44"/>
      <c r="R30" s="58"/>
      <c r="S30" s="62"/>
      <c r="T30" s="63"/>
      <c r="U30" s="56"/>
      <c r="V30" s="59"/>
    </row>
    <row r="31" spans="1:23" ht="14.5" x14ac:dyDescent="0.35">
      <c r="A31" s="43"/>
      <c r="B31" s="46" t="s">
        <v>116</v>
      </c>
      <c r="C31" s="46"/>
      <c r="D31" s="46"/>
      <c r="E31" s="46"/>
      <c r="F31" s="46"/>
      <c r="G31" s="46"/>
      <c r="H31" s="46"/>
      <c r="I31" s="46"/>
      <c r="J31" s="51">
        <v>-3.3076828765815471</v>
      </c>
      <c r="K31" s="57"/>
      <c r="L31" s="61">
        <v>-3.2676456118156167</v>
      </c>
      <c r="M31" s="61"/>
      <c r="N31" s="51">
        <v>-1.3724740705041316</v>
      </c>
      <c r="O31" s="44"/>
      <c r="R31" s="58"/>
      <c r="S31" s="46"/>
      <c r="T31" s="63"/>
      <c r="U31" s="56"/>
      <c r="V31" s="59"/>
    </row>
    <row r="32" spans="1:23" ht="14.5" x14ac:dyDescent="0.35">
      <c r="A32" s="43"/>
      <c r="B32" s="46" t="s">
        <v>117</v>
      </c>
      <c r="C32" s="46"/>
      <c r="D32" s="46"/>
      <c r="E32" s="46"/>
      <c r="F32" s="46"/>
      <c r="G32" s="46"/>
      <c r="H32" s="46"/>
      <c r="I32" s="46"/>
      <c r="J32" s="51">
        <v>-0.66728973841036299</v>
      </c>
      <c r="K32" s="57"/>
      <c r="L32" s="61">
        <v>-0.42872777292488734</v>
      </c>
      <c r="M32" s="61"/>
      <c r="N32" s="51">
        <v>0</v>
      </c>
      <c r="O32" s="44"/>
      <c r="R32" s="58"/>
      <c r="S32" s="46"/>
      <c r="T32" s="63"/>
      <c r="U32" s="56"/>
      <c r="V32" s="59"/>
    </row>
    <row r="33" spans="1:22" ht="14.5" x14ac:dyDescent="0.35">
      <c r="A33" s="43"/>
      <c r="B33" s="46" t="s">
        <v>118</v>
      </c>
      <c r="C33" s="46"/>
      <c r="D33" s="46"/>
      <c r="E33" s="46"/>
      <c r="F33" s="46"/>
      <c r="G33" s="46"/>
      <c r="H33" s="46"/>
      <c r="I33" s="46"/>
      <c r="J33" s="51">
        <v>0</v>
      </c>
      <c r="K33" s="57"/>
      <c r="L33" s="61">
        <v>0</v>
      </c>
      <c r="M33" s="61"/>
      <c r="N33" s="51">
        <v>-9.7286062833217848</v>
      </c>
      <c r="O33" s="44"/>
      <c r="R33" s="58"/>
      <c r="S33" s="46"/>
      <c r="T33" s="63"/>
      <c r="U33" s="56"/>
      <c r="V33" s="59"/>
    </row>
    <row r="34" spans="1:22" ht="14.5" x14ac:dyDescent="0.35">
      <c r="A34" s="43"/>
      <c r="B34" s="46" t="s">
        <v>58</v>
      </c>
      <c r="C34" s="46"/>
      <c r="D34" s="46"/>
      <c r="E34" s="46"/>
      <c r="F34" s="46"/>
      <c r="G34" s="46"/>
      <c r="H34" s="46"/>
      <c r="I34" s="46"/>
      <c r="J34" s="51">
        <v>-41.976057409372778</v>
      </c>
      <c r="K34" s="57"/>
      <c r="L34" s="61">
        <v>-45.018759621273738</v>
      </c>
      <c r="M34" s="61"/>
      <c r="N34" s="51">
        <v>0</v>
      </c>
      <c r="O34" s="44"/>
      <c r="R34" s="58"/>
      <c r="T34" s="63"/>
      <c r="U34" s="56"/>
      <c r="V34" s="59"/>
    </row>
    <row r="35" spans="1:22" ht="14.5" x14ac:dyDescent="0.35">
      <c r="A35" s="43"/>
      <c r="B35" s="46"/>
      <c r="C35" s="46"/>
      <c r="D35" s="46"/>
      <c r="E35" s="46"/>
      <c r="F35" s="46"/>
      <c r="G35" s="46"/>
      <c r="H35" s="46"/>
      <c r="I35" s="46"/>
      <c r="J35" s="51"/>
      <c r="K35" s="57"/>
      <c r="L35" s="61"/>
      <c r="M35" s="61"/>
      <c r="N35" s="51"/>
      <c r="O35" s="44"/>
      <c r="R35" s="58"/>
      <c r="V35" s="59"/>
    </row>
    <row r="36" spans="1:22" ht="14.5" x14ac:dyDescent="0.35">
      <c r="A36" s="43"/>
      <c r="B36" s="60" t="s">
        <v>119</v>
      </c>
      <c r="C36" s="46"/>
      <c r="D36" s="46"/>
      <c r="E36" s="46"/>
      <c r="F36" s="46"/>
      <c r="G36" s="46"/>
      <c r="H36" s="46"/>
      <c r="I36" s="46"/>
      <c r="J36" s="51"/>
      <c r="K36" s="57"/>
      <c r="L36" s="64"/>
      <c r="M36" s="64"/>
      <c r="N36" s="51"/>
      <c r="O36" s="44"/>
      <c r="R36" s="58"/>
      <c r="V36" s="59"/>
    </row>
    <row r="37" spans="1:22" ht="14.5" x14ac:dyDescent="0.35">
      <c r="A37" s="43"/>
      <c r="B37" s="46" t="s">
        <v>120</v>
      </c>
      <c r="C37" s="46"/>
      <c r="D37" s="46"/>
      <c r="E37" s="46"/>
      <c r="F37" s="46"/>
      <c r="G37" s="46"/>
      <c r="H37" s="46"/>
      <c r="I37" s="46"/>
      <c r="J37" s="51">
        <v>-0.44181399413998057</v>
      </c>
      <c r="K37" s="57"/>
      <c r="L37" s="56">
        <v>-0.58972388981243173</v>
      </c>
      <c r="M37" s="64"/>
      <c r="N37" s="51">
        <v>-0.17439731775971704</v>
      </c>
      <c r="O37" s="44"/>
      <c r="R37" s="58"/>
      <c r="V37" s="59"/>
    </row>
    <row r="38" spans="1:22" ht="14.5" x14ac:dyDescent="0.35">
      <c r="A38" s="43"/>
      <c r="B38" s="46" t="s">
        <v>121</v>
      </c>
      <c r="C38" s="46"/>
      <c r="D38" s="46"/>
      <c r="E38" s="46"/>
      <c r="F38" s="46"/>
      <c r="G38" s="46"/>
      <c r="H38" s="46"/>
      <c r="I38" s="46"/>
      <c r="J38" s="65">
        <v>-34.985054770349542</v>
      </c>
      <c r="K38" s="57"/>
      <c r="L38" s="66">
        <v>-23.323242805130693</v>
      </c>
      <c r="M38" s="56"/>
      <c r="N38" s="65">
        <v>-6.8973142464469746</v>
      </c>
      <c r="O38" s="44"/>
      <c r="R38" s="58"/>
      <c r="V38" s="59"/>
    </row>
    <row r="39" spans="1:22" ht="14.5" x14ac:dyDescent="0.35">
      <c r="A39" s="43"/>
      <c r="J39" s="67"/>
      <c r="L39" s="58"/>
      <c r="M39" s="58"/>
      <c r="N39" s="67"/>
      <c r="O39" s="44"/>
    </row>
    <row r="40" spans="1:22" ht="13.5" thickBot="1" x14ac:dyDescent="0.35">
      <c r="A40" s="43"/>
      <c r="B40" s="54" t="s">
        <v>59</v>
      </c>
      <c r="J40" s="68">
        <f>SUM(J16:J38)</f>
        <v>-122.23515586459425</v>
      </c>
      <c r="L40" s="68">
        <f>SUM(L16:L38)</f>
        <v>-101.03889002983229</v>
      </c>
      <c r="N40" s="68">
        <f>SUM(N16:N38)</f>
        <v>-30.38328729683148</v>
      </c>
      <c r="O40" s="44"/>
    </row>
    <row r="41" spans="1:22" ht="13.5" thickTop="1" x14ac:dyDescent="0.3">
      <c r="A41" s="43"/>
      <c r="B41" s="54"/>
      <c r="J41" s="67"/>
      <c r="L41" s="67"/>
      <c r="N41" s="67"/>
      <c r="O41" s="44"/>
    </row>
    <row r="42" spans="1:22" ht="13.5" thickBot="1" x14ac:dyDescent="0.35">
      <c r="A42" s="43"/>
      <c r="B42" s="60" t="s">
        <v>60</v>
      </c>
      <c r="J42" s="68">
        <f>J13+J40</f>
        <v>47.885442135405754</v>
      </c>
      <c r="L42" s="68">
        <f>L13+L40</f>
        <v>30.034385970167705</v>
      </c>
      <c r="N42" s="68">
        <f>N13+N40</f>
        <v>-0.39523329683147779</v>
      </c>
      <c r="O42" s="44"/>
    </row>
    <row r="43" spans="1:22" ht="13" thickTop="1" x14ac:dyDescent="0.25">
      <c r="A43" s="43"/>
      <c r="J43" s="67"/>
      <c r="L43" s="67"/>
      <c r="N43" s="67"/>
      <c r="O43" s="44"/>
    </row>
    <row r="44" spans="1:22" x14ac:dyDescent="0.25">
      <c r="A44" s="43"/>
      <c r="J44" s="67"/>
      <c r="L44" s="67"/>
      <c r="N44" s="67"/>
      <c r="O44" s="44"/>
    </row>
    <row r="45" spans="1:22" ht="13" x14ac:dyDescent="0.3">
      <c r="A45" s="43"/>
      <c r="B45" s="60" t="s">
        <v>61</v>
      </c>
      <c r="J45" s="67">
        <v>1.3904127596004443</v>
      </c>
      <c r="L45" s="67">
        <v>1.2111334553793043</v>
      </c>
      <c r="N45" s="67"/>
      <c r="O45" s="44"/>
    </row>
    <row r="46" spans="1:22" ht="13" x14ac:dyDescent="0.3">
      <c r="A46" s="43"/>
      <c r="B46" s="60" t="s">
        <v>62</v>
      </c>
      <c r="J46" s="67">
        <v>3.8200770800000021</v>
      </c>
      <c r="L46" s="67">
        <v>3.3939410199999998</v>
      </c>
      <c r="N46" s="67"/>
      <c r="O46" s="44"/>
    </row>
    <row r="47" spans="1:22" x14ac:dyDescent="0.25">
      <c r="A47" s="43"/>
      <c r="B47" s="46" t="s">
        <v>122</v>
      </c>
      <c r="J47" s="67">
        <v>-4.6380517178179224E-2</v>
      </c>
      <c r="L47" s="67">
        <v>-8.0420019951191773E-2</v>
      </c>
      <c r="N47" s="67"/>
      <c r="O47" s="44"/>
    </row>
    <row r="48" spans="1:22" x14ac:dyDescent="0.25">
      <c r="A48" s="43"/>
      <c r="B48" s="46" t="s">
        <v>123</v>
      </c>
      <c r="J48" s="67">
        <v>-3.6726426851061653</v>
      </c>
      <c r="L48" s="67">
        <v>-3.1805658276989144</v>
      </c>
      <c r="N48" s="67"/>
      <c r="O48" s="44"/>
    </row>
    <row r="49" spans="1:15" x14ac:dyDescent="0.25">
      <c r="A49" s="43"/>
      <c r="B49" s="46" t="s">
        <v>124</v>
      </c>
      <c r="J49" s="69">
        <v>-1.7339262744258856</v>
      </c>
      <c r="L49" s="69">
        <v>0</v>
      </c>
      <c r="N49" s="67"/>
      <c r="O49" s="44"/>
    </row>
    <row r="50" spans="1:15" ht="13.5" thickBot="1" x14ac:dyDescent="0.35">
      <c r="A50" s="43"/>
      <c r="B50" s="60" t="s">
        <v>63</v>
      </c>
      <c r="J50" s="70">
        <f>SUM(J45:J49)</f>
        <v>-0.24245963710978358</v>
      </c>
      <c r="L50" s="70">
        <f>SUM(L45:L49)</f>
        <v>1.3440886277291977</v>
      </c>
      <c r="N50" s="67"/>
      <c r="O50" s="44"/>
    </row>
    <row r="51" spans="1:15" ht="16" thickTop="1" x14ac:dyDescent="0.35">
      <c r="A51" s="43"/>
      <c r="B51" s="71"/>
      <c r="J51" s="67"/>
      <c r="L51" s="67"/>
      <c r="N51" s="67"/>
      <c r="O51" s="44"/>
    </row>
    <row r="52" spans="1:15" ht="13.5" thickBot="1" x14ac:dyDescent="0.35">
      <c r="A52" s="43"/>
      <c r="B52" s="60" t="s">
        <v>64</v>
      </c>
      <c r="J52" s="68">
        <f>J42+J50</f>
        <v>47.642982498295972</v>
      </c>
      <c r="L52" s="68">
        <f>L42+L50</f>
        <v>31.378474597896904</v>
      </c>
      <c r="N52" s="68">
        <f>N42+N50</f>
        <v>-0.39523329683147779</v>
      </c>
      <c r="O52" s="44"/>
    </row>
    <row r="53" spans="1:15" ht="5.25" customHeight="1" thickTop="1" thickBot="1" x14ac:dyDescent="0.3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74"/>
      <c r="O53" s="75"/>
    </row>
    <row r="54" spans="1:15" x14ac:dyDescent="0.25">
      <c r="N54" s="76"/>
    </row>
    <row r="55" spans="1:15" x14ac:dyDescent="0.25">
      <c r="N55" s="76"/>
    </row>
    <row r="56" spans="1:15" x14ac:dyDescent="0.25">
      <c r="I56" s="46"/>
      <c r="J56" s="52"/>
      <c r="L56" s="52"/>
      <c r="N56" s="52"/>
    </row>
    <row r="57" spans="1:15" x14ac:dyDescent="0.25">
      <c r="N57" s="76"/>
    </row>
    <row r="58" spans="1:15" x14ac:dyDescent="0.25">
      <c r="N58" s="77"/>
    </row>
    <row r="59" spans="1:15" x14ac:dyDescent="0.25">
      <c r="N59" s="77"/>
    </row>
    <row r="60" spans="1:15" x14ac:dyDescent="0.25">
      <c r="N60" s="77"/>
    </row>
  </sheetData>
  <mergeCells count="6">
    <mergeCell ref="B6:N6"/>
    <mergeCell ref="B1:N1"/>
    <mergeCell ref="B2:N2"/>
    <mergeCell ref="B3:N3"/>
    <mergeCell ref="B4:N4"/>
    <mergeCell ref="B5:N5"/>
  </mergeCells>
  <pageMargins left="0.75" right="0.25" top="1" bottom="1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0"/>
  <sheetViews>
    <sheetView zoomScaleNormal="100" zoomScaleSheetLayoutView="100" workbookViewId="0"/>
  </sheetViews>
  <sheetFormatPr defaultColWidth="9.1796875" defaultRowHeight="14.5" x14ac:dyDescent="0.35"/>
  <cols>
    <col min="1" max="1" width="12.26953125" style="15" customWidth="1"/>
    <col min="2" max="2" width="23.26953125" style="88" customWidth="1"/>
    <col min="3" max="3" width="6.7265625" style="13" customWidth="1"/>
    <col min="4" max="4" width="18.26953125" style="13" bestFit="1" customWidth="1"/>
    <col min="5" max="5" width="15.7265625" style="13" customWidth="1"/>
    <col min="6" max="6" width="15" style="13" customWidth="1"/>
    <col min="7" max="16384" width="9.1796875" style="13"/>
  </cols>
  <sheetData>
    <row r="1" spans="1:6" x14ac:dyDescent="0.35">
      <c r="A1" s="10" t="s">
        <v>94</v>
      </c>
      <c r="B1" s="87"/>
    </row>
    <row r="2" spans="1:6" x14ac:dyDescent="0.35">
      <c r="A2" s="14" t="s">
        <v>16</v>
      </c>
    </row>
    <row r="4" spans="1:6" x14ac:dyDescent="0.35">
      <c r="D4" s="11"/>
      <c r="E4" s="12"/>
      <c r="F4" s="17"/>
    </row>
    <row r="5" spans="1:6" ht="16" x14ac:dyDescent="0.5">
      <c r="A5" s="138" t="s">
        <v>27</v>
      </c>
      <c r="B5" s="138"/>
      <c r="D5" s="18"/>
      <c r="E5" s="18"/>
      <c r="F5" s="17"/>
    </row>
    <row r="6" spans="1:6" x14ac:dyDescent="0.35">
      <c r="A6" s="22"/>
      <c r="B6" s="17"/>
    </row>
    <row r="7" spans="1:6" x14ac:dyDescent="0.35">
      <c r="A7" s="22" t="s">
        <v>90</v>
      </c>
      <c r="B7" s="17"/>
      <c r="F7" s="12">
        <f>+'KU Kollen Exhibit Depr Summary'!C8*1000000</f>
        <v>-44639430.84999954</v>
      </c>
    </row>
    <row r="8" spans="1:6" x14ac:dyDescent="0.35">
      <c r="A8" s="22" t="s">
        <v>89</v>
      </c>
      <c r="B8" s="17"/>
      <c r="F8" s="96">
        <v>0.2495</v>
      </c>
    </row>
    <row r="9" spans="1:6" x14ac:dyDescent="0.35">
      <c r="A9" s="22" t="s">
        <v>91</v>
      </c>
      <c r="B9" s="17"/>
      <c r="F9" s="12">
        <f>+F7*F8</f>
        <v>-11137537.997074885</v>
      </c>
    </row>
    <row r="10" spans="1:6" x14ac:dyDescent="0.35">
      <c r="A10" s="22"/>
      <c r="B10" s="17"/>
    </row>
    <row r="11" spans="1:6" x14ac:dyDescent="0.35">
      <c r="A11" s="22"/>
      <c r="B11" s="17"/>
    </row>
    <row r="12" spans="1:6" x14ac:dyDescent="0.35">
      <c r="A12" s="26" t="s">
        <v>28</v>
      </c>
      <c r="B12" s="17"/>
      <c r="D12" s="23"/>
      <c r="E12" s="27"/>
      <c r="F12" s="28">
        <v>0</v>
      </c>
    </row>
    <row r="13" spans="1:6" x14ac:dyDescent="0.35">
      <c r="A13" s="29"/>
      <c r="B13" s="17"/>
      <c r="D13" s="23"/>
      <c r="E13" s="27"/>
      <c r="F13" s="30"/>
    </row>
    <row r="14" spans="1:6" x14ac:dyDescent="0.35">
      <c r="A14" s="26" t="s">
        <v>29</v>
      </c>
      <c r="B14" s="17"/>
      <c r="D14" s="23"/>
      <c r="E14" s="27"/>
      <c r="F14" s="31">
        <f>+F9</f>
        <v>-11137537.997074885</v>
      </c>
    </row>
    <row r="15" spans="1:6" x14ac:dyDescent="0.35">
      <c r="A15" s="29"/>
      <c r="B15" s="17"/>
      <c r="D15" s="23"/>
      <c r="E15" s="27"/>
      <c r="F15" s="30"/>
    </row>
    <row r="16" spans="1:6" ht="15" thickBot="1" x14ac:dyDescent="0.4">
      <c r="A16" s="26" t="s">
        <v>30</v>
      </c>
      <c r="B16" s="17"/>
      <c r="D16" s="23"/>
      <c r="E16" s="27"/>
      <c r="F16" s="32">
        <f>+F14-F12</f>
        <v>-11137537.997074885</v>
      </c>
    </row>
    <row r="17" spans="1:6" ht="15" thickTop="1" x14ac:dyDescent="0.35">
      <c r="A17" s="26"/>
      <c r="B17" s="17"/>
      <c r="D17" s="23"/>
      <c r="E17" s="27"/>
      <c r="F17" s="30"/>
    </row>
    <row r="18" spans="1:6" x14ac:dyDescent="0.35">
      <c r="A18" s="26"/>
      <c r="B18" s="17"/>
      <c r="D18" s="27" t="s">
        <v>31</v>
      </c>
      <c r="E18" s="27" t="s">
        <v>32</v>
      </c>
      <c r="F18" s="30"/>
    </row>
    <row r="19" spans="1:6" x14ac:dyDescent="0.35">
      <c r="A19" s="33" t="s">
        <v>33</v>
      </c>
      <c r="B19" s="17"/>
      <c r="D19" s="34"/>
      <c r="E19" s="34"/>
      <c r="F19" s="35">
        <f>+F12</f>
        <v>0</v>
      </c>
    </row>
    <row r="20" spans="1:6" x14ac:dyDescent="0.35">
      <c r="A20" s="33"/>
      <c r="B20" s="17"/>
      <c r="D20" s="34"/>
      <c r="E20" s="34"/>
      <c r="F20" s="35"/>
    </row>
    <row r="21" spans="1:6" x14ac:dyDescent="0.35">
      <c r="A21" s="33" t="s">
        <v>34</v>
      </c>
      <c r="B21" s="17"/>
      <c r="D21" s="35">
        <f>+F14/4</f>
        <v>-2784384.4992687213</v>
      </c>
      <c r="E21" s="36" t="s">
        <v>35</v>
      </c>
      <c r="F21" s="30">
        <f>ROUND(D21*273/365,0)</f>
        <v>-2082567</v>
      </c>
    </row>
    <row r="22" spans="1:6" x14ac:dyDescent="0.35">
      <c r="A22" s="33"/>
      <c r="B22" s="17"/>
      <c r="D22" s="35"/>
      <c r="E22" s="36"/>
      <c r="F22" s="30"/>
    </row>
    <row r="23" spans="1:6" x14ac:dyDescent="0.35">
      <c r="A23" s="33" t="s">
        <v>36</v>
      </c>
      <c r="B23" s="17"/>
      <c r="D23" s="30">
        <f>+D21</f>
        <v>-2784384.4992687213</v>
      </c>
      <c r="E23" s="36" t="s">
        <v>37</v>
      </c>
      <c r="F23" s="30">
        <f>ROUND(D23*181/365,0)</f>
        <v>-1380750</v>
      </c>
    </row>
    <row r="24" spans="1:6" x14ac:dyDescent="0.35">
      <c r="A24" s="33"/>
      <c r="B24" s="17"/>
      <c r="D24" s="30"/>
      <c r="E24" s="36"/>
      <c r="F24" s="30"/>
    </row>
    <row r="25" spans="1:6" x14ac:dyDescent="0.35">
      <c r="A25" s="33" t="s">
        <v>38</v>
      </c>
      <c r="B25" s="17"/>
      <c r="D25" s="30">
        <f>+D23</f>
        <v>-2784384.4992687213</v>
      </c>
      <c r="E25" s="36" t="s">
        <v>39</v>
      </c>
      <c r="F25" s="30">
        <f>ROUND(D25*91/365,0)</f>
        <v>-694189</v>
      </c>
    </row>
    <row r="26" spans="1:6" x14ac:dyDescent="0.35">
      <c r="A26" s="33"/>
      <c r="B26" s="17"/>
      <c r="D26" s="30"/>
      <c r="E26" s="36"/>
      <c r="F26" s="30"/>
    </row>
    <row r="27" spans="1:6" x14ac:dyDescent="0.35">
      <c r="A27" s="33" t="s">
        <v>40</v>
      </c>
      <c r="B27" s="17"/>
      <c r="D27" s="30">
        <f>+D25</f>
        <v>-2784384.4992687213</v>
      </c>
      <c r="E27" s="36" t="s">
        <v>41</v>
      </c>
      <c r="F27" s="31">
        <f>ROUND(D27*1/365,0)</f>
        <v>-7628</v>
      </c>
    </row>
    <row r="28" spans="1:6" x14ac:dyDescent="0.35">
      <c r="A28" s="22"/>
      <c r="B28" s="17"/>
      <c r="D28" s="30"/>
      <c r="E28" s="30"/>
      <c r="F28" s="25"/>
    </row>
    <row r="29" spans="1:6" ht="15" thickBot="1" x14ac:dyDescent="0.4">
      <c r="A29" s="26" t="s">
        <v>42</v>
      </c>
      <c r="B29" s="17"/>
      <c r="D29" s="11">
        <f>SUM(D21:D28)-F16</f>
        <v>0</v>
      </c>
      <c r="E29" s="27"/>
      <c r="F29" s="32">
        <f>SUM(F19:F28)</f>
        <v>-4165134</v>
      </c>
    </row>
    <row r="30" spans="1:6" ht="15" thickTop="1" x14ac:dyDescent="0.35"/>
  </sheetData>
  <mergeCells count="1">
    <mergeCell ref="A5:B5"/>
  </mergeCells>
  <pageMargins left="0.7" right="0.7" top="0.75" bottom="0.75" header="0.3" footer="0.3"/>
  <pageSetup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zoomScale="90" zoomScaleNormal="90" workbookViewId="0"/>
  </sheetViews>
  <sheetFormatPr defaultColWidth="9.1796875" defaultRowHeight="14.5" x14ac:dyDescent="0.35"/>
  <cols>
    <col min="1" max="1" width="12.26953125" style="15" customWidth="1"/>
    <col min="2" max="2" width="26.26953125" style="15" customWidth="1"/>
    <col min="3" max="3" width="18.7265625" style="11" customWidth="1"/>
    <col min="4" max="5" width="18.7265625" style="12" customWidth="1"/>
    <col min="6" max="16384" width="9.1796875" style="13"/>
  </cols>
  <sheetData>
    <row r="1" spans="1:5" x14ac:dyDescent="0.35">
      <c r="A1" s="10" t="s">
        <v>17</v>
      </c>
    </row>
    <row r="2" spans="1:5" x14ac:dyDescent="0.35">
      <c r="A2" s="10" t="s">
        <v>15</v>
      </c>
      <c r="B2" s="10"/>
    </row>
    <row r="3" spans="1:5" x14ac:dyDescent="0.35">
      <c r="A3" s="10" t="s">
        <v>43</v>
      </c>
      <c r="B3" s="10"/>
    </row>
    <row r="4" spans="1:5" x14ac:dyDescent="0.35">
      <c r="A4" s="14" t="s">
        <v>16</v>
      </c>
    </row>
    <row r="6" spans="1:5" x14ac:dyDescent="0.35">
      <c r="C6" s="16" t="s">
        <v>18</v>
      </c>
      <c r="D6" s="16" t="s">
        <v>18</v>
      </c>
      <c r="E6" s="17"/>
    </row>
    <row r="7" spans="1:5" x14ac:dyDescent="0.35">
      <c r="C7" s="18" t="s">
        <v>19</v>
      </c>
      <c r="D7" s="18" t="s">
        <v>19</v>
      </c>
      <c r="E7" s="17"/>
    </row>
    <row r="8" spans="1:5" ht="16" x14ac:dyDescent="0.5">
      <c r="C8" s="19" t="s">
        <v>20</v>
      </c>
      <c r="D8" s="19" t="s">
        <v>21</v>
      </c>
      <c r="E8" s="19" t="s">
        <v>22</v>
      </c>
    </row>
    <row r="9" spans="1:5" x14ac:dyDescent="0.35">
      <c r="A9" s="20" t="s">
        <v>23</v>
      </c>
      <c r="B9" s="20"/>
      <c r="C9" s="18">
        <v>10460015</v>
      </c>
      <c r="D9" s="18">
        <v>8025026</v>
      </c>
      <c r="E9" s="17">
        <f>+D9-C9</f>
        <v>-2434989</v>
      </c>
    </row>
    <row r="10" spans="1:5" x14ac:dyDescent="0.35">
      <c r="A10" s="20" t="s">
        <v>24</v>
      </c>
      <c r="B10" s="20"/>
      <c r="C10" s="18">
        <v>11373318</v>
      </c>
      <c r="D10" s="18">
        <v>8841114</v>
      </c>
      <c r="E10" s="17">
        <f>+D10-C10</f>
        <v>-2532204</v>
      </c>
    </row>
    <row r="11" spans="1:5" x14ac:dyDescent="0.35">
      <c r="A11" s="20" t="s">
        <v>25</v>
      </c>
      <c r="B11" s="20"/>
      <c r="C11" s="18">
        <v>-470397</v>
      </c>
      <c r="D11" s="18">
        <v>-363379.31810869189</v>
      </c>
      <c r="E11" s="17">
        <f t="shared" ref="E11" si="0">+D11-C11</f>
        <v>107017.68189130811</v>
      </c>
    </row>
    <row r="12" spans="1:5" ht="15" thickBot="1" x14ac:dyDescent="0.4">
      <c r="A12" s="15" t="s">
        <v>26</v>
      </c>
      <c r="C12" s="21">
        <f>SUM(C9:C11)</f>
        <v>21362936</v>
      </c>
      <c r="D12" s="21">
        <f t="shared" ref="D12:E12" si="1">SUM(D9:D11)</f>
        <v>16502760.681891307</v>
      </c>
      <c r="E12" s="21">
        <f t="shared" si="1"/>
        <v>-4860175.3181086918</v>
      </c>
    </row>
    <row r="13" spans="1:5" x14ac:dyDescent="0.35">
      <c r="C13" s="18"/>
      <c r="D13" s="18"/>
      <c r="E13" s="17"/>
    </row>
    <row r="14" spans="1:5" x14ac:dyDescent="0.35">
      <c r="C14" s="18"/>
      <c r="D14" s="18"/>
      <c r="E14" s="17"/>
    </row>
    <row r="15" spans="1:5" ht="16" x14ac:dyDescent="0.5">
      <c r="A15" s="138" t="s">
        <v>27</v>
      </c>
      <c r="B15" s="138"/>
      <c r="C15" s="18"/>
      <c r="D15" s="18"/>
      <c r="E15" s="17"/>
    </row>
    <row r="16" spans="1:5" x14ac:dyDescent="0.35">
      <c r="A16" s="22"/>
      <c r="B16" s="12"/>
      <c r="C16" s="23"/>
      <c r="D16" s="24"/>
      <c r="E16" s="25"/>
    </row>
    <row r="17" spans="1:5" x14ac:dyDescent="0.35">
      <c r="A17" s="26" t="s">
        <v>28</v>
      </c>
      <c r="B17" s="12"/>
      <c r="C17" s="23"/>
      <c r="D17" s="27"/>
      <c r="E17" s="28">
        <v>0</v>
      </c>
    </row>
    <row r="18" spans="1:5" x14ac:dyDescent="0.35">
      <c r="A18" s="29"/>
      <c r="B18" s="12"/>
      <c r="C18" s="23"/>
      <c r="D18" s="27"/>
      <c r="E18" s="30"/>
    </row>
    <row r="19" spans="1:5" x14ac:dyDescent="0.35">
      <c r="A19" s="26" t="s">
        <v>29</v>
      </c>
      <c r="B19" s="12"/>
      <c r="C19" s="23"/>
      <c r="D19" s="27"/>
      <c r="E19" s="31">
        <f>+E17+E12</f>
        <v>-4860175.3181086918</v>
      </c>
    </row>
    <row r="20" spans="1:5" x14ac:dyDescent="0.35">
      <c r="A20" s="29"/>
      <c r="B20" s="12"/>
      <c r="C20" s="23"/>
      <c r="D20" s="27"/>
      <c r="E20" s="30"/>
    </row>
    <row r="21" spans="1:5" ht="15" thickBot="1" x14ac:dyDescent="0.4">
      <c r="A21" s="26" t="s">
        <v>30</v>
      </c>
      <c r="B21" s="12"/>
      <c r="C21" s="23"/>
      <c r="D21" s="27"/>
      <c r="E21" s="32">
        <f>+E19-E17</f>
        <v>-4860175.3181086918</v>
      </c>
    </row>
    <row r="22" spans="1:5" ht="15" thickTop="1" x14ac:dyDescent="0.35">
      <c r="A22" s="26"/>
      <c r="B22" s="12"/>
      <c r="C22" s="23"/>
      <c r="D22" s="27"/>
      <c r="E22" s="30">
        <f>SUM(C26:C33)-E21</f>
        <v>0</v>
      </c>
    </row>
    <row r="23" spans="1:5" x14ac:dyDescent="0.35">
      <c r="A23" s="26"/>
      <c r="B23" s="12"/>
      <c r="C23" s="27" t="s">
        <v>31</v>
      </c>
      <c r="D23" s="27" t="s">
        <v>32</v>
      </c>
      <c r="E23" s="30"/>
    </row>
    <row r="24" spans="1:5" x14ac:dyDescent="0.35">
      <c r="A24" s="33" t="s">
        <v>33</v>
      </c>
      <c r="B24" s="12"/>
      <c r="C24" s="34"/>
      <c r="D24" s="34"/>
      <c r="E24" s="35">
        <f>+E17</f>
        <v>0</v>
      </c>
    </row>
    <row r="25" spans="1:5" x14ac:dyDescent="0.35">
      <c r="A25" s="33"/>
      <c r="B25" s="12"/>
      <c r="C25" s="34"/>
      <c r="D25" s="34"/>
      <c r="E25" s="35"/>
    </row>
    <row r="26" spans="1:5" x14ac:dyDescent="0.35">
      <c r="A26" s="33" t="s">
        <v>34</v>
      </c>
      <c r="B26" s="12"/>
      <c r="C26" s="35">
        <f>+E9/2+E11/4</f>
        <v>-1190740.079527173</v>
      </c>
      <c r="D26" s="36" t="s">
        <v>35</v>
      </c>
      <c r="E26" s="30">
        <f>ROUND(C26*273/365,0)</f>
        <v>-890608</v>
      </c>
    </row>
    <row r="27" spans="1:5" x14ac:dyDescent="0.35">
      <c r="A27" s="33"/>
      <c r="B27" s="12"/>
      <c r="C27" s="35"/>
      <c r="D27" s="36"/>
      <c r="E27" s="30"/>
    </row>
    <row r="28" spans="1:5" x14ac:dyDescent="0.35">
      <c r="A28" s="33" t="s">
        <v>36</v>
      </c>
      <c r="B28" s="12"/>
      <c r="C28" s="30">
        <f>+C26</f>
        <v>-1190740.079527173</v>
      </c>
      <c r="D28" s="36" t="s">
        <v>37</v>
      </c>
      <c r="E28" s="30">
        <f>ROUND(C28*181/365,0)</f>
        <v>-590477</v>
      </c>
    </row>
    <row r="29" spans="1:5" x14ac:dyDescent="0.35">
      <c r="A29" s="33"/>
      <c r="B29" s="12"/>
      <c r="C29" s="30"/>
      <c r="D29" s="36"/>
      <c r="E29" s="30"/>
    </row>
    <row r="30" spans="1:5" x14ac:dyDescent="0.35">
      <c r="A30" s="33" t="s">
        <v>38</v>
      </c>
      <c r="B30" s="12"/>
      <c r="C30" s="30">
        <f>+E10/2+E11/4</f>
        <v>-1239347.579527173</v>
      </c>
      <c r="D30" s="36" t="s">
        <v>39</v>
      </c>
      <c r="E30" s="30">
        <f>ROUND(C30*91/365,0)</f>
        <v>-308988</v>
      </c>
    </row>
    <row r="31" spans="1:5" x14ac:dyDescent="0.35">
      <c r="A31" s="33"/>
      <c r="B31" s="12"/>
      <c r="C31" s="30"/>
      <c r="D31" s="36"/>
      <c r="E31" s="30"/>
    </row>
    <row r="32" spans="1:5" x14ac:dyDescent="0.35">
      <c r="A32" s="33" t="s">
        <v>40</v>
      </c>
      <c r="B32" s="12"/>
      <c r="C32" s="30">
        <f>+C30</f>
        <v>-1239347.579527173</v>
      </c>
      <c r="D32" s="36" t="s">
        <v>41</v>
      </c>
      <c r="E32" s="31">
        <f>ROUND(C32*1/365,0)</f>
        <v>-3395</v>
      </c>
    </row>
    <row r="33" spans="1:5" x14ac:dyDescent="0.35">
      <c r="A33" s="22"/>
      <c r="B33" s="12"/>
      <c r="C33" s="30"/>
      <c r="D33" s="30"/>
      <c r="E33" s="25"/>
    </row>
    <row r="34" spans="1:5" ht="15" thickBot="1" x14ac:dyDescent="0.4">
      <c r="A34" s="26" t="s">
        <v>42</v>
      </c>
      <c r="B34" s="12"/>
      <c r="D34" s="27"/>
      <c r="E34" s="32">
        <f>SUM(E24:E33)</f>
        <v>-1793468</v>
      </c>
    </row>
    <row r="35" spans="1:5" ht="15" thickTop="1" x14ac:dyDescent="0.35"/>
  </sheetData>
  <mergeCells count="1">
    <mergeCell ref="A15:B1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zoomScale="90" zoomScaleNormal="90" workbookViewId="0"/>
  </sheetViews>
  <sheetFormatPr defaultColWidth="9.1796875" defaultRowHeight="14.5" x14ac:dyDescent="0.35"/>
  <cols>
    <col min="1" max="1" width="12.26953125" style="15" customWidth="1"/>
    <col min="2" max="2" width="26.26953125" style="15" customWidth="1"/>
    <col min="3" max="3" width="18.7265625" style="11" customWidth="1"/>
    <col min="4" max="5" width="18.7265625" style="12" customWidth="1"/>
    <col min="6" max="16384" width="9.1796875" style="13"/>
  </cols>
  <sheetData>
    <row r="1" spans="1:5" x14ac:dyDescent="0.35">
      <c r="A1" s="10" t="s">
        <v>17</v>
      </c>
    </row>
    <row r="2" spans="1:5" x14ac:dyDescent="0.35">
      <c r="A2" s="10" t="s">
        <v>15</v>
      </c>
      <c r="B2" s="10"/>
    </row>
    <row r="3" spans="1:5" x14ac:dyDescent="0.35">
      <c r="A3" s="10" t="s">
        <v>45</v>
      </c>
      <c r="B3" s="10"/>
    </row>
    <row r="4" spans="1:5" x14ac:dyDescent="0.35">
      <c r="A4" s="14" t="s">
        <v>16</v>
      </c>
    </row>
    <row r="6" spans="1:5" x14ac:dyDescent="0.35">
      <c r="C6" s="16" t="s">
        <v>18</v>
      </c>
      <c r="D6" s="16" t="s">
        <v>18</v>
      </c>
      <c r="E6" s="17"/>
    </row>
    <row r="7" spans="1:5" x14ac:dyDescent="0.35">
      <c r="C7" s="18" t="s">
        <v>19</v>
      </c>
      <c r="D7" s="18" t="s">
        <v>19</v>
      </c>
      <c r="E7" s="17"/>
    </row>
    <row r="8" spans="1:5" ht="16" x14ac:dyDescent="0.5">
      <c r="C8" s="19" t="s">
        <v>20</v>
      </c>
      <c r="D8" s="19" t="s">
        <v>21</v>
      </c>
      <c r="E8" s="19" t="s">
        <v>22</v>
      </c>
    </row>
    <row r="9" spans="1:5" x14ac:dyDescent="0.35">
      <c r="A9" s="20" t="s">
        <v>23</v>
      </c>
      <c r="B9" s="20"/>
      <c r="C9" s="18">
        <v>10460015</v>
      </c>
      <c r="D9" s="18">
        <v>7384870</v>
      </c>
      <c r="E9" s="17">
        <f>+D9-C9</f>
        <v>-3075145</v>
      </c>
    </row>
    <row r="10" spans="1:5" x14ac:dyDescent="0.35">
      <c r="A10" s="20" t="s">
        <v>24</v>
      </c>
      <c r="B10" s="20"/>
      <c r="C10" s="18">
        <v>11373318</v>
      </c>
      <c r="D10" s="18">
        <v>8228679</v>
      </c>
      <c r="E10" s="17">
        <f>+D10-C10</f>
        <v>-3144639</v>
      </c>
    </row>
    <row r="11" spans="1:5" x14ac:dyDescent="0.35">
      <c r="A11" s="20" t="s">
        <v>25</v>
      </c>
      <c r="B11" s="20"/>
      <c r="C11" s="18">
        <v>-470397</v>
      </c>
      <c r="D11" s="18">
        <v>-336392.36890460108</v>
      </c>
      <c r="E11" s="17">
        <f t="shared" ref="E11" si="0">+D11-C11</f>
        <v>134004.63109539892</v>
      </c>
    </row>
    <row r="12" spans="1:5" ht="15" thickBot="1" x14ac:dyDescent="0.4">
      <c r="A12" s="15" t="s">
        <v>26</v>
      </c>
      <c r="C12" s="21">
        <f>SUM(C9:C11)</f>
        <v>21362936</v>
      </c>
      <c r="D12" s="21">
        <f t="shared" ref="D12:E12" si="1">SUM(D9:D11)</f>
        <v>15277156.631095398</v>
      </c>
      <c r="E12" s="21">
        <f t="shared" si="1"/>
        <v>-6085779.3689046009</v>
      </c>
    </row>
    <row r="13" spans="1:5" x14ac:dyDescent="0.35">
      <c r="C13" s="18"/>
      <c r="D13" s="18"/>
      <c r="E13" s="17"/>
    </row>
    <row r="14" spans="1:5" x14ac:dyDescent="0.35">
      <c r="C14" s="18"/>
      <c r="D14" s="18"/>
      <c r="E14" s="17"/>
    </row>
    <row r="15" spans="1:5" ht="16" x14ac:dyDescent="0.5">
      <c r="A15" s="138" t="s">
        <v>27</v>
      </c>
      <c r="B15" s="138"/>
      <c r="C15" s="18"/>
      <c r="D15" s="18"/>
      <c r="E15" s="17"/>
    </row>
    <row r="16" spans="1:5" x14ac:dyDescent="0.35">
      <c r="A16" s="22"/>
      <c r="B16" s="12"/>
      <c r="C16" s="23"/>
      <c r="D16" s="24"/>
      <c r="E16" s="25"/>
    </row>
    <row r="17" spans="1:5" x14ac:dyDescent="0.35">
      <c r="A17" s="26" t="s">
        <v>28</v>
      </c>
      <c r="B17" s="12"/>
      <c r="C17" s="23"/>
      <c r="D17" s="27"/>
      <c r="E17" s="28">
        <v>0</v>
      </c>
    </row>
    <row r="18" spans="1:5" x14ac:dyDescent="0.35">
      <c r="A18" s="29"/>
      <c r="B18" s="12"/>
      <c r="C18" s="23"/>
      <c r="D18" s="27"/>
      <c r="E18" s="30"/>
    </row>
    <row r="19" spans="1:5" x14ac:dyDescent="0.35">
      <c r="A19" s="26" t="s">
        <v>29</v>
      </c>
      <c r="B19" s="12"/>
      <c r="C19" s="23"/>
      <c r="D19" s="27"/>
      <c r="E19" s="31">
        <f>+E17+E12</f>
        <v>-6085779.3689046009</v>
      </c>
    </row>
    <row r="20" spans="1:5" x14ac:dyDescent="0.35">
      <c r="A20" s="29"/>
      <c r="B20" s="12"/>
      <c r="C20" s="23"/>
      <c r="D20" s="27"/>
      <c r="E20" s="30"/>
    </row>
    <row r="21" spans="1:5" ht="15" thickBot="1" x14ac:dyDescent="0.4">
      <c r="A21" s="26" t="s">
        <v>30</v>
      </c>
      <c r="B21" s="12"/>
      <c r="C21" s="23"/>
      <c r="D21" s="27"/>
      <c r="E21" s="32">
        <f>+E19-E17</f>
        <v>-6085779.3689046009</v>
      </c>
    </row>
    <row r="22" spans="1:5" ht="15" thickTop="1" x14ac:dyDescent="0.35">
      <c r="A22" s="26"/>
      <c r="B22" s="12"/>
      <c r="C22" s="23"/>
      <c r="D22" s="27"/>
      <c r="E22" s="30">
        <f>SUM(C26:C33)-E21</f>
        <v>0</v>
      </c>
    </row>
    <row r="23" spans="1:5" x14ac:dyDescent="0.35">
      <c r="A23" s="26"/>
      <c r="B23" s="12"/>
      <c r="C23" s="27" t="s">
        <v>31</v>
      </c>
      <c r="D23" s="27" t="s">
        <v>32</v>
      </c>
      <c r="E23" s="30"/>
    </row>
    <row r="24" spans="1:5" x14ac:dyDescent="0.35">
      <c r="A24" s="33" t="s">
        <v>33</v>
      </c>
      <c r="B24" s="12"/>
      <c r="C24" s="34"/>
      <c r="D24" s="34"/>
      <c r="E24" s="35">
        <f>+E17</f>
        <v>0</v>
      </c>
    </row>
    <row r="25" spans="1:5" x14ac:dyDescent="0.35">
      <c r="A25" s="33"/>
      <c r="B25" s="12"/>
      <c r="C25" s="34"/>
      <c r="D25" s="34"/>
      <c r="E25" s="35"/>
    </row>
    <row r="26" spans="1:5" x14ac:dyDescent="0.35">
      <c r="A26" s="33" t="s">
        <v>34</v>
      </c>
      <c r="B26" s="12"/>
      <c r="C26" s="35">
        <f>+E9/2+E11/4</f>
        <v>-1504071.3422261502</v>
      </c>
      <c r="D26" s="36" t="s">
        <v>35</v>
      </c>
      <c r="E26" s="30">
        <f>ROUND(C26*273/365,0)</f>
        <v>-1124963</v>
      </c>
    </row>
    <row r="27" spans="1:5" x14ac:dyDescent="0.35">
      <c r="A27" s="33"/>
      <c r="B27" s="12"/>
      <c r="C27" s="35"/>
      <c r="D27" s="36"/>
      <c r="E27" s="30"/>
    </row>
    <row r="28" spans="1:5" x14ac:dyDescent="0.35">
      <c r="A28" s="33" t="s">
        <v>36</v>
      </c>
      <c r="B28" s="12"/>
      <c r="C28" s="30">
        <f>+C26</f>
        <v>-1504071.3422261502</v>
      </c>
      <c r="D28" s="36" t="s">
        <v>37</v>
      </c>
      <c r="E28" s="30">
        <f>ROUND(C28*181/365,0)</f>
        <v>-745855</v>
      </c>
    </row>
    <row r="29" spans="1:5" x14ac:dyDescent="0.35">
      <c r="A29" s="33"/>
      <c r="B29" s="12"/>
      <c r="C29" s="30"/>
      <c r="D29" s="36"/>
      <c r="E29" s="30"/>
    </row>
    <row r="30" spans="1:5" x14ac:dyDescent="0.35">
      <c r="A30" s="33" t="s">
        <v>38</v>
      </c>
      <c r="B30" s="12"/>
      <c r="C30" s="30">
        <f>+E10/2+E11/4</f>
        <v>-1538818.3422261502</v>
      </c>
      <c r="D30" s="36" t="s">
        <v>39</v>
      </c>
      <c r="E30" s="30">
        <f>ROUND(C30*91/365,0)</f>
        <v>-383651</v>
      </c>
    </row>
    <row r="31" spans="1:5" x14ac:dyDescent="0.35">
      <c r="A31" s="33"/>
      <c r="B31" s="12"/>
      <c r="C31" s="30"/>
      <c r="D31" s="36"/>
      <c r="E31" s="30"/>
    </row>
    <row r="32" spans="1:5" x14ac:dyDescent="0.35">
      <c r="A32" s="33" t="s">
        <v>40</v>
      </c>
      <c r="B32" s="12"/>
      <c r="C32" s="30">
        <f>+C30</f>
        <v>-1538818.3422261502</v>
      </c>
      <c r="D32" s="36" t="s">
        <v>41</v>
      </c>
      <c r="E32" s="31">
        <f>ROUND(C32*1/365,0)</f>
        <v>-4216</v>
      </c>
    </row>
    <row r="33" spans="1:5" x14ac:dyDescent="0.35">
      <c r="A33" s="22"/>
      <c r="B33" s="12"/>
      <c r="C33" s="30"/>
      <c r="D33" s="30"/>
      <c r="E33" s="25"/>
    </row>
    <row r="34" spans="1:5" ht="15" thickBot="1" x14ac:dyDescent="0.4">
      <c r="A34" s="26" t="s">
        <v>42</v>
      </c>
      <c r="B34" s="12"/>
      <c r="D34" s="27"/>
      <c r="E34" s="32">
        <f>SUM(E24:E33)</f>
        <v>-2258685</v>
      </c>
    </row>
    <row r="35" spans="1:5" ht="15" thickTop="1" x14ac:dyDescent="0.35"/>
  </sheetData>
  <mergeCells count="1">
    <mergeCell ref="A15:B1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2"/>
  <sheetViews>
    <sheetView workbookViewId="0">
      <selection sqref="A1:C1"/>
    </sheetView>
  </sheetViews>
  <sheetFormatPr defaultColWidth="9.1796875" defaultRowHeight="12.5" x14ac:dyDescent="0.25"/>
  <cols>
    <col min="1" max="1" width="64.1796875" style="42" customWidth="1"/>
    <col min="2" max="2" width="8.1796875" style="42" customWidth="1"/>
    <col min="3" max="3" width="13" style="42" customWidth="1"/>
    <col min="4" max="4" width="10.26953125" style="42" bestFit="1" customWidth="1"/>
    <col min="5" max="16384" width="9.1796875" style="42"/>
  </cols>
  <sheetData>
    <row r="1" spans="1:4" ht="13" x14ac:dyDescent="0.3">
      <c r="A1" s="137" t="s">
        <v>0</v>
      </c>
      <c r="B1" s="137"/>
      <c r="C1" s="137"/>
    </row>
    <row r="2" spans="1:4" ht="13" x14ac:dyDescent="0.3">
      <c r="A2" s="137" t="s">
        <v>65</v>
      </c>
      <c r="B2" s="137"/>
      <c r="C2" s="137"/>
    </row>
    <row r="3" spans="1:4" ht="13" x14ac:dyDescent="0.3">
      <c r="A3" s="137" t="s">
        <v>66</v>
      </c>
      <c r="B3" s="137"/>
      <c r="C3" s="137"/>
    </row>
    <row r="4" spans="1:4" ht="13" x14ac:dyDescent="0.3">
      <c r="A4" s="137" t="s">
        <v>50</v>
      </c>
      <c r="B4" s="137"/>
      <c r="C4" s="137"/>
    </row>
    <row r="5" spans="1:4" ht="13" x14ac:dyDescent="0.3">
      <c r="A5" s="137" t="s">
        <v>67</v>
      </c>
      <c r="B5" s="137"/>
      <c r="C5" s="137"/>
    </row>
    <row r="7" spans="1:4" ht="13" x14ac:dyDescent="0.3">
      <c r="A7" s="60" t="s">
        <v>68</v>
      </c>
    </row>
    <row r="8" spans="1:4" ht="14.5" x14ac:dyDescent="0.35">
      <c r="A8" s="46" t="s">
        <v>69</v>
      </c>
      <c r="C8" s="78">
        <v>-44.639430849999542</v>
      </c>
    </row>
    <row r="9" spans="1:4" ht="14.5" x14ac:dyDescent="0.35">
      <c r="A9" s="79" t="s">
        <v>70</v>
      </c>
      <c r="C9" s="78"/>
    </row>
    <row r="10" spans="1:4" ht="14.5" x14ac:dyDescent="0.35">
      <c r="A10" s="79"/>
      <c r="C10" s="78"/>
    </row>
    <row r="11" spans="1:4" ht="14.5" x14ac:dyDescent="0.35">
      <c r="A11" s="79" t="s">
        <v>71</v>
      </c>
      <c r="C11" s="80">
        <v>0.93569999999999998</v>
      </c>
      <c r="D11" s="46"/>
    </row>
    <row r="12" spans="1:4" x14ac:dyDescent="0.25">
      <c r="A12" s="81"/>
    </row>
    <row r="13" spans="1:4" ht="15" thickBot="1" x14ac:dyDescent="0.4">
      <c r="A13" s="79" t="s">
        <v>72</v>
      </c>
      <c r="C13" s="82">
        <f>C8*C11</f>
        <v>-41.769115446344571</v>
      </c>
    </row>
    <row r="14" spans="1:4" ht="15" thickTop="1" x14ac:dyDescent="0.35">
      <c r="A14" s="79" t="s">
        <v>73</v>
      </c>
      <c r="C14" s="78"/>
    </row>
    <row r="15" spans="1:4" ht="14.5" x14ac:dyDescent="0.35">
      <c r="A15" s="79"/>
      <c r="C15" s="78"/>
    </row>
    <row r="16" spans="1:4" ht="14.5" x14ac:dyDescent="0.35">
      <c r="A16" s="79" t="s">
        <v>74</v>
      </c>
      <c r="C16" s="83">
        <v>1.0049544253168119</v>
      </c>
    </row>
    <row r="17" spans="1:4" ht="14.5" x14ac:dyDescent="0.35">
      <c r="A17" s="79"/>
      <c r="C17" s="78"/>
    </row>
    <row r="18" spans="1:4" ht="15" thickBot="1" x14ac:dyDescent="0.4">
      <c r="A18" s="79" t="s">
        <v>75</v>
      </c>
      <c r="C18" s="82">
        <f>C13*C16</f>
        <v>-41.976057409372778</v>
      </c>
    </row>
    <row r="19" spans="1:4" ht="15" thickTop="1" x14ac:dyDescent="0.35">
      <c r="A19" s="79" t="s">
        <v>73</v>
      </c>
      <c r="C19" s="78"/>
    </row>
    <row r="20" spans="1:4" x14ac:dyDescent="0.25">
      <c r="A20" s="81"/>
    </row>
    <row r="21" spans="1:4" ht="14.5" x14ac:dyDescent="0.35">
      <c r="A21" s="79" t="s">
        <v>76</v>
      </c>
      <c r="C21" s="78">
        <f>-C13/2</f>
        <v>20.884557723172286</v>
      </c>
    </row>
    <row r="22" spans="1:4" x14ac:dyDescent="0.25">
      <c r="A22" s="81"/>
    </row>
    <row r="23" spans="1:4" x14ac:dyDescent="0.25">
      <c r="A23" s="79" t="s">
        <v>77</v>
      </c>
      <c r="C23" s="84">
        <v>-5.2106971519314849</v>
      </c>
    </row>
    <row r="24" spans="1:4" x14ac:dyDescent="0.25">
      <c r="A24" s="81"/>
    </row>
    <row r="25" spans="1:4" x14ac:dyDescent="0.25">
      <c r="A25" s="79" t="s">
        <v>78</v>
      </c>
      <c r="C25" s="52">
        <f>SUM(C21:C23)</f>
        <v>15.673860571240802</v>
      </c>
    </row>
    <row r="26" spans="1:4" x14ac:dyDescent="0.25">
      <c r="A26" s="81"/>
    </row>
    <row r="27" spans="1:4" x14ac:dyDescent="0.25">
      <c r="A27" s="79" t="s">
        <v>79</v>
      </c>
      <c r="C27" s="85">
        <v>9.0194896896488214E-2</v>
      </c>
    </row>
    <row r="28" spans="1:4" x14ac:dyDescent="0.25">
      <c r="A28" s="81"/>
    </row>
    <row r="29" spans="1:4" ht="14.5" x14ac:dyDescent="0.35">
      <c r="A29" s="46" t="s">
        <v>80</v>
      </c>
      <c r="C29" s="78">
        <f>C25*C27</f>
        <v>1.413702238192996</v>
      </c>
    </row>
    <row r="30" spans="1:4" ht="14.5" x14ac:dyDescent="0.35">
      <c r="A30" s="46"/>
      <c r="C30" s="78"/>
    </row>
    <row r="31" spans="1:4" ht="15" thickBot="1" x14ac:dyDescent="0.4">
      <c r="A31" s="46" t="s">
        <v>81</v>
      </c>
      <c r="C31" s="82">
        <f>C18+C29</f>
        <v>-40.562355171179782</v>
      </c>
    </row>
    <row r="32" spans="1:4" ht="13.5" thickTop="1" x14ac:dyDescent="0.3">
      <c r="A32" s="60"/>
      <c r="D32" s="52"/>
    </row>
    <row r="33" spans="1:4" ht="13" x14ac:dyDescent="0.3">
      <c r="A33" s="60"/>
      <c r="D33" s="52"/>
    </row>
    <row r="34" spans="1:4" ht="14.5" x14ac:dyDescent="0.35">
      <c r="A34" s="46"/>
      <c r="C34" s="78"/>
    </row>
    <row r="35" spans="1:4" ht="14.5" x14ac:dyDescent="0.35">
      <c r="A35" s="79" t="s">
        <v>82</v>
      </c>
      <c r="C35" s="78">
        <v>-1.9082097599999979</v>
      </c>
    </row>
    <row r="36" spans="1:4" ht="14.5" x14ac:dyDescent="0.35">
      <c r="A36" s="79"/>
      <c r="C36" s="78"/>
    </row>
    <row r="37" spans="1:4" ht="14.5" x14ac:dyDescent="0.35">
      <c r="A37" s="79" t="s">
        <v>71</v>
      </c>
      <c r="C37" s="80">
        <v>0.93569999999999998</v>
      </c>
      <c r="D37" s="46"/>
    </row>
    <row r="38" spans="1:4" x14ac:dyDescent="0.25">
      <c r="A38" s="81"/>
    </row>
    <row r="39" spans="1:4" ht="15" thickBot="1" x14ac:dyDescent="0.4">
      <c r="A39" s="79" t="s">
        <v>83</v>
      </c>
      <c r="C39" s="82">
        <f>C35*C37</f>
        <v>-1.785511872431998</v>
      </c>
    </row>
    <row r="40" spans="1:4" ht="15" thickTop="1" x14ac:dyDescent="0.35">
      <c r="A40" s="79"/>
      <c r="C40" s="78"/>
    </row>
    <row r="41" spans="1:4" ht="14.5" x14ac:dyDescent="0.35">
      <c r="A41" s="79" t="s">
        <v>74</v>
      </c>
      <c r="C41" s="83">
        <f>C16</f>
        <v>1.0049544253168119</v>
      </c>
    </row>
    <row r="42" spans="1:4" ht="14.5" x14ac:dyDescent="0.35">
      <c r="A42" s="79"/>
      <c r="C42" s="78"/>
    </row>
    <row r="43" spans="1:4" ht="15" thickBot="1" x14ac:dyDescent="0.4">
      <c r="A43" s="79" t="s">
        <v>75</v>
      </c>
      <c r="C43" s="82">
        <f>C39*C41</f>
        <v>-1.7943580576562435</v>
      </c>
    </row>
    <row r="44" spans="1:4" ht="15" thickTop="1" x14ac:dyDescent="0.35">
      <c r="A44" s="79"/>
      <c r="C44" s="78"/>
    </row>
    <row r="45" spans="1:4" ht="14.5" x14ac:dyDescent="0.35">
      <c r="A45" s="79" t="s">
        <v>76</v>
      </c>
      <c r="C45" s="78">
        <f>-C39/2</f>
        <v>0.89275593621599902</v>
      </c>
    </row>
    <row r="46" spans="1:4" x14ac:dyDescent="0.25">
      <c r="A46" s="81"/>
    </row>
    <row r="47" spans="1:4" x14ac:dyDescent="0.25">
      <c r="A47" s="79" t="s">
        <v>77</v>
      </c>
      <c r="C47" s="84">
        <v>-0.22274260608589175</v>
      </c>
    </row>
    <row r="48" spans="1:4" x14ac:dyDescent="0.25">
      <c r="A48" s="81"/>
    </row>
    <row r="49" spans="1:4" x14ac:dyDescent="0.25">
      <c r="A49" s="79" t="s">
        <v>78</v>
      </c>
      <c r="C49" s="52">
        <f>SUM(C45:C47)</f>
        <v>0.67001333013010722</v>
      </c>
    </row>
    <row r="50" spans="1:4" x14ac:dyDescent="0.25">
      <c r="A50" s="81"/>
    </row>
    <row r="51" spans="1:4" x14ac:dyDescent="0.25">
      <c r="A51" s="79" t="s">
        <v>79</v>
      </c>
      <c r="C51" s="85">
        <v>9.0194896896488214E-2</v>
      </c>
    </row>
    <row r="52" spans="1:4" x14ac:dyDescent="0.25">
      <c r="A52" s="81"/>
      <c r="D52" s="52"/>
    </row>
    <row r="53" spans="1:4" ht="14.5" x14ac:dyDescent="0.35">
      <c r="A53" s="46" t="s">
        <v>80</v>
      </c>
      <c r="C53" s="78">
        <f>C49*C51</f>
        <v>6.0431783230357743E-2</v>
      </c>
      <c r="D53" s="58"/>
    </row>
    <row r="54" spans="1:4" ht="14.5" x14ac:dyDescent="0.35">
      <c r="A54" s="46"/>
      <c r="C54" s="78"/>
      <c r="D54" s="58"/>
    </row>
    <row r="55" spans="1:4" ht="15" thickBot="1" x14ac:dyDescent="0.4">
      <c r="A55" s="46" t="s">
        <v>84</v>
      </c>
      <c r="C55" s="82">
        <f>C43+C53</f>
        <v>-1.7339262744258856</v>
      </c>
      <c r="D55" s="58"/>
    </row>
    <row r="56" spans="1:4" ht="15" thickTop="1" x14ac:dyDescent="0.35">
      <c r="C56" s="78"/>
      <c r="D56" s="58"/>
    </row>
    <row r="57" spans="1:4" ht="14.5" x14ac:dyDescent="0.35">
      <c r="C57" s="78"/>
      <c r="D57" s="86"/>
    </row>
    <row r="58" spans="1:4" ht="14.5" x14ac:dyDescent="0.35">
      <c r="C58" s="78"/>
      <c r="D58" s="58"/>
    </row>
    <row r="59" spans="1:4" ht="14.5" x14ac:dyDescent="0.35">
      <c r="A59" s="81"/>
      <c r="C59" s="78"/>
      <c r="D59" s="58"/>
    </row>
    <row r="60" spans="1:4" ht="14.5" x14ac:dyDescent="0.35">
      <c r="A60" s="81"/>
      <c r="C60" s="58"/>
      <c r="D60" s="58"/>
    </row>
    <row r="61" spans="1:4" ht="14.5" x14ac:dyDescent="0.35">
      <c r="C61" s="58"/>
      <c r="D61" s="58"/>
    </row>
    <row r="62" spans="1:4" ht="14.5" x14ac:dyDescent="0.35">
      <c r="C62" s="58"/>
      <c r="D62" s="58"/>
    </row>
  </sheetData>
  <mergeCells count="5">
    <mergeCell ref="A1:C1"/>
    <mergeCell ref="A2:C2"/>
    <mergeCell ref="A3:C3"/>
    <mergeCell ref="A4:C4"/>
    <mergeCell ref="A5:C5"/>
  </mergeCells>
  <pageMargins left="1.07" right="0.23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Witness_x0020_Testimony xmlns="54fcda00-7b58-44a7-b108-8bd10a8a08ba">Garrett, Christopher M.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141293F-5095-40E9-A4A8-DFF889A85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CD6E6-3DD5-4059-B4B1-684E09670D54}">
  <ds:schemaRefs/>
</ds:datastoreItem>
</file>

<file path=customXml/itemProps3.xml><?xml version="1.0" encoding="utf-8"?>
<ds:datastoreItem xmlns:ds="http://schemas.openxmlformats.org/officeDocument/2006/customXml" ds:itemID="{EBE57D39-B194-4518-85CA-0C36BF8C5C6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E70B2B-FFC7-4660-BA7F-5558C4AED44C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7B5EE916-5CAE-48CC-B16A-E5E9D223E144}">
  <ds:schemaRefs>
    <ds:schemaRef ds:uri="54fcda00-7b58-44a7-b108-8bd10a8a08ba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KU Exhibit CMG-7</vt:lpstr>
      <vt:lpstr>LGE Exhibit CMG-7</vt:lpstr>
      <vt:lpstr>Kollen Exhibit KU LGE Rev Req</vt:lpstr>
      <vt:lpstr>KU -&gt;&gt;</vt:lpstr>
      <vt:lpstr>KU Prorata ADIT on Depr Change</vt:lpstr>
      <vt:lpstr>Brown 3 - Recalc of Excess</vt:lpstr>
      <vt:lpstr>BR3 No COR - Recalc of Excess</vt:lpstr>
      <vt:lpstr>KU Kollen Exhibit Depr Summary</vt:lpstr>
      <vt:lpstr>LGE -&gt;&gt;</vt:lpstr>
      <vt:lpstr>LGE Prorata ADIT on Depr Change</vt:lpstr>
      <vt:lpstr>MC1 and MC2 - Recalc of Excess</vt:lpstr>
      <vt:lpstr>MC1-2 No COR - Recalc of Excess</vt:lpstr>
      <vt:lpstr>LGE Kollen Exhibit Depr Summary</vt:lpstr>
      <vt:lpstr>'Kollen Exhibit KU LGE Rev Req'!Print_Area</vt:lpstr>
      <vt:lpstr>'KU Exhibit CMG-7'!Print_Area</vt:lpstr>
      <vt:lpstr>'LGE Exhibit CMG-7'!Print_Area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2021-03-18T13:18:39Z</dcterms:created>
  <dcterms:modified xsi:type="dcterms:W3CDTF">2021-04-02T17:40:45Z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2021-03-18T13:18:55Z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77c196ad-9e1e-44b4-8804-62b7fbc39ce5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