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projects.sp.lgeenergy.int/sites/RegFilings/Rate Case Documents/"/>
    </mc:Choice>
  </mc:AlternateContent>
  <xr:revisionPtr revIDLastSave="0" documentId="13_ncr:1_{33E4805D-8418-496A-86F5-970140C3E255}" xr6:coauthVersionLast="45" xr6:coauthVersionMax="46" xr10:uidLastSave="{00000000-0000-0000-0000-000000000000}"/>
  <bookViews>
    <workbookView xWindow="-110" yWindow="-110" windowWidth="19420" windowHeight="10420" xr2:uid="{00000000-000D-0000-FFFF-FFFF00000000}"/>
  </bookViews>
  <sheets>
    <sheet name="Pension" sheetId="7" r:id="rId1"/>
    <sheet name="OPEB" sheetId="8" r:id="rId2"/>
    <sheet name="LGE 2018 Pension Contribution" sheetId="9" r:id="rId3"/>
    <sheet name="LGE 2018 Pension Contrib. Union" sheetId="10" r:id="rId4"/>
    <sheet name="LGE 2019 Pension Contribution" sheetId="11" r:id="rId5"/>
    <sheet name="LGE 2020 Pension Contribution" sheetId="12" r:id="rId6"/>
    <sheet name="LGE 2020 Pension Contribution 2" sheetId="13" r:id="rId7"/>
    <sheet name="KU 2018 Pension Contribution" sheetId="14" r:id="rId8"/>
    <sheet name="KU 2020 Pension Contribution" sheetId="15" r:id="rId9"/>
    <sheet name="KU 2020 Pension Contribution 2" sheetId="16" r:id="rId10"/>
  </sheets>
  <definedNames>
    <definedName name="_xlnm.Print_Area" localSheetId="0">Pension!$A$3:$P$28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0" i="8" l="1"/>
  <c r="N8" i="8"/>
  <c r="E7" i="8" l="1"/>
  <c r="G8" i="8" s="1"/>
  <c r="P8" i="8" s="1"/>
  <c r="E8" i="8"/>
  <c r="E9" i="8"/>
  <c r="G9" i="8" s="1"/>
  <c r="P9" i="8" s="1"/>
  <c r="N9" i="8"/>
  <c r="E10" i="8"/>
  <c r="N10" i="8"/>
  <c r="E12" i="8"/>
  <c r="E19" i="8"/>
  <c r="E20" i="8"/>
  <c r="E21" i="8"/>
  <c r="N21" i="8"/>
  <c r="E22" i="8"/>
  <c r="G22" i="8" s="1"/>
  <c r="P22" i="8" s="1"/>
  <c r="N22" i="8"/>
  <c r="E24" i="8"/>
  <c r="C7" i="7"/>
  <c r="E7" i="7" s="1"/>
  <c r="C8" i="7"/>
  <c r="E8" i="7"/>
  <c r="I8" i="7"/>
  <c r="N8" i="7"/>
  <c r="B9" i="7"/>
  <c r="C9" i="7"/>
  <c r="N9" i="7"/>
  <c r="C10" i="7"/>
  <c r="E10" i="7" s="1"/>
  <c r="K10" i="7"/>
  <c r="L10" i="7"/>
  <c r="E12" i="7"/>
  <c r="E19" i="7"/>
  <c r="E20" i="7"/>
  <c r="N20" i="7"/>
  <c r="E21" i="7"/>
  <c r="G21" i="7" s="1"/>
  <c r="N21" i="7"/>
  <c r="E22" i="7"/>
  <c r="N22" i="7"/>
  <c r="E24" i="7"/>
  <c r="G21" i="8" l="1"/>
  <c r="P21" i="8" s="1"/>
  <c r="E9" i="7"/>
  <c r="G9" i="7" s="1"/>
  <c r="P9" i="7" s="1"/>
  <c r="N10" i="7"/>
  <c r="G8" i="7"/>
  <c r="P8" i="7" s="1"/>
  <c r="G10" i="7"/>
  <c r="P10" i="7" s="1"/>
  <c r="P21" i="7"/>
  <c r="G20" i="7"/>
  <c r="P20" i="7" s="1"/>
  <c r="G22" i="7"/>
  <c r="P22" i="7" s="1"/>
  <c r="G20" i="8"/>
  <c r="P20" i="8" s="1"/>
  <c r="G10" i="8"/>
  <c r="P10" i="8" s="1"/>
</calcChain>
</file>

<file path=xl/sharedStrings.xml><?xml version="1.0" encoding="utf-8"?>
<sst xmlns="http://schemas.openxmlformats.org/spreadsheetml/2006/main" count="110" uniqueCount="28">
  <si>
    <t>12/31 Balance</t>
  </si>
  <si>
    <t>Regulatory Asset/(Liability)</t>
  </si>
  <si>
    <t>Pension</t>
  </si>
  <si>
    <t>Prepaid/(Liability)</t>
  </si>
  <si>
    <t>OPEB</t>
  </si>
  <si>
    <t>Full-Year</t>
  </si>
  <si>
    <t>Contributions</t>
  </si>
  <si>
    <t>LG&amp;E</t>
  </si>
  <si>
    <t>KU</t>
  </si>
  <si>
    <t>Notes Receivable</t>
  </si>
  <si>
    <t>Cost/(Credit)</t>
  </si>
  <si>
    <t>Clearing</t>
  </si>
  <si>
    <t>Subsidy</t>
  </si>
  <si>
    <t>Accum. Pension</t>
  </si>
  <si>
    <t>LKS</t>
  </si>
  <si>
    <t xml:space="preserve">KU </t>
  </si>
  <si>
    <t>in excess of NPPC</t>
  </si>
  <si>
    <t>Change in Balance</t>
  </si>
  <si>
    <t>Annual Activity</t>
  </si>
  <si>
    <t>Check Digit</t>
  </si>
  <si>
    <t>Accum. OPEB</t>
  </si>
  <si>
    <t>13 Mo. Avg TYE 6/30/22</t>
  </si>
  <si>
    <t>(1) Utility payments to LKS to fund the difference between actuarial gains and losses amortization for GAAP (double corridor) and Kentucky ratemaking purposes (15 years).</t>
  </si>
  <si>
    <t>(2) KU intercompany payments to LG&amp;E for the difference between actuarial gains and losses amortization for GAAP (double corridor) and Kentucky ratemaking purposes (15 years).  These intercompany payments primarily relate to the joint ownership of Trimble Co. 2 and Cane Run 7.</t>
  </si>
  <si>
    <t>Pension Balances Rollforward</t>
  </si>
  <si>
    <t>OPEB Balances Rollforward</t>
  </si>
  <si>
    <r>
      <t xml:space="preserve">Fundings </t>
    </r>
    <r>
      <rPr>
        <vertAlign val="superscript"/>
        <sz val="11"/>
        <color theme="1"/>
        <rFont val="Calibri"/>
        <family val="2"/>
      </rPr>
      <t>(1)</t>
    </r>
  </si>
  <si>
    <r>
      <t xml:space="preserve">Fundings </t>
    </r>
    <r>
      <rPr>
        <vertAlign val="superscript"/>
        <sz val="11"/>
        <color theme="1"/>
        <rFont val="Calibri"/>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</si>
</sst>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5" x14ac:knownFonts="1">
    <font>
      <sz val="11"/>
      <color theme="1"/>
      <name val="Calibri"/>
      <family val="2"/>
      <scheme val="minor"/>
    </font>
    <font>
      <sz val="11"/>
      <color theme="1"/>
      <name val="Calibri"/>
      <family val="2"/>
      <scheme val="minor"/>
    </font>
    <font>
      <b/>
      <sz val="11"/>
      <color theme="1"/>
      <name val="Calibri"/>
      <family val="2"/>
      <scheme val="minor"/>
    </font>
    <font>
      <vertAlign val="superscript"/>
      <sz val="11"/>
      <color theme="1"/>
      <name val="Calibri"/>
      <family val="2"/>
    </font>
    <font>
      <sz val="11"/>
      <color indexed="8"/>
      <name val="Calibri"/>
      <family val="2"/>
      <scheme val="minor"/>
    </font>
  </fonts>
  <fills count="2">
    <fill>
      <patternFill patternType="none"/>
    </fill>
    <fill>
      <patternFill patternType="gray125"/>
    </fill>
  </fills>
  <borders count="2">
    <border>
      <left/>
      <right/>
      <top/>
      <bottom/>
      <diagonal/>
    </border>
    <border>
      <left/>
      <right/>
      <top/>
      <bottom style="thin">
        <color indexed="64"/>
      </bottom>
      <diagonal/>
    </border>
  </borders>
  <cellStyleXfs count="2">
    <xf numFmtId="0" fontId="0" fillId="0" borderId="0"/>
    <xf numFmtId="43" fontId="1" fillId="0" borderId="0" applyFont="0" applyFill="0" applyBorder="0" applyAlignment="0" applyProtection="0"/>
  </cellStyleXfs>
  <cellXfs count="17">
    <xf numFmtId="0" fontId="0" fillId="0" borderId="0" xfId="0"/>
    <xf numFmtId="0" fontId="0" fillId="0" borderId="1" xfId="0" applyFill="1" applyBorder="1" applyAlignment="1">
      <alignment horizontal="center"/>
    </xf>
    <xf numFmtId="164" fontId="0" fillId="0" borderId="0" xfId="0" applyNumberFormat="1" applyFill="1"/>
    <xf numFmtId="164" fontId="2" fillId="0" borderId="0" xfId="1" applyNumberFormat="1" applyFont="1" applyFill="1" applyBorder="1"/>
    <xf numFmtId="164" fontId="0" fillId="0" borderId="0" xfId="1" applyNumberFormat="1" applyFont="1" applyFill="1"/>
    <xf numFmtId="0" fontId="0" fillId="0" borderId="0" xfId="0" applyFill="1" applyAlignment="1">
      <alignment horizontal="left" indent="1"/>
    </xf>
    <xf numFmtId="0" fontId="2" fillId="0" borderId="0" xfId="0" applyFont="1" applyFill="1"/>
    <xf numFmtId="0" fontId="0" fillId="0" borderId="0" xfId="0" applyFill="1"/>
    <xf numFmtId="0" fontId="0" fillId="0" borderId="0" xfId="0" quotePrefix="1" applyFill="1" applyAlignment="1">
      <alignment horizontal="center"/>
    </xf>
    <xf numFmtId="0" fontId="0" fillId="0" borderId="0" xfId="0" applyFill="1" applyAlignment="1">
      <alignment horizontal="center"/>
    </xf>
    <xf numFmtId="164" fontId="1" fillId="0" borderId="0" xfId="1" applyNumberFormat="1" applyFont="1" applyFill="1" applyBorder="1"/>
    <xf numFmtId="164" fontId="2" fillId="0" borderId="0" xfId="1" applyNumberFormat="1" applyFont="1" applyFill="1"/>
    <xf numFmtId="0" fontId="0" fillId="0" borderId="0" xfId="0" applyFont="1" applyFill="1"/>
    <xf numFmtId="0" fontId="4" fillId="0" borderId="0" xfId="0" applyFont="1"/>
    <xf numFmtId="0" fontId="4" fillId="0" borderId="0" xfId="0" applyFont="1" applyFill="1"/>
    <xf numFmtId="0" fontId="0" fillId="0" borderId="0" xfId="0" applyFill="1" applyAlignment="1">
      <alignment horizontal="left"/>
    </xf>
    <xf numFmtId="0" fontId="0" fillId="0" borderId="0" xfId="0" applyFill="1" applyAlignment="1">
      <alignment horizontal="left"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12</xdr:col>
      <xdr:colOff>482600</xdr:colOff>
      <xdr:row>33</xdr:row>
      <xdr:rowOff>50801</xdr:rowOff>
    </xdr:to>
    <xdr:pic>
      <xdr:nvPicPr>
        <xdr:cNvPr id="2" name="Picture 1">
          <a:extLst>
            <a:ext uri="{FF2B5EF4-FFF2-40B4-BE49-F238E27FC236}">
              <a16:creationId xmlns:a16="http://schemas.microsoft.com/office/drawing/2014/main" id="{9A1C4EBF-41FB-4E37-BBB8-BE3650B329B0}"/>
            </a:ext>
          </a:extLst>
        </xdr:cNvPr>
        <xdr:cNvPicPr>
          <a:picLocks noChangeAspect="1"/>
        </xdr:cNvPicPr>
      </xdr:nvPicPr>
      <xdr:blipFill>
        <a:blip xmlns:r="http://schemas.openxmlformats.org/officeDocument/2006/relationships" r:embed="rId1"/>
        <a:stretch>
          <a:fillRect/>
        </a:stretch>
      </xdr:blipFill>
      <xdr:spPr>
        <a:xfrm>
          <a:off x="0" y="1"/>
          <a:ext cx="7797800" cy="5918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508001</xdr:colOff>
      <xdr:row>33</xdr:row>
      <xdr:rowOff>50799</xdr:rowOff>
    </xdr:to>
    <xdr:pic>
      <xdr:nvPicPr>
        <xdr:cNvPr id="2" name="Picture 1">
          <a:extLst>
            <a:ext uri="{FF2B5EF4-FFF2-40B4-BE49-F238E27FC236}">
              <a16:creationId xmlns:a16="http://schemas.microsoft.com/office/drawing/2014/main" id="{01728A91-F8E7-4AFC-8D97-DE1393CD53CB}"/>
            </a:ext>
          </a:extLst>
        </xdr:cNvPr>
        <xdr:cNvPicPr>
          <a:picLocks noChangeAspect="1"/>
        </xdr:cNvPicPr>
      </xdr:nvPicPr>
      <xdr:blipFill>
        <a:blip xmlns:r="http://schemas.openxmlformats.org/officeDocument/2006/relationships" r:embed="rId1"/>
        <a:stretch>
          <a:fillRect/>
        </a:stretch>
      </xdr:blipFill>
      <xdr:spPr>
        <a:xfrm>
          <a:off x="1" y="0"/>
          <a:ext cx="7823200" cy="59181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495301</xdr:colOff>
      <xdr:row>33</xdr:row>
      <xdr:rowOff>88900</xdr:rowOff>
    </xdr:to>
    <xdr:pic>
      <xdr:nvPicPr>
        <xdr:cNvPr id="2" name="Picture 1">
          <a:extLst>
            <a:ext uri="{FF2B5EF4-FFF2-40B4-BE49-F238E27FC236}">
              <a16:creationId xmlns:a16="http://schemas.microsoft.com/office/drawing/2014/main" id="{C51FF4FC-7527-4A4E-B9BE-D469D6E03067}"/>
            </a:ext>
          </a:extLst>
        </xdr:cNvPr>
        <xdr:cNvPicPr>
          <a:picLocks noChangeAspect="1"/>
        </xdr:cNvPicPr>
      </xdr:nvPicPr>
      <xdr:blipFill>
        <a:blip xmlns:r="http://schemas.openxmlformats.org/officeDocument/2006/relationships" r:embed="rId1"/>
        <a:stretch>
          <a:fillRect/>
        </a:stretch>
      </xdr:blipFill>
      <xdr:spPr>
        <a:xfrm>
          <a:off x="1" y="0"/>
          <a:ext cx="7810500" cy="5956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482600</xdr:colOff>
      <xdr:row>32</xdr:row>
      <xdr:rowOff>38099</xdr:rowOff>
    </xdr:to>
    <xdr:pic>
      <xdr:nvPicPr>
        <xdr:cNvPr id="2" name="Picture 1">
          <a:extLst>
            <a:ext uri="{FF2B5EF4-FFF2-40B4-BE49-F238E27FC236}">
              <a16:creationId xmlns:a16="http://schemas.microsoft.com/office/drawing/2014/main" id="{A9B7191C-5C3F-4C44-AA11-E6F31AEC1DE7}"/>
            </a:ext>
          </a:extLst>
        </xdr:cNvPr>
        <xdr:cNvPicPr>
          <a:picLocks noChangeAspect="1"/>
        </xdr:cNvPicPr>
      </xdr:nvPicPr>
      <xdr:blipFill>
        <a:blip xmlns:r="http://schemas.openxmlformats.org/officeDocument/2006/relationships" r:embed="rId1"/>
        <a:stretch>
          <a:fillRect/>
        </a:stretch>
      </xdr:blipFill>
      <xdr:spPr>
        <a:xfrm>
          <a:off x="0" y="0"/>
          <a:ext cx="7797800" cy="57276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495301</xdr:colOff>
      <xdr:row>33</xdr:row>
      <xdr:rowOff>1</xdr:rowOff>
    </xdr:to>
    <xdr:pic>
      <xdr:nvPicPr>
        <xdr:cNvPr id="2" name="Picture 1">
          <a:extLst>
            <a:ext uri="{FF2B5EF4-FFF2-40B4-BE49-F238E27FC236}">
              <a16:creationId xmlns:a16="http://schemas.microsoft.com/office/drawing/2014/main" id="{FBF15DC2-6184-4BE4-9941-4DCE741967E9}"/>
            </a:ext>
          </a:extLst>
        </xdr:cNvPr>
        <xdr:cNvPicPr>
          <a:picLocks noChangeAspect="1"/>
        </xdr:cNvPicPr>
      </xdr:nvPicPr>
      <xdr:blipFill>
        <a:blip xmlns:r="http://schemas.openxmlformats.org/officeDocument/2006/relationships" r:embed="rId1"/>
        <a:stretch>
          <a:fillRect/>
        </a:stretch>
      </xdr:blipFill>
      <xdr:spPr>
        <a:xfrm>
          <a:off x="1" y="1"/>
          <a:ext cx="7810500" cy="5867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495301</xdr:colOff>
      <xdr:row>33</xdr:row>
      <xdr:rowOff>88899</xdr:rowOff>
    </xdr:to>
    <xdr:pic>
      <xdr:nvPicPr>
        <xdr:cNvPr id="2" name="Picture 1">
          <a:extLst>
            <a:ext uri="{FF2B5EF4-FFF2-40B4-BE49-F238E27FC236}">
              <a16:creationId xmlns:a16="http://schemas.microsoft.com/office/drawing/2014/main" id="{B7D5DFA6-4DDA-4E07-8689-D97850F0A045}"/>
            </a:ext>
          </a:extLst>
        </xdr:cNvPr>
        <xdr:cNvPicPr>
          <a:picLocks noChangeAspect="1"/>
        </xdr:cNvPicPr>
      </xdr:nvPicPr>
      <xdr:blipFill>
        <a:blip xmlns:r="http://schemas.openxmlformats.org/officeDocument/2006/relationships" r:embed="rId1"/>
        <a:stretch>
          <a:fillRect/>
        </a:stretch>
      </xdr:blipFill>
      <xdr:spPr>
        <a:xfrm>
          <a:off x="1" y="0"/>
          <a:ext cx="7810500" cy="59562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533401</xdr:colOff>
      <xdr:row>33</xdr:row>
      <xdr:rowOff>88900</xdr:rowOff>
    </xdr:to>
    <xdr:pic>
      <xdr:nvPicPr>
        <xdr:cNvPr id="2" name="Picture 1">
          <a:extLst>
            <a:ext uri="{FF2B5EF4-FFF2-40B4-BE49-F238E27FC236}">
              <a16:creationId xmlns:a16="http://schemas.microsoft.com/office/drawing/2014/main" id="{A9262FBE-280F-44CD-8DB5-A3EDACC1C423}"/>
            </a:ext>
          </a:extLst>
        </xdr:cNvPr>
        <xdr:cNvPicPr>
          <a:picLocks noChangeAspect="1"/>
        </xdr:cNvPicPr>
      </xdr:nvPicPr>
      <xdr:blipFill>
        <a:blip xmlns:r="http://schemas.openxmlformats.org/officeDocument/2006/relationships" r:embed="rId1"/>
        <a:stretch>
          <a:fillRect/>
        </a:stretch>
      </xdr:blipFill>
      <xdr:spPr>
        <a:xfrm>
          <a:off x="1" y="0"/>
          <a:ext cx="7848600" cy="5956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444500</xdr:colOff>
      <xdr:row>33</xdr:row>
      <xdr:rowOff>88900</xdr:rowOff>
    </xdr:to>
    <xdr:pic>
      <xdr:nvPicPr>
        <xdr:cNvPr id="2" name="Picture 1">
          <a:extLst>
            <a:ext uri="{FF2B5EF4-FFF2-40B4-BE49-F238E27FC236}">
              <a16:creationId xmlns:a16="http://schemas.microsoft.com/office/drawing/2014/main" id="{5AB9D64D-CD1C-409B-ABE8-8B570C3C0788}"/>
            </a:ext>
          </a:extLst>
        </xdr:cNvPr>
        <xdr:cNvPicPr>
          <a:picLocks noChangeAspect="1"/>
        </xdr:cNvPicPr>
      </xdr:nvPicPr>
      <xdr:blipFill>
        <a:blip xmlns:r="http://schemas.openxmlformats.org/officeDocument/2006/relationships" r:embed="rId1"/>
        <a:stretch>
          <a:fillRect/>
        </a:stretch>
      </xdr:blipFill>
      <xdr:spPr>
        <a:xfrm>
          <a:off x="0" y="0"/>
          <a:ext cx="7759700" cy="5956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28"/>
  <sheetViews>
    <sheetView tabSelected="1" zoomScaleNormal="100" workbookViewId="0"/>
  </sheetViews>
  <sheetFormatPr defaultColWidth="9.26953125" defaultRowHeight="14.5" x14ac:dyDescent="0.35"/>
  <cols>
    <col min="1" max="1" width="22.1796875" style="7" bestFit="1" customWidth="1"/>
    <col min="2" max="2" width="21.1796875" style="7" customWidth="1"/>
    <col min="3" max="3" width="25.7265625" style="7" bestFit="1" customWidth="1"/>
    <col min="4" max="4" width="14.26953125" style="7" bestFit="1" customWidth="1"/>
    <col min="5" max="5" width="16.7265625" style="7" customWidth="1"/>
    <col min="6" max="6" width="6.1796875" style="7" customWidth="1"/>
    <col min="7" max="7" width="16.7265625" style="7" customWidth="1"/>
    <col min="8" max="8" width="5.81640625" style="7" customWidth="1"/>
    <col min="9" max="12" width="14.26953125" style="7" customWidth="1"/>
    <col min="13" max="13" width="5.26953125" style="7" customWidth="1"/>
    <col min="14" max="14" width="14.26953125" style="7" customWidth="1"/>
    <col min="15" max="15" width="6.54296875" style="7" customWidth="1"/>
    <col min="16" max="16" width="13.26953125" style="7" bestFit="1" customWidth="1"/>
    <col min="17" max="17" width="12.54296875" style="7" bestFit="1" customWidth="1"/>
    <col min="18" max="18" width="13.26953125" style="7" bestFit="1" customWidth="1"/>
    <col min="19" max="19" width="16.54296875" style="7" bestFit="1" customWidth="1"/>
    <col min="20" max="16384" width="9.26953125" style="7"/>
  </cols>
  <sheetData>
    <row r="1" spans="1:20" x14ac:dyDescent="0.35">
      <c r="A1" s="7" t="s">
        <v>24</v>
      </c>
    </row>
    <row r="3" spans="1:20" x14ac:dyDescent="0.35">
      <c r="A3" s="6" t="s">
        <v>7</v>
      </c>
    </row>
    <row r="4" spans="1:20" x14ac:dyDescent="0.35">
      <c r="B4" s="8" t="s">
        <v>0</v>
      </c>
      <c r="C4" s="8" t="s">
        <v>0</v>
      </c>
      <c r="E4" s="9" t="s">
        <v>13</v>
      </c>
      <c r="F4" s="9"/>
      <c r="G4" s="9"/>
      <c r="H4" s="9"/>
      <c r="I4" s="9" t="s">
        <v>5</v>
      </c>
      <c r="J4" s="9" t="s">
        <v>5</v>
      </c>
      <c r="K4" s="9"/>
      <c r="L4" s="9"/>
      <c r="M4" s="9"/>
      <c r="N4" s="9"/>
    </row>
    <row r="5" spans="1:20" x14ac:dyDescent="0.35">
      <c r="B5" s="8" t="s">
        <v>2</v>
      </c>
      <c r="C5" s="8" t="s">
        <v>2</v>
      </c>
      <c r="D5" s="9" t="s">
        <v>2</v>
      </c>
      <c r="E5" s="9" t="s">
        <v>6</v>
      </c>
      <c r="F5" s="9"/>
      <c r="G5" s="9"/>
      <c r="H5" s="9"/>
      <c r="I5" s="8" t="s">
        <v>2</v>
      </c>
      <c r="J5" s="8" t="s">
        <v>2</v>
      </c>
      <c r="K5" s="8" t="s">
        <v>14</v>
      </c>
      <c r="L5" s="9" t="s">
        <v>15</v>
      </c>
      <c r="M5" s="9"/>
    </row>
    <row r="6" spans="1:20" ht="16.5" x14ac:dyDescent="0.35">
      <c r="B6" s="1" t="s">
        <v>3</v>
      </c>
      <c r="C6" s="1" t="s">
        <v>1</v>
      </c>
      <c r="D6" s="1" t="s">
        <v>11</v>
      </c>
      <c r="E6" s="1" t="s">
        <v>16</v>
      </c>
      <c r="F6" s="1"/>
      <c r="G6" s="1" t="s">
        <v>17</v>
      </c>
      <c r="H6" s="9"/>
      <c r="I6" s="1" t="s">
        <v>10</v>
      </c>
      <c r="J6" s="1" t="s">
        <v>6</v>
      </c>
      <c r="K6" s="1" t="s">
        <v>26</v>
      </c>
      <c r="L6" s="1" t="s">
        <v>27</v>
      </c>
      <c r="M6" s="1"/>
      <c r="N6" s="1" t="s">
        <v>18</v>
      </c>
      <c r="P6" s="1" t="s">
        <v>19</v>
      </c>
    </row>
    <row r="7" spans="1:20" x14ac:dyDescent="0.35">
      <c r="A7" s="7">
        <v>2017</v>
      </c>
      <c r="B7" s="4">
        <v>-45332978</v>
      </c>
      <c r="C7" s="4">
        <f>18595167+207274703</f>
        <v>225869870</v>
      </c>
      <c r="D7" s="4">
        <v>0</v>
      </c>
      <c r="E7" s="3">
        <f t="shared" ref="E7:E10" si="0">SUM(B7:D7)</f>
        <v>180536892</v>
      </c>
      <c r="F7" s="3"/>
      <c r="G7" s="10"/>
      <c r="H7" s="3"/>
      <c r="I7" s="4"/>
      <c r="J7" s="4"/>
      <c r="K7" s="4"/>
      <c r="L7" s="4"/>
      <c r="M7" s="4"/>
      <c r="N7" s="2"/>
      <c r="P7" s="2"/>
      <c r="T7" s="4"/>
    </row>
    <row r="8" spans="1:20" x14ac:dyDescent="0.35">
      <c r="A8" s="7">
        <v>2018</v>
      </c>
      <c r="B8" s="4">
        <v>-10591371</v>
      </c>
      <c r="C8" s="4">
        <f>25151990+219690027</f>
        <v>244842017</v>
      </c>
      <c r="D8" s="4">
        <v>0</v>
      </c>
      <c r="E8" s="3">
        <f t="shared" si="0"/>
        <v>234250646</v>
      </c>
      <c r="F8" s="3"/>
      <c r="G8" s="10">
        <f t="shared" ref="G8:G10" si="1">E8-E7</f>
        <v>53713754</v>
      </c>
      <c r="H8" s="3"/>
      <c r="I8" s="4">
        <f>1822435-27512</f>
        <v>1794923</v>
      </c>
      <c r="J8" s="4">
        <v>54000000</v>
      </c>
      <c r="K8" s="4">
        <v>2184302</v>
      </c>
      <c r="L8" s="4">
        <v>-675626</v>
      </c>
      <c r="M8" s="4"/>
      <c r="N8" s="2">
        <f t="shared" ref="N8:N10" si="2">-I8+J8+K8+L8</f>
        <v>53713753</v>
      </c>
      <c r="P8" s="2">
        <f t="shared" ref="P8:P10" si="3">G8-N8</f>
        <v>1</v>
      </c>
      <c r="T8" s="4"/>
    </row>
    <row r="9" spans="1:20" x14ac:dyDescent="0.35">
      <c r="A9" s="7">
        <v>2019</v>
      </c>
      <c r="B9" s="4">
        <f>24223201+7391859</f>
        <v>31615060</v>
      </c>
      <c r="C9" s="4">
        <f>29253085+172525019</f>
        <v>201778104</v>
      </c>
      <c r="D9" s="4">
        <v>0</v>
      </c>
      <c r="E9" s="3">
        <f t="shared" si="0"/>
        <v>233393164</v>
      </c>
      <c r="F9" s="3"/>
      <c r="G9" s="10">
        <f t="shared" si="1"/>
        <v>-857482</v>
      </c>
      <c r="H9" s="3"/>
      <c r="I9" s="4">
        <v>1421153</v>
      </c>
      <c r="J9" s="4">
        <v>622850</v>
      </c>
      <c r="K9" s="4">
        <v>563850</v>
      </c>
      <c r="L9" s="4">
        <v>-623028</v>
      </c>
      <c r="M9" s="4"/>
      <c r="N9" s="2">
        <f t="shared" si="2"/>
        <v>-857481</v>
      </c>
      <c r="P9" s="2">
        <f t="shared" si="3"/>
        <v>-1</v>
      </c>
      <c r="T9" s="4"/>
    </row>
    <row r="10" spans="1:20" x14ac:dyDescent="0.35">
      <c r="A10" s="7">
        <v>2020</v>
      </c>
      <c r="B10" s="4">
        <v>77847493</v>
      </c>
      <c r="C10" s="4">
        <f>44417827+120787681</f>
        <v>165205508</v>
      </c>
      <c r="D10" s="4">
        <v>0</v>
      </c>
      <c r="E10" s="3">
        <f t="shared" si="0"/>
        <v>243053001</v>
      </c>
      <c r="F10" s="3"/>
      <c r="G10" s="10">
        <f t="shared" si="1"/>
        <v>9659837</v>
      </c>
      <c r="H10" s="3"/>
      <c r="I10" s="4">
        <v>1624928</v>
      </c>
      <c r="J10" s="4">
        <v>8000000</v>
      </c>
      <c r="K10" s="4">
        <f>3186095+1975396</f>
        <v>5161491</v>
      </c>
      <c r="L10" s="4">
        <f>-1130743-745980</f>
        <v>-1876723</v>
      </c>
      <c r="M10" s="4"/>
      <c r="N10" s="2">
        <f t="shared" si="2"/>
        <v>9659840</v>
      </c>
      <c r="P10" s="2">
        <f t="shared" si="3"/>
        <v>-3</v>
      </c>
      <c r="T10" s="4"/>
    </row>
    <row r="11" spans="1:20" x14ac:dyDescent="0.35">
      <c r="B11" s="4"/>
      <c r="C11" s="4"/>
      <c r="D11" s="4"/>
      <c r="E11" s="3"/>
      <c r="F11" s="3"/>
      <c r="G11" s="10"/>
      <c r="H11" s="3"/>
      <c r="I11" s="4"/>
      <c r="J11" s="4"/>
      <c r="K11" s="4"/>
      <c r="L11" s="4"/>
      <c r="M11" s="4"/>
      <c r="N11" s="2"/>
      <c r="P11" s="2"/>
      <c r="T11" s="4"/>
    </row>
    <row r="12" spans="1:20" x14ac:dyDescent="0.35">
      <c r="A12" s="5" t="s">
        <v>21</v>
      </c>
      <c r="B12" s="4">
        <v>61047772</v>
      </c>
      <c r="C12" s="4">
        <v>171341618</v>
      </c>
      <c r="D12" s="4">
        <v>10899672</v>
      </c>
      <c r="E12" s="11">
        <f>SUM(B12:D12)</f>
        <v>243289062</v>
      </c>
      <c r="F12" s="3"/>
      <c r="G12" s="10"/>
      <c r="H12" s="3"/>
      <c r="I12" s="4"/>
      <c r="J12" s="4"/>
      <c r="K12" s="4"/>
      <c r="L12" s="2"/>
      <c r="M12" s="2"/>
      <c r="N12" s="4"/>
      <c r="P12" s="2"/>
      <c r="T12" s="4"/>
    </row>
    <row r="13" spans="1:20" x14ac:dyDescent="0.35">
      <c r="D13" s="2"/>
    </row>
    <row r="14" spans="1:20" x14ac:dyDescent="0.35">
      <c r="B14" s="2"/>
      <c r="C14" s="2"/>
      <c r="D14" s="2"/>
      <c r="E14" s="2"/>
      <c r="F14" s="2"/>
      <c r="G14" s="2"/>
      <c r="H14" s="2"/>
      <c r="J14" s="2"/>
      <c r="K14" s="2"/>
      <c r="L14" s="2"/>
      <c r="M14" s="2"/>
      <c r="N14" s="2"/>
    </row>
    <row r="15" spans="1:20" x14ac:dyDescent="0.35">
      <c r="A15" s="6" t="s">
        <v>8</v>
      </c>
    </row>
    <row r="16" spans="1:20" x14ac:dyDescent="0.35">
      <c r="B16" s="8" t="s">
        <v>0</v>
      </c>
      <c r="C16" s="8" t="s">
        <v>0</v>
      </c>
      <c r="E16" s="9" t="s">
        <v>13</v>
      </c>
      <c r="F16" s="9"/>
      <c r="G16" s="9"/>
      <c r="H16" s="9"/>
      <c r="I16" s="9" t="s">
        <v>5</v>
      </c>
      <c r="J16" s="9" t="s">
        <v>5</v>
      </c>
      <c r="K16" s="9"/>
      <c r="L16" s="9"/>
      <c r="M16" s="9"/>
      <c r="N16" s="9"/>
    </row>
    <row r="17" spans="1:16" x14ac:dyDescent="0.35">
      <c r="B17" s="8" t="s">
        <v>2</v>
      </c>
      <c r="C17" s="8" t="s">
        <v>2</v>
      </c>
      <c r="D17" s="9" t="s">
        <v>2</v>
      </c>
      <c r="E17" s="9" t="s">
        <v>6</v>
      </c>
      <c r="F17" s="9"/>
      <c r="G17" s="9"/>
      <c r="H17" s="9"/>
      <c r="I17" s="8" t="s">
        <v>2</v>
      </c>
      <c r="J17" s="8" t="s">
        <v>2</v>
      </c>
      <c r="K17" s="8" t="s">
        <v>14</v>
      </c>
      <c r="L17" s="9" t="s">
        <v>7</v>
      </c>
      <c r="M17" s="9"/>
    </row>
    <row r="18" spans="1:16" ht="16.5" x14ac:dyDescent="0.35">
      <c r="B18" s="1" t="s">
        <v>3</v>
      </c>
      <c r="C18" s="1" t="s">
        <v>1</v>
      </c>
      <c r="D18" s="1" t="s">
        <v>11</v>
      </c>
      <c r="E18" s="1" t="s">
        <v>16</v>
      </c>
      <c r="F18" s="1"/>
      <c r="G18" s="1" t="s">
        <v>17</v>
      </c>
      <c r="H18" s="9"/>
      <c r="I18" s="1" t="s">
        <v>10</v>
      </c>
      <c r="J18" s="1" t="s">
        <v>6</v>
      </c>
      <c r="K18" s="1" t="s">
        <v>26</v>
      </c>
      <c r="L18" s="1" t="s">
        <v>27</v>
      </c>
      <c r="M18" s="1"/>
      <c r="N18" s="1" t="s">
        <v>18</v>
      </c>
      <c r="P18" s="1" t="s">
        <v>19</v>
      </c>
    </row>
    <row r="19" spans="1:16" x14ac:dyDescent="0.35">
      <c r="A19" s="7">
        <v>2017</v>
      </c>
      <c r="B19" s="4">
        <v>-36241337</v>
      </c>
      <c r="C19" s="4">
        <v>141611446</v>
      </c>
      <c r="D19" s="4">
        <v>0</v>
      </c>
      <c r="E19" s="3">
        <f t="shared" ref="E19:E22" si="4">SUM(B19:D19)</f>
        <v>105370109</v>
      </c>
      <c r="F19" s="3"/>
      <c r="G19" s="10"/>
      <c r="H19" s="3"/>
      <c r="I19" s="4"/>
      <c r="J19" s="4"/>
      <c r="K19" s="4"/>
      <c r="L19" s="4"/>
      <c r="M19" s="4"/>
      <c r="N19" s="2"/>
      <c r="P19" s="2"/>
    </row>
    <row r="20" spans="1:16" x14ac:dyDescent="0.35">
      <c r="A20" s="7">
        <v>2018</v>
      </c>
      <c r="B20" s="4">
        <v>-1498578</v>
      </c>
      <c r="C20" s="4">
        <v>155911061</v>
      </c>
      <c r="D20" s="4">
        <v>0</v>
      </c>
      <c r="E20" s="3">
        <f t="shared" si="4"/>
        <v>154412483</v>
      </c>
      <c r="F20" s="3"/>
      <c r="G20" s="10">
        <f t="shared" ref="G20:G22" si="5">E20-E19</f>
        <v>49042374</v>
      </c>
      <c r="H20" s="3"/>
      <c r="I20" s="4">
        <v>-145977</v>
      </c>
      <c r="J20" s="4">
        <v>46000000</v>
      </c>
      <c r="K20" s="4">
        <v>2220772</v>
      </c>
      <c r="L20" s="4">
        <v>675626</v>
      </c>
      <c r="M20" s="4"/>
      <c r="N20" s="2">
        <f t="shared" ref="N20:N22" si="6">-I20+J20+K20+L20</f>
        <v>49042375</v>
      </c>
      <c r="P20" s="2">
        <f t="shared" ref="P20:P22" si="7">G20-N20</f>
        <v>-1</v>
      </c>
    </row>
    <row r="21" spans="1:16" x14ac:dyDescent="0.35">
      <c r="A21" s="7">
        <v>2019</v>
      </c>
      <c r="B21" s="4">
        <v>30690208</v>
      </c>
      <c r="C21" s="4">
        <v>127086016</v>
      </c>
      <c r="D21" s="4">
        <v>0</v>
      </c>
      <c r="E21" s="3">
        <f t="shared" si="4"/>
        <v>157776224</v>
      </c>
      <c r="F21" s="3"/>
      <c r="G21" s="10">
        <f t="shared" si="5"/>
        <v>3363741</v>
      </c>
      <c r="H21" s="3"/>
      <c r="I21" s="4">
        <v>-2148626</v>
      </c>
      <c r="J21" s="4">
        <v>0</v>
      </c>
      <c r="K21" s="4">
        <v>592087</v>
      </c>
      <c r="L21" s="4">
        <v>623028</v>
      </c>
      <c r="M21" s="4"/>
      <c r="N21" s="2">
        <f t="shared" si="6"/>
        <v>3363741</v>
      </c>
      <c r="P21" s="2">
        <f t="shared" si="7"/>
        <v>0</v>
      </c>
    </row>
    <row r="22" spans="1:16" x14ac:dyDescent="0.35">
      <c r="A22" s="7">
        <v>2020</v>
      </c>
      <c r="B22" s="4">
        <v>61577246</v>
      </c>
      <c r="C22" s="4">
        <v>106102085</v>
      </c>
      <c r="D22" s="4">
        <v>0</v>
      </c>
      <c r="E22" s="3">
        <f t="shared" si="4"/>
        <v>167679331</v>
      </c>
      <c r="F22" s="3"/>
      <c r="G22" s="10">
        <f t="shared" si="5"/>
        <v>9903107</v>
      </c>
      <c r="H22" s="3"/>
      <c r="I22" s="4">
        <v>321073</v>
      </c>
      <c r="J22" s="4">
        <v>3000000</v>
      </c>
      <c r="K22" s="4">
        <v>5347456</v>
      </c>
      <c r="L22" s="4">
        <v>1876723</v>
      </c>
      <c r="M22" s="4"/>
      <c r="N22" s="2">
        <f t="shared" si="6"/>
        <v>9903106</v>
      </c>
      <c r="P22" s="2">
        <f t="shared" si="7"/>
        <v>1</v>
      </c>
    </row>
    <row r="23" spans="1:16" x14ac:dyDescent="0.35">
      <c r="A23" s="12"/>
      <c r="B23" s="4"/>
      <c r="C23" s="4"/>
      <c r="D23" s="4"/>
      <c r="E23" s="3"/>
      <c r="F23" s="3"/>
      <c r="G23" s="10"/>
      <c r="H23" s="3"/>
      <c r="I23" s="4"/>
      <c r="J23" s="4"/>
      <c r="K23" s="4"/>
      <c r="L23" s="4"/>
      <c r="M23" s="4"/>
      <c r="N23" s="2"/>
      <c r="P23" s="2"/>
    </row>
    <row r="24" spans="1:16" x14ac:dyDescent="0.35">
      <c r="A24" s="5" t="s">
        <v>21</v>
      </c>
      <c r="B24" s="4">
        <v>42744320</v>
      </c>
      <c r="C24" s="4">
        <v>122120655</v>
      </c>
      <c r="D24" s="4">
        <v>5865063</v>
      </c>
      <c r="E24" s="11">
        <f>SUM(B24:D24)</f>
        <v>170730038</v>
      </c>
      <c r="F24" s="3"/>
      <c r="G24" s="10"/>
      <c r="H24" s="3"/>
      <c r="I24" s="4"/>
      <c r="J24" s="4"/>
      <c r="K24" s="4"/>
      <c r="L24" s="2"/>
      <c r="M24" s="2"/>
      <c r="N24" s="4"/>
      <c r="P24" s="2"/>
    </row>
    <row r="25" spans="1:16" x14ac:dyDescent="0.35">
      <c r="D25" s="2"/>
    </row>
    <row r="27" spans="1:16" x14ac:dyDescent="0.35">
      <c r="A27" s="15" t="s">
        <v>22</v>
      </c>
      <c r="B27" s="15"/>
      <c r="C27" s="15"/>
      <c r="D27" s="15"/>
      <c r="E27" s="15"/>
      <c r="F27" s="15"/>
      <c r="G27" s="15"/>
      <c r="H27" s="15"/>
      <c r="I27" s="15"/>
      <c r="J27" s="15"/>
      <c r="K27" s="15"/>
      <c r="L27" s="15"/>
      <c r="M27" s="15"/>
      <c r="N27" s="15"/>
      <c r="O27" s="15"/>
      <c r="P27" s="15"/>
    </row>
    <row r="28" spans="1:16" ht="32.15" customHeight="1" x14ac:dyDescent="0.35">
      <c r="A28" s="16" t="s">
        <v>23</v>
      </c>
      <c r="B28" s="16"/>
      <c r="C28" s="16"/>
      <c r="D28" s="16"/>
      <c r="E28" s="16"/>
      <c r="F28" s="16"/>
      <c r="G28" s="16"/>
      <c r="H28" s="16"/>
      <c r="I28" s="16"/>
      <c r="J28" s="16"/>
      <c r="K28" s="16"/>
      <c r="L28" s="16"/>
      <c r="M28" s="16"/>
      <c r="N28" s="16"/>
      <c r="O28" s="16"/>
      <c r="P28" s="16"/>
    </row>
  </sheetData>
  <mergeCells count="2">
    <mergeCell ref="A27:P27"/>
    <mergeCell ref="A28:P28"/>
  </mergeCells>
  <pageMargins left="1" right="1" top="1" bottom="1.75" header="0.5" footer="0.5"/>
  <pageSetup scale="50" orientation="landscape" useFirstPageNumber="1" r:id="rId1"/>
  <headerFooter scaleWithDoc="0">
    <oddFooter xml:space="preserve">&amp;R&amp;"Times New Roman,Bold"&amp;12Rebuttal Exhibit CMG-3
Page &amp;P of 10
</oddFooter>
  </headerFooter>
  <ignoredErrors>
    <ignoredError sqref="E19:E2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3"/>
  <sheetViews>
    <sheetView zoomScaleNormal="100" workbookViewId="0"/>
  </sheetViews>
  <sheetFormatPr defaultRowHeight="14.5" x14ac:dyDescent="0.35"/>
  <sheetData>
    <row r="23" spans="1:1" x14ac:dyDescent="0.35">
      <c r="A23" s="13"/>
    </row>
  </sheetData>
  <pageMargins left="1" right="1" top="1" bottom="1.75" header="0.5" footer="0.5"/>
  <pageSetup scale="83" firstPageNumber="10" orientation="landscape" useFirstPageNumber="1" r:id="rId1"/>
  <headerFooter scaleWithDoc="0">
    <oddFooter xml:space="preserve">&amp;R&amp;"Times New Roman,Bold"&amp;12Rebuttal Exhibit CMG-3
Page &amp;P of 10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4"/>
  <sheetViews>
    <sheetView zoomScaleNormal="100" workbookViewId="0"/>
  </sheetViews>
  <sheetFormatPr defaultColWidth="9.26953125" defaultRowHeight="14.5" x14ac:dyDescent="0.35"/>
  <cols>
    <col min="1" max="1" width="23.54296875" style="7" customWidth="1"/>
    <col min="2" max="2" width="21.1796875" style="7" customWidth="1"/>
    <col min="3" max="3" width="25.7265625" style="7" bestFit="1" customWidth="1"/>
    <col min="4" max="4" width="14.26953125" style="7" bestFit="1" customWidth="1"/>
    <col min="5" max="5" width="16.7265625" style="7" customWidth="1"/>
    <col min="6" max="6" width="6.1796875" style="7" customWidth="1"/>
    <col min="7" max="7" width="16.7265625" style="7" customWidth="1"/>
    <col min="8" max="8" width="5.81640625" style="7" customWidth="1"/>
    <col min="9" max="10" width="14.26953125" style="7" customWidth="1"/>
    <col min="11" max="11" width="16.54296875" style="7" bestFit="1" customWidth="1"/>
    <col min="12" max="12" width="14.26953125" style="7" customWidth="1"/>
    <col min="13" max="13" width="5.26953125" style="7" customWidth="1"/>
    <col min="14" max="14" width="14.26953125" style="7" customWidth="1"/>
    <col min="15" max="15" width="6.54296875" style="7" customWidth="1"/>
    <col min="16" max="16" width="13.26953125" style="7" bestFit="1" customWidth="1"/>
    <col min="17" max="17" width="12.54296875" style="7" bestFit="1" customWidth="1"/>
    <col min="18" max="18" width="13.26953125" style="7" bestFit="1" customWidth="1"/>
    <col min="19" max="19" width="16.54296875" style="7" bestFit="1" customWidth="1"/>
    <col min="20" max="16384" width="9.26953125" style="7"/>
  </cols>
  <sheetData>
    <row r="1" spans="1:20" x14ac:dyDescent="0.35">
      <c r="A1" s="7" t="s">
        <v>25</v>
      </c>
    </row>
    <row r="3" spans="1:20" x14ac:dyDescent="0.35">
      <c r="A3" s="6" t="s">
        <v>7</v>
      </c>
    </row>
    <row r="4" spans="1:20" x14ac:dyDescent="0.35">
      <c r="B4" s="8" t="s">
        <v>0</v>
      </c>
      <c r="C4" s="8" t="s">
        <v>0</v>
      </c>
      <c r="E4" s="9" t="s">
        <v>20</v>
      </c>
      <c r="F4" s="9"/>
      <c r="G4" s="9"/>
      <c r="H4" s="9"/>
      <c r="I4" s="9" t="s">
        <v>5</v>
      </c>
      <c r="J4" s="9" t="s">
        <v>5</v>
      </c>
      <c r="K4" s="8" t="s">
        <v>0</v>
      </c>
      <c r="L4" s="9"/>
      <c r="M4" s="9"/>
      <c r="N4" s="9"/>
    </row>
    <row r="5" spans="1:20" x14ac:dyDescent="0.35">
      <c r="B5" s="8" t="s">
        <v>4</v>
      </c>
      <c r="C5" s="8" t="s">
        <v>4</v>
      </c>
      <c r="D5" s="8" t="s">
        <v>4</v>
      </c>
      <c r="E5" s="9" t="s">
        <v>6</v>
      </c>
      <c r="F5" s="9"/>
      <c r="G5" s="9"/>
      <c r="H5" s="9"/>
      <c r="I5" s="8" t="s">
        <v>4</v>
      </c>
      <c r="J5" s="8" t="s">
        <v>4</v>
      </c>
      <c r="K5" s="8" t="s">
        <v>4</v>
      </c>
      <c r="L5" s="8" t="s">
        <v>4</v>
      </c>
      <c r="M5" s="9"/>
    </row>
    <row r="6" spans="1:20" x14ac:dyDescent="0.35">
      <c r="B6" s="1" t="s">
        <v>3</v>
      </c>
      <c r="C6" s="1" t="s">
        <v>1</v>
      </c>
      <c r="D6" s="1" t="s">
        <v>11</v>
      </c>
      <c r="E6" s="1" t="s">
        <v>16</v>
      </c>
      <c r="F6" s="1"/>
      <c r="G6" s="1" t="s">
        <v>17</v>
      </c>
      <c r="H6" s="9"/>
      <c r="I6" s="1" t="s">
        <v>10</v>
      </c>
      <c r="J6" s="1" t="s">
        <v>6</v>
      </c>
      <c r="K6" s="1" t="s">
        <v>9</v>
      </c>
      <c r="L6" s="1" t="s">
        <v>12</v>
      </c>
      <c r="M6" s="1"/>
      <c r="N6" s="1" t="s">
        <v>18</v>
      </c>
      <c r="P6" s="1" t="s">
        <v>19</v>
      </c>
    </row>
    <row r="7" spans="1:20" x14ac:dyDescent="0.35">
      <c r="A7" s="7">
        <v>2017</v>
      </c>
      <c r="B7" s="4">
        <v>-78333908</v>
      </c>
      <c r="C7" s="4">
        <v>7928663</v>
      </c>
      <c r="D7" s="4">
        <v>0</v>
      </c>
      <c r="E7" s="3">
        <f t="shared" ref="E7:E10" si="0">SUM(B7:D7)</f>
        <v>-70405245</v>
      </c>
      <c r="F7" s="10"/>
      <c r="G7" s="10"/>
      <c r="H7" s="3"/>
      <c r="I7" s="4"/>
      <c r="J7" s="4"/>
      <c r="K7" s="4"/>
      <c r="L7" s="4"/>
      <c r="M7" s="4"/>
      <c r="N7" s="2"/>
      <c r="P7" s="2"/>
      <c r="T7" s="4"/>
    </row>
    <row r="8" spans="1:20" x14ac:dyDescent="0.35">
      <c r="A8" s="7">
        <v>2018</v>
      </c>
      <c r="B8" s="4">
        <v>-69178623</v>
      </c>
      <c r="C8" s="4">
        <v>2776074</v>
      </c>
      <c r="D8" s="4">
        <v>0</v>
      </c>
      <c r="E8" s="3">
        <f t="shared" si="0"/>
        <v>-66402549</v>
      </c>
      <c r="F8" s="10"/>
      <c r="G8" s="10">
        <f t="shared" ref="G8:G10" si="1">E8-E7</f>
        <v>4002696</v>
      </c>
      <c r="H8" s="3"/>
      <c r="I8" s="4">
        <v>3146396</v>
      </c>
      <c r="J8" s="4">
        <v>7159962</v>
      </c>
      <c r="K8" s="4">
        <v>0</v>
      </c>
      <c r="L8" s="4">
        <v>-10870</v>
      </c>
      <c r="M8" s="4"/>
      <c r="N8" s="2">
        <f t="shared" ref="N8" si="2">-I8+J8-K8+L8</f>
        <v>4002696</v>
      </c>
      <c r="P8" s="2">
        <f t="shared" ref="P8:P10" si="3">G8-N8</f>
        <v>0</v>
      </c>
      <c r="T8" s="4"/>
    </row>
    <row r="9" spans="1:20" x14ac:dyDescent="0.35">
      <c r="A9" s="7">
        <v>2019</v>
      </c>
      <c r="B9" s="4">
        <v>-67095376</v>
      </c>
      <c r="C9" s="4">
        <v>3290667</v>
      </c>
      <c r="D9" s="4">
        <v>0</v>
      </c>
      <c r="E9" s="3">
        <f t="shared" si="0"/>
        <v>-63804709</v>
      </c>
      <c r="F9" s="10"/>
      <c r="G9" s="10">
        <f t="shared" si="1"/>
        <v>2597840</v>
      </c>
      <c r="H9" s="3"/>
      <c r="I9" s="4">
        <v>3070099</v>
      </c>
      <c r="J9" s="4">
        <v>6044999</v>
      </c>
      <c r="K9" s="4">
        <v>351900</v>
      </c>
      <c r="L9" s="4">
        <v>-25160</v>
      </c>
      <c r="M9" s="4"/>
      <c r="N9" s="2">
        <f>-I9+J9-K9+L9</f>
        <v>2597840</v>
      </c>
      <c r="P9" s="2">
        <f t="shared" si="3"/>
        <v>0</v>
      </c>
      <c r="T9" s="4"/>
    </row>
    <row r="10" spans="1:20" x14ac:dyDescent="0.35">
      <c r="A10" s="7">
        <v>2020</v>
      </c>
      <c r="B10" s="4">
        <v>-71273331</v>
      </c>
      <c r="C10" s="4">
        <v>8136775</v>
      </c>
      <c r="D10" s="4">
        <v>0</v>
      </c>
      <c r="E10" s="3">
        <f t="shared" si="0"/>
        <v>-63136556</v>
      </c>
      <c r="F10" s="10"/>
      <c r="G10" s="10">
        <f t="shared" si="1"/>
        <v>668153</v>
      </c>
      <c r="H10" s="3"/>
      <c r="I10" s="4">
        <v>2641092</v>
      </c>
      <c r="J10" s="4">
        <v>3376801</v>
      </c>
      <c r="K10" s="4">
        <v>44540</v>
      </c>
      <c r="L10" s="4">
        <v>-23016</v>
      </c>
      <c r="M10" s="4"/>
      <c r="N10" s="2">
        <f>-I10+J10-K10+L10</f>
        <v>668153</v>
      </c>
      <c r="P10" s="2">
        <f t="shared" si="3"/>
        <v>0</v>
      </c>
      <c r="T10" s="4"/>
    </row>
    <row r="11" spans="1:20" x14ac:dyDescent="0.35">
      <c r="B11" s="4"/>
      <c r="C11" s="4"/>
      <c r="D11" s="4"/>
      <c r="E11" s="3"/>
      <c r="F11" s="10"/>
      <c r="G11" s="10"/>
      <c r="H11" s="3"/>
      <c r="I11" s="4"/>
      <c r="J11" s="4"/>
      <c r="K11" s="4"/>
      <c r="L11" s="4"/>
      <c r="M11" s="4"/>
      <c r="N11" s="2"/>
      <c r="P11" s="2"/>
      <c r="T11" s="4"/>
    </row>
    <row r="12" spans="1:20" x14ac:dyDescent="0.35">
      <c r="A12" s="5" t="s">
        <v>21</v>
      </c>
      <c r="B12" s="4">
        <v>-66292710</v>
      </c>
      <c r="C12" s="4">
        <v>3477152</v>
      </c>
      <c r="D12" s="4">
        <v>-1777871</v>
      </c>
      <c r="E12" s="11">
        <f>SUM(B12:D12)</f>
        <v>-64593429</v>
      </c>
      <c r="F12" s="10"/>
      <c r="G12" s="10"/>
      <c r="H12" s="3"/>
      <c r="I12" s="4"/>
      <c r="J12" s="4"/>
      <c r="K12" s="4"/>
      <c r="L12" s="2"/>
      <c r="M12" s="2"/>
      <c r="N12" s="4"/>
      <c r="P12" s="2"/>
      <c r="T12" s="4"/>
    </row>
    <row r="13" spans="1:20" x14ac:dyDescent="0.35">
      <c r="C13" s="2"/>
      <c r="D13" s="2"/>
    </row>
    <row r="14" spans="1:20" x14ac:dyDescent="0.35">
      <c r="B14" s="2"/>
      <c r="C14" s="2"/>
      <c r="D14" s="2"/>
      <c r="E14" s="2"/>
      <c r="F14" s="2"/>
      <c r="G14" s="2"/>
      <c r="H14" s="2"/>
      <c r="J14" s="2"/>
      <c r="K14" s="2"/>
      <c r="L14" s="2"/>
      <c r="M14" s="2"/>
      <c r="N14" s="2"/>
    </row>
    <row r="15" spans="1:20" x14ac:dyDescent="0.35">
      <c r="A15" s="6" t="s">
        <v>8</v>
      </c>
    </row>
    <row r="16" spans="1:20" x14ac:dyDescent="0.35">
      <c r="B16" s="8" t="s">
        <v>0</v>
      </c>
      <c r="C16" s="8" t="s">
        <v>0</v>
      </c>
      <c r="E16" s="9" t="s">
        <v>20</v>
      </c>
      <c r="F16" s="9"/>
      <c r="G16" s="9"/>
      <c r="H16" s="9"/>
      <c r="I16" s="9" t="s">
        <v>5</v>
      </c>
      <c r="J16" s="9" t="s">
        <v>5</v>
      </c>
      <c r="K16" s="9" t="s">
        <v>0</v>
      </c>
      <c r="L16" s="9"/>
      <c r="M16" s="9"/>
      <c r="N16" s="9"/>
    </row>
    <row r="17" spans="1:16" x14ac:dyDescent="0.35">
      <c r="B17" s="8" t="s">
        <v>4</v>
      </c>
      <c r="C17" s="8" t="s">
        <v>4</v>
      </c>
      <c r="D17" s="8" t="s">
        <v>4</v>
      </c>
      <c r="E17" s="9" t="s">
        <v>6</v>
      </c>
      <c r="F17" s="9"/>
      <c r="G17" s="9"/>
      <c r="H17" s="9"/>
      <c r="I17" s="8" t="s">
        <v>4</v>
      </c>
      <c r="J17" s="8" t="s">
        <v>4</v>
      </c>
      <c r="K17" s="8" t="s">
        <v>4</v>
      </c>
      <c r="L17" s="9" t="s">
        <v>4</v>
      </c>
      <c r="M17" s="9"/>
    </row>
    <row r="18" spans="1:16" x14ac:dyDescent="0.35">
      <c r="B18" s="1" t="s">
        <v>3</v>
      </c>
      <c r="C18" s="1" t="s">
        <v>1</v>
      </c>
      <c r="D18" s="1" t="s">
        <v>11</v>
      </c>
      <c r="E18" s="1" t="s">
        <v>16</v>
      </c>
      <c r="F18" s="1"/>
      <c r="G18" s="1" t="s">
        <v>17</v>
      </c>
      <c r="H18" s="9"/>
      <c r="I18" s="1" t="s">
        <v>10</v>
      </c>
      <c r="J18" s="1" t="s">
        <v>6</v>
      </c>
      <c r="K18" s="1" t="s">
        <v>9</v>
      </c>
      <c r="L18" s="1" t="s">
        <v>12</v>
      </c>
      <c r="M18" s="1"/>
      <c r="N18" s="1" t="s">
        <v>18</v>
      </c>
      <c r="P18" s="1" t="s">
        <v>19</v>
      </c>
    </row>
    <row r="19" spans="1:16" x14ac:dyDescent="0.35">
      <c r="A19" s="7">
        <v>2017</v>
      </c>
      <c r="B19" s="4">
        <v>-38542805</v>
      </c>
      <c r="C19" s="4">
        <v>-27372613</v>
      </c>
      <c r="D19" s="4">
        <v>0</v>
      </c>
      <c r="E19" s="3">
        <f t="shared" ref="E19:E22" si="4">SUM(B19:D19)</f>
        <v>-65915418</v>
      </c>
      <c r="F19" s="3"/>
      <c r="G19" s="10"/>
      <c r="H19" s="3"/>
      <c r="I19" s="4"/>
      <c r="J19" s="4"/>
      <c r="K19" s="4"/>
      <c r="L19" s="4"/>
      <c r="M19" s="4"/>
      <c r="N19" s="2"/>
      <c r="P19" s="2"/>
    </row>
    <row r="20" spans="1:16" x14ac:dyDescent="0.35">
      <c r="A20" s="7">
        <v>2018</v>
      </c>
      <c r="B20" s="4">
        <v>-30701803</v>
      </c>
      <c r="C20" s="4">
        <v>-26417052</v>
      </c>
      <c r="D20" s="4">
        <v>0</v>
      </c>
      <c r="E20" s="3">
        <f t="shared" si="4"/>
        <v>-57118855</v>
      </c>
      <c r="F20" s="3"/>
      <c r="G20" s="10">
        <f t="shared" ref="G20:G22" si="5">E20-E19</f>
        <v>8796563</v>
      </c>
      <c r="H20" s="3"/>
      <c r="I20" s="4">
        <v>-500189</v>
      </c>
      <c r="J20" s="4">
        <v>8596485</v>
      </c>
      <c r="K20" s="4">
        <v>0</v>
      </c>
      <c r="L20" s="4">
        <v>-300111</v>
      </c>
      <c r="M20" s="4"/>
      <c r="N20" s="2">
        <f t="shared" ref="N20" si="6">-I20+J20-K20+L20</f>
        <v>8796563</v>
      </c>
      <c r="P20" s="2">
        <f t="shared" ref="P20:P22" si="7">G20-N20</f>
        <v>0</v>
      </c>
    </row>
    <row r="21" spans="1:16" x14ac:dyDescent="0.35">
      <c r="A21" s="7">
        <v>2019</v>
      </c>
      <c r="B21" s="4">
        <v>-20244990</v>
      </c>
      <c r="C21" s="4">
        <v>-34131728</v>
      </c>
      <c r="D21" s="4">
        <v>0</v>
      </c>
      <c r="E21" s="3">
        <f t="shared" si="4"/>
        <v>-54376718</v>
      </c>
      <c r="F21" s="3"/>
      <c r="G21" s="10">
        <f t="shared" si="5"/>
        <v>2742137</v>
      </c>
      <c r="H21" s="3"/>
      <c r="I21" s="4">
        <v>-221007</v>
      </c>
      <c r="J21" s="4">
        <v>3525493</v>
      </c>
      <c r="K21" s="4">
        <v>700740</v>
      </c>
      <c r="L21" s="4">
        <v>-303622</v>
      </c>
      <c r="M21" s="4"/>
      <c r="N21" s="2">
        <f>-I21+J21-K21+L21</f>
        <v>2742138</v>
      </c>
      <c r="P21" s="2">
        <f t="shared" si="7"/>
        <v>-1</v>
      </c>
    </row>
    <row r="22" spans="1:16" x14ac:dyDescent="0.35">
      <c r="A22" s="7">
        <v>2020</v>
      </c>
      <c r="B22" s="4">
        <v>-21046810</v>
      </c>
      <c r="C22" s="4">
        <v>-33235019</v>
      </c>
      <c r="D22" s="4">
        <v>0</v>
      </c>
      <c r="E22" s="3">
        <f t="shared" si="4"/>
        <v>-54281829</v>
      </c>
      <c r="F22" s="3"/>
      <c r="G22" s="10">
        <f t="shared" si="5"/>
        <v>94889</v>
      </c>
      <c r="H22" s="3"/>
      <c r="I22" s="4">
        <v>-85435</v>
      </c>
      <c r="J22" s="4">
        <v>310216</v>
      </c>
      <c r="K22" s="4">
        <v>84880</v>
      </c>
      <c r="L22" s="4">
        <v>-215882</v>
      </c>
      <c r="M22" s="4"/>
      <c r="N22" s="2">
        <f>-I22+J22-K22+L22</f>
        <v>94889</v>
      </c>
      <c r="P22" s="2">
        <f t="shared" si="7"/>
        <v>0</v>
      </c>
    </row>
    <row r="23" spans="1:16" x14ac:dyDescent="0.35">
      <c r="A23" s="14"/>
      <c r="B23" s="4"/>
      <c r="C23" s="4"/>
      <c r="D23" s="4"/>
      <c r="E23" s="3"/>
      <c r="F23" s="3"/>
      <c r="G23" s="10"/>
      <c r="H23" s="3"/>
      <c r="I23" s="4"/>
      <c r="J23" s="4"/>
      <c r="K23" s="4"/>
      <c r="L23" s="4"/>
      <c r="M23" s="4"/>
      <c r="N23" s="2"/>
      <c r="P23" s="2"/>
    </row>
    <row r="24" spans="1:16" x14ac:dyDescent="0.35">
      <c r="A24" s="5" t="s">
        <v>21</v>
      </c>
      <c r="B24" s="4">
        <v>-20389160</v>
      </c>
      <c r="C24" s="4">
        <v>-34246475</v>
      </c>
      <c r="D24" s="4">
        <v>4703</v>
      </c>
      <c r="E24" s="11">
        <f>SUM(B24:D24)</f>
        <v>-54630932</v>
      </c>
      <c r="F24" s="3"/>
      <c r="G24" s="10"/>
      <c r="H24" s="3"/>
      <c r="I24" s="4"/>
      <c r="J24" s="4"/>
      <c r="K24" s="4"/>
      <c r="L24" s="2"/>
      <c r="M24" s="2"/>
      <c r="N24" s="4"/>
      <c r="P24" s="2"/>
    </row>
  </sheetData>
  <pageMargins left="1" right="1" top="1" bottom="1.75" header="0.5" footer="0.5"/>
  <pageSetup scale="50" firstPageNumber="2" orientation="landscape" useFirstPageNumber="1" r:id="rId1"/>
  <headerFooter scaleWithDoc="0">
    <oddFooter xml:space="preserve">&amp;R&amp;"Times New Roman,Bold"&amp;12Rebuttal Exhibit CMG-3
Page &amp;P of 10
</oddFooter>
  </headerFooter>
  <ignoredErrors>
    <ignoredError sqref="E7:E10 E19:E2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3"/>
  <sheetViews>
    <sheetView zoomScaleNormal="100" workbookViewId="0"/>
  </sheetViews>
  <sheetFormatPr defaultRowHeight="14.5" x14ac:dyDescent="0.35"/>
  <sheetData>
    <row r="23" spans="1:1" x14ac:dyDescent="0.35">
      <c r="A23" s="13"/>
    </row>
  </sheetData>
  <pageMargins left="1" right="1" top="1" bottom="1.75" header="0.5" footer="0.5"/>
  <pageSetup scale="83" firstPageNumber="3" orientation="landscape" useFirstPageNumber="1" r:id="rId1"/>
  <headerFooter scaleWithDoc="0">
    <oddFooter xml:space="preserve">&amp;R&amp;"Times New Roman,Bold"&amp;12Rebuttal Exhibit CMG-3
Page &amp;P of 10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3"/>
  <sheetViews>
    <sheetView zoomScaleNormal="100" workbookViewId="0"/>
  </sheetViews>
  <sheetFormatPr defaultRowHeight="14.5" x14ac:dyDescent="0.35"/>
  <sheetData>
    <row r="23" spans="1:1" x14ac:dyDescent="0.35">
      <c r="A23" s="13"/>
    </row>
  </sheetData>
  <pageMargins left="1" right="1" top="1" bottom="1.75" header="0.5" footer="0.5"/>
  <pageSetup scale="83" firstPageNumber="4" orientation="landscape" useFirstPageNumber="1" r:id="rId1"/>
  <headerFooter scaleWithDoc="0">
    <oddFooter xml:space="preserve">&amp;R&amp;"Times New Roman,Bold"&amp;12Rebuttal Exhibit CMG-3
Page &amp;P of 10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3"/>
  <sheetViews>
    <sheetView zoomScaleNormal="100" workbookViewId="0"/>
  </sheetViews>
  <sheetFormatPr defaultRowHeight="14.5" x14ac:dyDescent="0.35"/>
  <sheetData>
    <row r="23" spans="1:1" x14ac:dyDescent="0.35">
      <c r="A23" s="13"/>
    </row>
  </sheetData>
  <pageMargins left="1" right="1" top="1" bottom="1.75" header="0.5" footer="0.5"/>
  <pageSetup scale="83" firstPageNumber="5" orientation="landscape" useFirstPageNumber="1" r:id="rId1"/>
  <headerFooter scaleWithDoc="0">
    <oddFooter xml:space="preserve">&amp;R&amp;"Times New Roman,Bold"&amp;12Rebuttal Exhibit CMG-3
Page &amp;P of 10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3"/>
  <sheetViews>
    <sheetView zoomScaleNormal="100" workbookViewId="0"/>
  </sheetViews>
  <sheetFormatPr defaultRowHeight="14.5" x14ac:dyDescent="0.35"/>
  <sheetData>
    <row r="23" spans="1:1" x14ac:dyDescent="0.35">
      <c r="A23" s="13"/>
    </row>
  </sheetData>
  <pageMargins left="1" right="1" top="1" bottom="1.75" header="0.5" footer="0.5"/>
  <pageSetup scale="86" firstPageNumber="6" orientation="landscape" useFirstPageNumber="1" r:id="rId1"/>
  <headerFooter scaleWithDoc="0">
    <oddFooter xml:space="preserve">&amp;R&amp;"Times New Roman,Bold"&amp;12Rebuttal Exhibit CMG-3
Page &amp;P of 10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3"/>
  <sheetViews>
    <sheetView zoomScaleNormal="100" workbookViewId="0"/>
  </sheetViews>
  <sheetFormatPr defaultRowHeight="14.5" x14ac:dyDescent="0.35"/>
  <sheetData>
    <row r="23" spans="1:1" x14ac:dyDescent="0.35">
      <c r="A23" s="13"/>
    </row>
  </sheetData>
  <pageMargins left="1" right="1" top="1" bottom="1.75" header="0.5" footer="0.5"/>
  <pageSetup scale="83" firstPageNumber="7" orientation="landscape" useFirstPageNumber="1" r:id="rId1"/>
  <headerFooter scaleWithDoc="0">
    <oddFooter xml:space="preserve">&amp;R&amp;"Times New Roman,Bold"&amp;12Rebuttal Exhibit CMG-3
Page &amp;P of 10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3"/>
  <sheetViews>
    <sheetView zoomScaleNormal="100" workbookViewId="0"/>
  </sheetViews>
  <sheetFormatPr defaultRowHeight="14.5" x14ac:dyDescent="0.35"/>
  <sheetData>
    <row r="23" spans="1:1" x14ac:dyDescent="0.35">
      <c r="A23" s="13"/>
    </row>
  </sheetData>
  <pageMargins left="1" right="1" top="1" bottom="1.75" header="0.5" footer="0.5"/>
  <pageSetup scale="83" firstPageNumber="8" orientation="landscape" useFirstPageNumber="1" r:id="rId1"/>
  <headerFooter scaleWithDoc="0">
    <oddFooter xml:space="preserve">&amp;R&amp;"Times New Roman,Bold"&amp;12Rebuttal Exhibit CMG-3
Page &amp;P of 10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3"/>
  <sheetViews>
    <sheetView zoomScaleNormal="100" workbookViewId="0"/>
  </sheetViews>
  <sheetFormatPr defaultRowHeight="14.5" x14ac:dyDescent="0.35"/>
  <sheetData>
    <row r="23" spans="1:1" x14ac:dyDescent="0.35">
      <c r="A23" s="13"/>
    </row>
  </sheetData>
  <pageMargins left="1" right="1" top="1" bottom="1.75" header="0.5" footer="0.5"/>
  <pageSetup scale="83" firstPageNumber="9" orientation="landscape" useFirstPageNumber="1" r:id="rId1"/>
  <headerFooter scaleWithDoc="0">
    <oddFooter xml:space="preserve">&amp;R&amp;"Times New Roman,Bold"&amp;12Rebuttal Exhibit CMG-3
Page &amp;P of 10
</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57" ma:contentTypeDescription="Create a new document." ma:contentTypeScope="" ma:versionID="5d80170ffb4da99ea206e23c270a112f">
  <xsd:schema xmlns:xsd="http://www.w3.org/2001/XMLSchema" xmlns:xs="http://www.w3.org/2001/XMLSchema" xmlns:p="http://schemas.microsoft.com/office/2006/metadata/properties" xmlns:ns1="http://schemas.microsoft.com/sharepoint/v3" xmlns:ns2="54fcda00-7b58-44a7-b108-8bd10a8a08ba" targetNamespace="http://schemas.microsoft.com/office/2006/metadata/properties" ma:root="true" ma:fieldsID="8aa41f17cc25f6ee40a67028cbc44237" ns1:_="" ns2:_="">
    <xsd:import namespace="http://schemas.microsoft.com/sharepoint/v3"/>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element ref="ns2:Department" minOccurs="0"/>
                <xsd:element ref="ns1:Form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19" nillable="true" ma:displayName="Form Data"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default="2020" ma:format="Dropdown" ma:indexed="true" ma:internalName="Year" ma:readOnly="false">
      <xsd:simpleType>
        <xsd:restriction base="dms:Choice">
          <xsd:enumeration value="2020"/>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Development"/>
          <xsd:enumeration value="Orders"/>
          <xsd:enumeration value="Direct Testimony"/>
          <xsd:enumeration value="Rebuttal Testimony"/>
          <xsd:enumeration value="Stipulation Testimony"/>
          <xsd:enumeration value="Supplemental Rebuttal Testimony"/>
          <xsd:enumeration value="Superseded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Public Hearings"/>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Hornung, Michael E."/>
          <xsd:enumeration value="Leichty, Douglas A."/>
          <xsd:enumeration value="Lovekamp, Rick E."/>
          <xsd:enumeration value="Malloy, John P."/>
          <xsd:enumeration value="McFarland, Elizabeth J."/>
          <xsd:enumeration value="McKenzie, Adrien M. (FINCAP, Inc.)"/>
          <xsd:enumeration value="Meiman, Greg J."/>
          <xsd:enumeration value="Metts, Heather D."/>
          <xsd:enumeration value="Murphy, J. Clay"/>
          <xsd:enumeration value="Rahn, Derek"/>
          <xsd:enumeration value="Saunders, Eileen L."/>
          <xsd:enumeration value="Seelye, Steve (The Prime Group)"/>
          <xsd:enumeration value="Sinclair, David S."/>
          <xsd:enumeration value="Spanos, John J. (Gannett Fleming)"/>
          <xsd:enumeration value="Straight, Scott"/>
          <xsd:enumeration value="Thompson, Paul W."/>
          <xsd:enumeration value="Wilson, Stuart"/>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ppalachian Voices"/>
          <xsd:enumeration value="Association of Community Ministries - ACM"/>
          <xsd:enumeration value="Attorney General/KY Industrial Utility Customers - AG/KIUC"/>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KY Solar Industries Assn - KSIA"/>
          <xsd:enumeration value="Lexington-Fayette Urban County Govt - LFUCG"/>
          <xsd:enumeration value="Louisville Metro Government - METRO"/>
          <xsd:enumeration value="Metro. Housing Coalition - MHC"/>
          <xsd:enumeration value="Metro Housing Coalition/Kentuckians for the Commonwealth/Kentucky Solar Energy Society - MHC/KFTC/KSES"/>
          <xsd:enumeration value="Mountain Association/Kentuckians for the Commonwealth/Kentucky Solar Energy Society - MA/KFTC/KSES"/>
          <xsd:enumeration value="Sierra Club - SC"/>
          <xsd:enumeration value="U.S. Dept. of Defense/Federal Executive Agencies - DOD/FEA"/>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DR14"/>
          <xsd:enumeration value="DR14 Attachments"/>
          <xsd:enumeration value="DR14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enumeration value="Customer Service"/>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element name="Department" ma:index="18" nillable="true" ma:displayName="Department/Purpose" ma:format="Dropdown" ma:internalName="Department" ma:readOnly="false">
      <xsd:simpleType>
        <xsd:restriction base="dms:Choice">
          <xsd:enumeration value="Cost of Service"/>
          <xsd:enumeration value="Jurisdictional Separation Study"/>
          <xsd:enumeration value="Errata"/>
          <xsd:enumeration value="Base Period Update - Jurisdictional Separation Study"/>
          <xsd:enumeration value="Base Period Update - Revenue Requirement"/>
          <xsd:enumeration value="Revenue Requirement"/>
          <xsd:enumeration value="Financial Planning &amp; Analysis"/>
          <xsd:enumeration value="Financial Reporting"/>
          <xsd:enumeration value="Sales Analysis &amp; Forecasting"/>
          <xsd:enumeration value="State Regulation &amp; Rates"/>
          <xsd:enumeration value="Tax Accounting &amp; Complia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pany xmlns="54fcda00-7b58-44a7-b108-8bd10a8a08ba">
      <Value>KU</Value>
      <Value>LGE</Value>
    </Company>
    <Tariff_x0020_Dev_x0020_Doc_x0020_Type xmlns="54fcda00-7b58-44a7-b108-8bd10a8a08ba" xsi:nil="true"/>
    <Filing_x0020_Requirement xmlns="54fcda00-7b58-44a7-b108-8bd10a8a08ba" xsi:nil="true"/>
    <Round xmlns="54fcda00-7b58-44a7-b108-8bd10a8a08ba" xsi:nil="true"/>
    <FormData xmlns="http://schemas.microsoft.com/sharepoint/v3">&lt;?xml version="1.0" encoding="utf-8"?&gt;&lt;FormVariables&gt;&lt;Version /&gt;&lt;/FormVariables&gt;</FormData>
    <Data_x0020_Request_x0020_Question_x0020_No_x002e_ xmlns="54fcda00-7b58-44a7-b108-8bd10a8a08ba" xsi:nil="true"/>
    <Year xmlns="54fcda00-7b58-44a7-b108-8bd10a8a08ba">2020</Year>
    <Document_x0020_Type xmlns="54fcda00-7b58-44a7-b108-8bd10a8a08ba">Rebuttal Testimony</Document_x0020_Type>
    <Witness_x0020_Testimony xmlns="54fcda00-7b58-44a7-b108-8bd10a8a08ba">Garrett, Christopher M.</Witness_x0020_Testimony>
    <Intervemprs xmlns="54fcda00-7b58-44a7-b108-8bd10a8a08ba" xsi:nil="true"/>
    <Filed_x0020_Documents xmlns="54fcda00-7b58-44a7-b108-8bd10a8a08ba" xsi:nil="true"/>
    <Department xmlns="54fcda00-7b58-44a7-b108-8bd10a8a08ba" xsi:nil="true"/>
  </documentManagement>
</p:properties>
</file>

<file path=customXml/item3.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4.xml><?xml version="1.0" encoding="utf-8"?>
<?mso-contentType ?>
<FormTemplates xmlns="http://schemas.microsoft.com/sharepoint/v3/contenttype/forms">
  <Display>NFListDisplayForm</Display>
  <Edit>NFListEditForm</Edit>
  <New>NFListEditForm</New>
</FormTemplates>
</file>

<file path=customXml/item5.xml><?xml version="1.0" encoding="utf-8"?>
<?mso-contentType ?>
<FormTemplates>
  <Display>DocumentLibraryForm</Display>
  <Edit>DocumentLibraryForm</Edit>
  <New>DocumentLibraryForm</New>
  <MobileDisplayFormUrl/>
  <MobileEditFormUrl/>
  <MobileNewFormUrl/>
</FormTemplates>
</file>

<file path=customXml/itemProps1.xml><?xml version="1.0" encoding="utf-8"?>
<ds:datastoreItem xmlns:ds="http://schemas.openxmlformats.org/officeDocument/2006/customXml" ds:itemID="{96FC8DFE-BDB4-4232-88CC-B0411CAC65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4fcda00-7b58-44a7-b108-8bd10a8a08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4DCD67-CE52-4B88-8E8D-FF5554DFCD74}">
  <ds:schemaRefs>
    <ds:schemaRef ds:uri="http://schemas.microsoft.com/office/2006/documentManagement/types"/>
    <ds:schemaRef ds:uri="http://purl.org/dc/dcmitype/"/>
    <ds:schemaRef ds:uri="http://schemas.microsoft.com/office/2006/metadata/properties"/>
    <ds:schemaRef ds:uri="http://schemas.microsoft.com/sharepoint/v3"/>
    <ds:schemaRef ds:uri="http://purl.org/dc/elements/1.1/"/>
    <ds:schemaRef ds:uri="http://schemas.microsoft.com/office/infopath/2007/PartnerControls"/>
    <ds:schemaRef ds:uri="http://schemas.openxmlformats.org/package/2006/metadata/core-properties"/>
    <ds:schemaRef ds:uri="54fcda00-7b58-44a7-b108-8bd10a8a08ba"/>
    <ds:schemaRef ds:uri="http://www.w3.org/XML/1998/namespace"/>
    <ds:schemaRef ds:uri="http://purl.org/dc/terms/"/>
  </ds:schemaRefs>
</ds:datastoreItem>
</file>

<file path=customXml/itemProps3.xml><?xml version="1.0" encoding="utf-8"?>
<ds:datastoreItem xmlns:ds="http://schemas.openxmlformats.org/officeDocument/2006/customXml" ds:itemID="{F8A2584C-6450-4A20-87FB-8F7CEE487DF1}">
  <ds:schemaRefs>
    <ds:schemaRef ds:uri="http://schemas.microsoft.com/sharepoint/v3/contenttype/forms/url"/>
  </ds:schemaRefs>
</ds:datastoreItem>
</file>

<file path=customXml/itemProps4.xml><?xml version="1.0" encoding="utf-8"?>
<ds:datastoreItem xmlns:ds="http://schemas.openxmlformats.org/officeDocument/2006/customXml" ds:itemID="{A865E53C-89A2-4CD6-B35C-8DD3859378D0}">
  <ds:schemaRefs>
    <ds:schemaRef ds:uri="http://schemas.microsoft.com/sharepoint/v3/contenttype/forms"/>
  </ds:schemaRefs>
</ds:datastoreItem>
</file>

<file path=customXml/itemProps5.xml><?xml version="1.0" encoding="utf-8"?>
<ds:datastoreItem xmlns:ds="http://schemas.openxmlformats.org/officeDocument/2006/customXml" ds:itemID="{06D617D3-E9A4-4DDC-AE3A-8F8540E7111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Pension</vt:lpstr>
      <vt:lpstr>OPEB</vt:lpstr>
      <vt:lpstr>LGE 2018 Pension Contribution</vt:lpstr>
      <vt:lpstr>LGE 2018 Pension Contrib. Union</vt:lpstr>
      <vt:lpstr>LGE 2019 Pension Contribution</vt:lpstr>
      <vt:lpstr>LGE 2020 Pension Contribution</vt:lpstr>
      <vt:lpstr>LGE 2020 Pension Contribution 2</vt:lpstr>
      <vt:lpstr>KU 2018 Pension Contribution</vt:lpstr>
      <vt:lpstr>KU 2020 Pension Contribution</vt:lpstr>
      <vt:lpstr>KU 2020 Pension Contribution 2</vt:lpstr>
      <vt:lpstr>Pension!Print_Area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Kugler, Jeanne</dc:creator>
  <cp:lastModifiedBy>Greenwell, Shane</cp:lastModifiedBy>
  <cp:lastPrinted>2021-03-25T13:29:25Z</cp:lastPrinted>
  <dcterms:created xsi:type="dcterms:W3CDTF">2021-03-10T17:55:07Z</dcterms:created>
  <dcterms:modified xsi:type="dcterms:W3CDTF">2021-04-02T14:47:51Z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dee1c6-0c13-46fe-9f7d-d5b32ad2c571_Enabled">
    <vt:lpwstr>true</vt:lpwstr>
  </property>
  <property fmtid="{D5CDD505-2E9C-101B-9397-08002B2CF9AE}" pid="3" name="MSIP_Label_0adee1c6-0c13-46fe-9f7d-d5b32ad2c571_SetDate">
    <vt:lpwstr>2021-03-10T18:03:22Z</vt:lpwstr>
  </property>
  <property fmtid="{D5CDD505-2E9C-101B-9397-08002B2CF9AE}" pid="4" name="MSIP_Label_0adee1c6-0c13-46fe-9f7d-d5b32ad2c571_Method">
    <vt:lpwstr>Privileged</vt:lpwstr>
  </property>
  <property fmtid="{D5CDD505-2E9C-101B-9397-08002B2CF9AE}" pid="5" name="MSIP_Label_0adee1c6-0c13-46fe-9f7d-d5b32ad2c571_Name">
    <vt:lpwstr>0adee1c6-0c13-46fe-9f7d-d5b32ad2c571</vt:lpwstr>
  </property>
  <property fmtid="{D5CDD505-2E9C-101B-9397-08002B2CF9AE}" pid="6" name="MSIP_Label_0adee1c6-0c13-46fe-9f7d-d5b32ad2c571_SiteId">
    <vt:lpwstr>5ee3b0ba-a559-45ee-a69e-6d3e963a3e72</vt:lpwstr>
  </property>
  <property fmtid="{D5CDD505-2E9C-101B-9397-08002B2CF9AE}" pid="7" name="MSIP_Label_0adee1c6-0c13-46fe-9f7d-d5b32ad2c571_ActionId">
    <vt:lpwstr>406edf79-98e1-4d3c-9d1e-2422dc93f011</vt:lpwstr>
  </property>
  <property fmtid="{D5CDD505-2E9C-101B-9397-08002B2CF9AE}" pid="8" name="MSIP_Label_0adee1c6-0c13-46fe-9f7d-d5b32ad2c571_ContentBits">
    <vt:lpwstr>0</vt:lpwstr>
  </property>
  <property fmtid="{D5CDD505-2E9C-101B-9397-08002B2CF9AE}" pid="9" name="ContentTypeId">
    <vt:lpwstr>0x0101002D0103853DF7894DB347713A7250CD66</vt:lpwstr>
  </property>
</Properties>
</file>