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43D22883-9BA5-4B42-B4B7-3562D6D77D3F}" xr6:coauthVersionLast="45" xr6:coauthVersionMax="46" xr10:uidLastSave="{00000000-0000-0000-0000-000000000000}"/>
  <bookViews>
    <workbookView xWindow="-103" yWindow="-103" windowWidth="16663" windowHeight="8863" tabRatio="619" xr2:uid="{00000000-000D-0000-FFFF-FFFF00000000}"/>
  </bookViews>
  <sheets>
    <sheet name="KU" sheetId="1" r:id="rId1"/>
    <sheet name="LGE Electric" sheetId="2" r:id="rId2"/>
    <sheet name="LGE Gas" sheetId="4" r:id="rId3"/>
    <sheet name="CMG-10" sheetId="7" r:id="rId4"/>
    <sheet name="KU - SCH H-1" sheetId="6" r:id="rId5"/>
    <sheet name="LGE Electric - SCH H-1" sheetId="5" r:id="rId6"/>
    <sheet name="LGE Gas - SCH H-1" sheetId="9" r:id="rId7"/>
  </sheets>
  <definedNames>
    <definedName name="\\" localSheetId="3" hidden="1">#REF!</definedName>
    <definedName name="\\" localSheetId="0" hidden="1">#REF!</definedName>
    <definedName name="\\" localSheetId="4" hidden="1">#REF!</definedName>
    <definedName name="\\" localSheetId="1" hidden="1">#REF!</definedName>
    <definedName name="\\" localSheetId="5" hidden="1">#REF!</definedName>
    <definedName name="\\" localSheetId="2" hidden="1">#REF!</definedName>
    <definedName name="\\" localSheetId="6" hidden="1">#REF!</definedName>
    <definedName name="\\" hidden="1">#REF!</definedName>
    <definedName name="\\\" localSheetId="3" hidden="1">#REF!</definedName>
    <definedName name="\\\" localSheetId="0" hidden="1">#REF!</definedName>
    <definedName name="\\\" localSheetId="4" hidden="1">#REF!</definedName>
    <definedName name="\\\" localSheetId="5" hidden="1">#REF!</definedName>
    <definedName name="\\\" localSheetId="2" hidden="1">#REF!</definedName>
    <definedName name="\\\" localSheetId="6" hidden="1">#REF!</definedName>
    <definedName name="\\\" hidden="1">#REF!</definedName>
    <definedName name="\\\\" localSheetId="3" hidden="1">#REF!</definedName>
    <definedName name="\\\\" localSheetId="0" hidden="1">#REF!</definedName>
    <definedName name="\\\\" localSheetId="4" hidden="1">#REF!</definedName>
    <definedName name="\\\\" localSheetId="5" hidden="1">#REF!</definedName>
    <definedName name="\\\\" localSheetId="2" hidden="1">#REF!</definedName>
    <definedName name="\\\\" localSheetId="6" hidden="1">#REF!</definedName>
    <definedName name="\\\\" hidden="1">#REF!</definedName>
    <definedName name="__123Graph_1" localSheetId="3" hidden="1">#REF!</definedName>
    <definedName name="__123Graph_1" localSheetId="0" hidden="1">#REF!</definedName>
    <definedName name="__123Graph_1" localSheetId="4" hidden="1">#REF!</definedName>
    <definedName name="__123Graph_1" localSheetId="5" hidden="1">#REF!</definedName>
    <definedName name="__123Graph_1" localSheetId="2" hidden="1">#REF!</definedName>
    <definedName name="__123Graph_1" hidden="1">#REF!</definedName>
    <definedName name="__123Graph_2" localSheetId="3" hidden="1">#REF!</definedName>
    <definedName name="__123Graph_2" localSheetId="0" hidden="1">#REF!</definedName>
    <definedName name="__123Graph_2" localSheetId="4" hidden="1">#REF!</definedName>
    <definedName name="__123Graph_2" localSheetId="5" hidden="1">#REF!</definedName>
    <definedName name="__123Graph_2" localSheetId="2" hidden="1">#REF!</definedName>
    <definedName name="__123Graph_2" hidden="1">#REF!</definedName>
    <definedName name="__123Graph_3" localSheetId="3" hidden="1">#REF!</definedName>
    <definedName name="__123Graph_3" localSheetId="0" hidden="1">#REF!</definedName>
    <definedName name="__123Graph_3" localSheetId="4" hidden="1">#REF!</definedName>
    <definedName name="__123Graph_3" localSheetId="5" hidden="1">#REF!</definedName>
    <definedName name="__123Graph_3" localSheetId="2" hidden="1">#REF!</definedName>
    <definedName name="__123Graph_3" hidden="1">#REF!</definedName>
    <definedName name="__123Graph_4" localSheetId="3" hidden="1">#REF!</definedName>
    <definedName name="__123Graph_4" localSheetId="0" hidden="1">#REF!</definedName>
    <definedName name="__123Graph_4" localSheetId="4" hidden="1">#REF!</definedName>
    <definedName name="__123Graph_4" localSheetId="5" hidden="1">#REF!</definedName>
    <definedName name="__123Graph_4" localSheetId="2" hidden="1">#REF!</definedName>
    <definedName name="__123Graph_4" hidden="1">#REF!</definedName>
    <definedName name="__123Graph_5" localSheetId="3" hidden="1">#REF!</definedName>
    <definedName name="__123Graph_5" localSheetId="0" hidden="1">#REF!</definedName>
    <definedName name="__123Graph_5" localSheetId="4" hidden="1">#REF!</definedName>
    <definedName name="__123Graph_5" localSheetId="5" hidden="1">#REF!</definedName>
    <definedName name="__123Graph_5" localSheetId="2" hidden="1">#REF!</definedName>
    <definedName name="__123Graph_5" hidden="1">#REF!</definedName>
    <definedName name="__123Graph_6" localSheetId="3" hidden="1">#REF!</definedName>
    <definedName name="__123Graph_6" localSheetId="0" hidden="1">#REF!</definedName>
    <definedName name="__123Graph_6" localSheetId="4" hidden="1">#REF!</definedName>
    <definedName name="__123Graph_6" localSheetId="5" hidden="1">#REF!</definedName>
    <definedName name="__123Graph_6" localSheetId="2" hidden="1">#REF!</definedName>
    <definedName name="__123Graph_6" hidden="1">#REF!</definedName>
    <definedName name="__123Graph_8" localSheetId="3" hidden="1">#REF!</definedName>
    <definedName name="__123Graph_8" localSheetId="0" hidden="1">#REF!</definedName>
    <definedName name="__123Graph_8" localSheetId="4" hidden="1">#REF!</definedName>
    <definedName name="__123Graph_8" localSheetId="5" hidden="1">#REF!</definedName>
    <definedName name="__123Graph_8" localSheetId="2" hidden="1">#REF!</definedName>
    <definedName name="__123Graph_8" hidden="1">#REF!</definedName>
    <definedName name="__123Graph_A" localSheetId="3" hidden="1">#REF!</definedName>
    <definedName name="__123Graph_A" localSheetId="0" hidden="1">#REF!</definedName>
    <definedName name="__123Graph_A" localSheetId="4" hidden="1">#REF!</definedName>
    <definedName name="__123Graph_A" localSheetId="5" hidden="1">#REF!</definedName>
    <definedName name="__123Graph_A" localSheetId="2" hidden="1">#REF!</definedName>
    <definedName name="__123Graph_A" hidden="1">#REF!</definedName>
    <definedName name="__123Graph_B" localSheetId="3" hidden="1">#REF!</definedName>
    <definedName name="__123Graph_B" localSheetId="0" hidden="1">#REF!</definedName>
    <definedName name="__123Graph_B" localSheetId="4" hidden="1">#REF!</definedName>
    <definedName name="__123Graph_B" localSheetId="5" hidden="1">#REF!</definedName>
    <definedName name="__123Graph_B" localSheetId="2" hidden="1">#REF!</definedName>
    <definedName name="__123Graph_B" hidden="1">#REF!</definedName>
    <definedName name="__123Graph_C" localSheetId="3" hidden="1">#REF!</definedName>
    <definedName name="__123Graph_C" localSheetId="0" hidden="1">#REF!</definedName>
    <definedName name="__123Graph_C" localSheetId="4" hidden="1">#REF!</definedName>
    <definedName name="__123Graph_C" localSheetId="5" hidden="1">#REF!</definedName>
    <definedName name="__123Graph_C" localSheetId="2" hidden="1">#REF!</definedName>
    <definedName name="__123Graph_C" hidden="1">#REF!</definedName>
    <definedName name="__123Graph_D" localSheetId="3" hidden="1">#REF!</definedName>
    <definedName name="__123Graph_D" localSheetId="0" hidden="1">#REF!</definedName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hidden="1">#REF!</definedName>
    <definedName name="__123Graph_E" localSheetId="3" hidden="1">#REF!</definedName>
    <definedName name="__123Graph_E" localSheetId="0" hidden="1">#REF!</definedName>
    <definedName name="__123Graph_E" localSheetId="4" hidden="1">#REF!</definedName>
    <definedName name="__123Graph_E" localSheetId="5" hidden="1">#REF!</definedName>
    <definedName name="__123Graph_E" localSheetId="2" hidden="1">#REF!</definedName>
    <definedName name="__123Graph_E" hidden="1">#REF!</definedName>
    <definedName name="__123Graph_F" localSheetId="3" hidden="1">#REF!</definedName>
    <definedName name="__123Graph_F" localSheetId="0" hidden="1">#REF!</definedName>
    <definedName name="__123Graph_F" localSheetId="4" hidden="1">#REF!</definedName>
    <definedName name="__123Graph_F" localSheetId="5" hidden="1">#REF!</definedName>
    <definedName name="__123Graph_F" localSheetId="2" hidden="1">#REF!</definedName>
    <definedName name="__123Graph_F" hidden="1">#REF!</definedName>
    <definedName name="__123Graph_X" localSheetId="3" hidden="1">#REF!</definedName>
    <definedName name="__123Graph_X" localSheetId="0" hidden="1">#REF!</definedName>
    <definedName name="__123Graph_X" localSheetId="4" hidden="1">#REF!</definedName>
    <definedName name="__123Graph_X" localSheetId="5" hidden="1">#REF!</definedName>
    <definedName name="__123Graph_X" localSheetId="2" hidden="1">#REF!</definedName>
    <definedName name="__123Graph_X" localSheetId="6" hidden="1">#REF!</definedName>
    <definedName name="__123Graph_X" hidden="1">#REF!</definedName>
    <definedName name="_Fill" localSheetId="3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6" hidden="1">#REF!</definedName>
    <definedName name="_Fill" hidden="1">#REF!</definedName>
    <definedName name="_xlnm._FilterDatabase" localSheetId="3" hidden="1">'CMG-10'!$A$1:$H$7</definedName>
    <definedName name="_Key1" localSheetId="0" hidden="1">#REF!</definedName>
    <definedName name="_Key1" localSheetId="2" hidden="1">#REF!</definedName>
    <definedName name="_Key1" hidden="1">#REF!</definedName>
    <definedName name="_Order1" localSheetId="0" hidden="1">255</definedName>
    <definedName name="_Order1" localSheetId="1" hidden="1">255</definedName>
    <definedName name="_Order1" localSheetId="2" hidden="1">255</definedName>
    <definedName name="_Order1" hidden="1">0</definedName>
    <definedName name="_Order2" hidden="1">0</definedName>
    <definedName name="_Sort" localSheetId="0" hidden="1">#REF!</definedName>
    <definedName name="_Sort" localSheetId="2" hidden="1">#REF!</definedName>
    <definedName name="_Sort" hidden="1">#REF!</definedName>
    <definedName name="ahahahahaha" localSheetId="3" hidden="1">{"'Server Configuration'!$A$1:$DB$281"}</definedName>
    <definedName name="ahahahahaha" localSheetId="4" hidden="1">{"'Server Configuration'!$A$1:$DB$281"}</definedName>
    <definedName name="ahahahahaha" localSheetId="1" hidden="1">{"'Server Configuration'!$A$1:$DB$281"}</definedName>
    <definedName name="ahahahahaha" localSheetId="5" hidden="1">{"'Server Configuration'!$A$1:$DB$281"}</definedName>
    <definedName name="ahahahahaha" localSheetId="2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3" hidden="1">{"'Server Configuration'!$A$1:$DB$281"}</definedName>
    <definedName name="blip" localSheetId="4" hidden="1">{"'Server Configuration'!$A$1:$DB$281"}</definedName>
    <definedName name="blip" localSheetId="1" hidden="1">{"'Server Configuration'!$A$1:$DB$281"}</definedName>
    <definedName name="blip" localSheetId="5" hidden="1">{"'Server Configuration'!$A$1:$DB$281"}</definedName>
    <definedName name="blip" localSheetId="2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3" hidden="1">{"'Server Configuration'!$A$1:$DB$281"}</definedName>
    <definedName name="HTML_Control" localSheetId="4" hidden="1">{"'Server Configuration'!$A$1:$DB$281"}</definedName>
    <definedName name="HTML_Control" localSheetId="1" hidden="1">{"'Server Configuration'!$A$1:$DB$281"}</definedName>
    <definedName name="HTML_Control" localSheetId="5" hidden="1">{"'Server Configuration'!$A$1:$DB$281"}</definedName>
    <definedName name="HTML_Control" localSheetId="2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_xlnm.Print_Area" localSheetId="3">'CMG-10'!$A$1:$H$29</definedName>
    <definedName name="_xlnm.Print_Area" localSheetId="4">'KU - SCH H-1'!$A$1:$E$31</definedName>
    <definedName name="_xlnm.Print_Area" localSheetId="1">'LGE Electric'!$A$1:$Z$94</definedName>
    <definedName name="_xlnm.Print_Area" localSheetId="5">'LGE Electric - SCH H-1'!$A$1:$E$31</definedName>
    <definedName name="_xlnm.Print_Area" localSheetId="2">'LGE Gas'!$A$1:$Z$94</definedName>
    <definedName name="_xlnm.Print_Area" localSheetId="6">'LGE Gas - SCH H-1'!$A$1:$E$31</definedName>
    <definedName name="_xlnm.Print_Titles" localSheetId="1">'LGE Electric'!$1:$6</definedName>
    <definedName name="_xlnm.Print_Titles" localSheetId="2">'LGE Gas'!$1:$6</definedName>
    <definedName name="recap" localSheetId="1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localSheetId="2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recap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localSheetId="1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localSheetId="2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Cashflow." hidden="1">{#N/A,#N/A,TRUE,"Cover";#N/A,#N/A,TRUE,"Revision Log";#N/A,#N/A,TRUE,"Assumptions";#N/A,#N/A,TRUE,"Inputs";#N/A,#N/A,TRUE,"Sensitivity";#N/A,#N/A,TRUE,"Graphs";#N/A,#N/A,TRUE,"Operating Graphs";#N/A,#N/A,TRUE,"Stats";#N/A,#N/A,TRUE,"Summary"}</definedName>
    <definedName name="wrn.Operating_Graphs_Stats." localSheetId="1" hidden="1">{#N/A,#N/A,TRUE,"Operating Graphs";#N/A,#N/A,TRUE,"Stats"}</definedName>
    <definedName name="wrn.Operating_Graphs_Stats." localSheetId="2" hidden="1">{#N/A,#N/A,TRUE,"Operating Graphs";#N/A,#N/A,TRUE,"Stats"}</definedName>
    <definedName name="wrn.Operating_Graphs_Stats." hidden="1">{#N/A,#N/A,TRUE,"Operating Graphs";#N/A,#N/A,TRUE,"Stats"}</definedName>
    <definedName name="wrn.Print._.All." localSheetId="1" hidden="1">{#N/A,#N/A,FALSE,"Summary";#N/A,#N/A,FALSE,"City Gate";#N/A,#N/A,FALSE,"Ind Trans";#N/A,#N/A,FALSE,"Electric Gen"}</definedName>
    <definedName name="wrn.Print._.All." localSheetId="2" hidden="1">{#N/A,#N/A,FALSE,"Summary";#N/A,#N/A,FALSE,"City Gate";#N/A,#N/A,FALSE,"Ind Trans";#N/A,#N/A,FALSE,"Electric Gen"}</definedName>
    <definedName name="wrn.Print._.All." hidden="1">{#N/A,#N/A,FALSE,"Summary";#N/A,#N/A,FALSE,"City Gate";#N/A,#N/A,FALSE,"Ind Trans";#N/A,#N/A,FALSE,"Electric Gen"}</definedName>
    <definedName name="wrn.printb1." localSheetId="1" hidden="1">{#N/A,#N/A,FALSE,"B-1";#N/A,#N/A,FALSE,"B-1(P2)";#N/A,#N/A,FALSE,"B-1(P3)";#N/A,#N/A,FALSE,"B-1(P4)"}</definedName>
    <definedName name="wrn.printb1." localSheetId="2" hidden="1">{#N/A,#N/A,FALSE,"B-1";#N/A,#N/A,FALSE,"B-1(P2)";#N/A,#N/A,FALSE,"B-1(P3)";#N/A,#N/A,FALSE,"B-1(P4)"}</definedName>
    <definedName name="wrn.printb1." hidden="1">{#N/A,#N/A,FALSE,"B-1";#N/A,#N/A,FALSE,"B-1(P2)";#N/A,#N/A,FALSE,"B-1(P3)";#N/A,#N/A,FALSE,"B-1(P4)"}</definedName>
    <definedName name="wrn.printb1.4." localSheetId="1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localSheetId="2" hidden="1">{"page1",#N/A,FALSE,"B-1_4";"page2",#N/A,FALSE,"B-1_4";"page3",#N/A,FALSE,"B-1_4";"page4",#N/A,FALSE,"B-1_4";"page5",#N/A,FALSE,"B-1_4";"page6",#N/A,FALSE,"B-1_4";"page7",#N/A,FALSE,"B-1_4";"page8",#N/A,FALSE,"B-1_4"}</definedName>
    <definedName name="wrn.printb1.4." hidden="1">{"page1",#N/A,FALSE,"B-1_4";"page2",#N/A,FALSE,"B-1_4";"page3",#N/A,FALSE,"B-1_4";"page4",#N/A,FALSE,"B-1_4";"page5",#N/A,FALSE,"B-1_4";"page6",#N/A,FALSE,"B-1_4";"page7",#N/A,FALSE,"B-1_4";"page8",#N/A,FALSE,"B-1_4"}</definedName>
    <definedName name="wrn.Schedule._.J.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3" hidden="1">{"Wkp ComEquity",#N/A,FALSE,"Cap Struct WPs"}</definedName>
    <definedName name="wrn.Wkp._.ComEquity." localSheetId="4" hidden="1">{"Wkp ComEquity",#N/A,FALSE,"Cap Struct WPs"}</definedName>
    <definedName name="wrn.Wkp._.ComEquity." localSheetId="1" hidden="1">{"Wkp ComEquity",#N/A,FALSE,"Cap Struct WPs"}</definedName>
    <definedName name="wrn.Wkp._.ComEquity." localSheetId="5" hidden="1">{"Wkp ComEquity",#N/A,FALSE,"Cap Struct WPs"}</definedName>
    <definedName name="wrn.Wkp._.ComEquity." localSheetId="2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3" hidden="1">{"Wkp JDITC",#N/A,FALSE,"Cap Struct WPs"}</definedName>
    <definedName name="wrn.Wkp._.JDITC." localSheetId="4" hidden="1">{"Wkp JDITC",#N/A,FALSE,"Cap Struct WPs"}</definedName>
    <definedName name="wrn.Wkp._.JDITC." localSheetId="1" hidden="1">{"Wkp JDITC",#N/A,FALSE,"Cap Struct WPs"}</definedName>
    <definedName name="wrn.Wkp._.JDITC." localSheetId="5" hidden="1">{"Wkp JDITC",#N/A,FALSE,"Cap Struct WPs"}</definedName>
    <definedName name="wrn.Wkp._.JDITC." localSheetId="2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3" hidden="1">{"Wkp LTerm Debt",#N/A,FALSE,"Cap Struct WPs"}</definedName>
    <definedName name="wrn.Wkp._.LTerm._.Debt." localSheetId="4" hidden="1">{"Wkp LTerm Debt",#N/A,FALSE,"Cap Struct WPs"}</definedName>
    <definedName name="wrn.Wkp._.LTerm._.Debt." localSheetId="1" hidden="1">{"Wkp LTerm Debt",#N/A,FALSE,"Cap Struct WPs"}</definedName>
    <definedName name="wrn.Wkp._.LTerm._.Debt." localSheetId="5" hidden="1">{"Wkp LTerm Debt",#N/A,FALSE,"Cap Struct WPs"}</definedName>
    <definedName name="wrn.Wkp._.LTerm._.Debt." localSheetId="2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3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1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2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3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1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2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3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1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2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3" hidden="1">{"Wkp PreStock",#N/A,FALSE,"Cap Struct WPs"}</definedName>
    <definedName name="wrn.Wkp._.PreStock." localSheetId="4" hidden="1">{"Wkp PreStock",#N/A,FALSE,"Cap Struct WPs"}</definedName>
    <definedName name="wrn.Wkp._.PreStock." localSheetId="1" hidden="1">{"Wkp PreStock",#N/A,FALSE,"Cap Struct WPs"}</definedName>
    <definedName name="wrn.Wkp._.PreStock." localSheetId="5" hidden="1">{"Wkp PreStock",#N/A,FALSE,"Cap Struct WPs"}</definedName>
    <definedName name="wrn.Wkp._.PreStock." localSheetId="2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3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1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2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3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1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2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3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1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2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3" hidden="1">{"Wkp STerm Debt",#N/A,FALSE,"Cap Struct WPs"}</definedName>
    <definedName name="wrn.Wkp._.STerm._.Debt." localSheetId="4" hidden="1">{"Wkp STerm Debt",#N/A,FALSE,"Cap Struct WPs"}</definedName>
    <definedName name="wrn.Wkp._.STerm._.Debt." localSheetId="1" hidden="1">{"Wkp STerm Debt",#N/A,FALSE,"Cap Struct WPs"}</definedName>
    <definedName name="wrn.Wkp._.STerm._.Debt." localSheetId="5" hidden="1">{"Wkp STerm Debt",#N/A,FALSE,"Cap Struct WPs"}</definedName>
    <definedName name="wrn.Wkp._.STerm._.Debt." localSheetId="2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3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1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2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1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  <definedName name="yikes" localSheetId="1" hidden="1">{#N/A,#N/A,FALSE,"Summary";#N/A,#N/A,FALSE,"City Gate";#N/A,#N/A,FALSE,"Ind Trans";#N/A,#N/A,FALSE,"Electric Gen"}</definedName>
    <definedName name="yikes" localSheetId="2" hidden="1">{#N/A,#N/A,FALSE,"Summary";#N/A,#N/A,FALSE,"City Gate";#N/A,#N/A,FALSE,"Ind Trans";#N/A,#N/A,FALSE,"Electric Gen"}</definedName>
    <definedName name="yikes" hidden="1">{#N/A,#N/A,FALSE,"Summary";#N/A,#N/A,FALSE,"City Gate";#N/A,#N/A,FALSE,"Ind Trans";#N/A,#N/A,FALSE,"Electric Gen"}</definedName>
    <definedName name="yikes1" localSheetId="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localSheetId="2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yikes1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7" l="1"/>
  <c r="B16" i="7" l="1"/>
  <c r="B25" i="7"/>
  <c r="D7" i="7"/>
  <c r="D16" i="7"/>
  <c r="D25" i="7"/>
  <c r="E20" i="9"/>
  <c r="D20" i="9"/>
  <c r="D22" i="9" s="1"/>
  <c r="E22" i="9" s="1"/>
  <c r="E18" i="9"/>
  <c r="E16" i="9"/>
  <c r="E24" i="9" l="1"/>
  <c r="E26" i="9" s="1"/>
  <c r="E28" i="9" s="1"/>
  <c r="E30" i="9" s="1"/>
  <c r="L18" i="4" l="1"/>
  <c r="D18" i="4"/>
  <c r="F14" i="4" s="1"/>
  <c r="J16" i="4"/>
  <c r="N16" i="4" s="1"/>
  <c r="J15" i="4"/>
  <c r="N15" i="4" s="1"/>
  <c r="J14" i="4"/>
  <c r="N14" i="4" s="1"/>
  <c r="N18" i="4" l="1"/>
  <c r="J18" i="4"/>
  <c r="F15" i="4"/>
  <c r="F16" i="4"/>
  <c r="P16" i="4"/>
  <c r="T16" i="4" s="1"/>
  <c r="P14" i="4"/>
  <c r="F26" i="4" s="1"/>
  <c r="P15" i="4" l="1"/>
  <c r="X16" i="4"/>
  <c r="X14" i="4"/>
  <c r="X15" i="4"/>
  <c r="F18" i="4"/>
  <c r="F28" i="4"/>
  <c r="P18" i="4"/>
  <c r="T14" i="4"/>
  <c r="T15" i="4" l="1"/>
  <c r="F27" i="4"/>
  <c r="T18" i="4"/>
  <c r="V18" i="4" l="1"/>
  <c r="X18" i="4"/>
  <c r="E20" i="5" l="1"/>
  <c r="D20" i="5"/>
  <c r="D22" i="5" s="1"/>
  <c r="E22" i="5" s="1"/>
  <c r="E18" i="5"/>
  <c r="E16" i="5"/>
  <c r="E24" i="5" l="1"/>
  <c r="E26" i="5" s="1"/>
  <c r="E28" i="5" s="1"/>
  <c r="E30" i="5" s="1"/>
  <c r="D20" i="6" l="1"/>
  <c r="D22" i="6" s="1"/>
  <c r="E22" i="6" s="1"/>
  <c r="E18" i="6"/>
  <c r="E16" i="6"/>
  <c r="E20" i="6" s="1"/>
  <c r="E24" i="6" l="1"/>
  <c r="E26" i="6" s="1"/>
  <c r="E28" i="6" s="1"/>
  <c r="E30" i="6" s="1"/>
  <c r="R55" i="4" l="1"/>
  <c r="R70" i="4" s="1"/>
  <c r="J86" i="4" s="1"/>
  <c r="J41" i="4"/>
  <c r="R54" i="4"/>
  <c r="R69" i="4" s="1"/>
  <c r="J85" i="4" s="1"/>
  <c r="J40" i="4"/>
  <c r="R53" i="4"/>
  <c r="R68" i="4" s="1"/>
  <c r="J84" i="4" s="1"/>
  <c r="L43" i="4"/>
  <c r="J39" i="4"/>
  <c r="R28" i="4"/>
  <c r="R27" i="4"/>
  <c r="R26" i="4"/>
  <c r="D27" i="4"/>
  <c r="N27" i="4" s="1"/>
  <c r="D26" i="4"/>
  <c r="N40" i="4" l="1"/>
  <c r="D54" i="4" s="1"/>
  <c r="N41" i="4"/>
  <c r="D55" i="4" s="1"/>
  <c r="J43" i="4"/>
  <c r="N39" i="4"/>
  <c r="N26" i="4"/>
  <c r="D28" i="4"/>
  <c r="N28" i="4" s="1"/>
  <c r="D43" i="4"/>
  <c r="F39" i="4" s="1"/>
  <c r="D30" i="4" l="1"/>
  <c r="D53" i="4"/>
  <c r="N43" i="4"/>
  <c r="P39" i="4" s="1"/>
  <c r="D70" i="4"/>
  <c r="F41" i="4"/>
  <c r="F40" i="4"/>
  <c r="N30" i="4"/>
  <c r="P28" i="4" s="1"/>
  <c r="T28" i="4" s="1"/>
  <c r="V28" i="4" s="1"/>
  <c r="D69" i="4"/>
  <c r="F43" i="4" l="1"/>
  <c r="P26" i="4"/>
  <c r="T26" i="4" s="1"/>
  <c r="D68" i="4"/>
  <c r="D57" i="4"/>
  <c r="T39" i="4"/>
  <c r="V39" i="4" s="1"/>
  <c r="X28" i="4"/>
  <c r="Z28" i="4" s="1"/>
  <c r="P27" i="4"/>
  <c r="T27" i="4" s="1"/>
  <c r="P40" i="4"/>
  <c r="P41" i="4"/>
  <c r="V27" i="4" l="1"/>
  <c r="X27" i="4" s="1"/>
  <c r="Z27" i="4" s="1"/>
  <c r="V26" i="4"/>
  <c r="V30" i="4" s="1"/>
  <c r="D72" i="4"/>
  <c r="T40" i="4"/>
  <c r="V40" i="4" s="1"/>
  <c r="P30" i="4"/>
  <c r="T30" i="4"/>
  <c r="T41" i="4"/>
  <c r="V41" i="4" s="1"/>
  <c r="P43" i="4"/>
  <c r="X26" i="4" l="1"/>
  <c r="X40" i="4"/>
  <c r="X41" i="4"/>
  <c r="T43" i="4"/>
  <c r="X39" i="4"/>
  <c r="Z26" i="4" l="1"/>
  <c r="Z30" i="4" s="1"/>
  <c r="X30" i="4"/>
  <c r="V43" i="4"/>
  <c r="X43" i="4"/>
  <c r="V56" i="1"/>
  <c r="V71" i="1" s="1"/>
  <c r="J83" i="1" s="1"/>
  <c r="V55" i="1"/>
  <c r="V70" i="1" s="1"/>
  <c r="J82" i="1" s="1"/>
  <c r="V54" i="1"/>
  <c r="V69" i="1" s="1"/>
  <c r="J81" i="1" s="1"/>
  <c r="P44" i="1" l="1"/>
  <c r="H42" i="1"/>
  <c r="L42" i="1" s="1"/>
  <c r="R42" i="1" s="1"/>
  <c r="D56" i="1" s="1"/>
  <c r="F44" i="1"/>
  <c r="H40" i="1"/>
  <c r="L40" i="1" s="1"/>
  <c r="D44" i="1"/>
  <c r="H41" i="1"/>
  <c r="L41" i="1" s="1"/>
  <c r="R41" i="1" s="1"/>
  <c r="D55" i="1" s="1"/>
  <c r="D71" i="1" l="1"/>
  <c r="D70" i="1"/>
  <c r="H44" i="1"/>
  <c r="R40" i="1"/>
  <c r="D54" i="1" s="1"/>
  <c r="D69" i="1" s="1"/>
  <c r="L44" i="1"/>
  <c r="D73" i="1" l="1"/>
  <c r="D58" i="1"/>
  <c r="R44" i="1"/>
  <c r="N42" i="1"/>
  <c r="X42" i="1" s="1"/>
  <c r="Z42" i="1" s="1"/>
  <c r="N41" i="1"/>
  <c r="X41" i="1" s="1"/>
  <c r="Z41" i="1" s="1"/>
  <c r="N40" i="1"/>
  <c r="AB41" i="1" l="1"/>
  <c r="T40" i="1"/>
  <c r="AB42" i="1"/>
  <c r="N44" i="1"/>
  <c r="X40" i="1"/>
  <c r="Z40" i="1" s="1"/>
  <c r="T41" i="1"/>
  <c r="T42" i="1"/>
  <c r="AB40" i="1" l="1"/>
  <c r="F56" i="1"/>
  <c r="L56" i="1" s="1"/>
  <c r="F55" i="1"/>
  <c r="L55" i="1" s="1"/>
  <c r="F54" i="1"/>
  <c r="L54" i="1" s="1"/>
  <c r="X44" i="1"/>
  <c r="T44" i="1"/>
  <c r="L58" i="1" l="1"/>
  <c r="O54" i="1" s="1"/>
  <c r="O56" i="1"/>
  <c r="N56" i="1"/>
  <c r="X56" i="1" s="1"/>
  <c r="Z56" i="1" s="1"/>
  <c r="N54" i="1"/>
  <c r="X54" i="1" s="1"/>
  <c r="Z44" i="1"/>
  <c r="N55" i="1" l="1"/>
  <c r="X55" i="1" s="1"/>
  <c r="Z54" i="1"/>
  <c r="O55" i="1"/>
  <c r="O58" i="1" s="1"/>
  <c r="AB56" i="1"/>
  <c r="X58" i="1"/>
  <c r="N58" i="1" l="1"/>
  <c r="Z55" i="1"/>
  <c r="AB55" i="1" s="1"/>
  <c r="AB54" i="1"/>
  <c r="Z58" i="1" l="1"/>
  <c r="AB58" i="1"/>
  <c r="R55" i="2" l="1"/>
  <c r="R70" i="2" s="1"/>
  <c r="R54" i="2"/>
  <c r="R69" i="2" s="1"/>
  <c r="R53" i="2"/>
  <c r="R68" i="2" s="1"/>
  <c r="J40" i="2" l="1"/>
  <c r="N40" i="2" s="1"/>
  <c r="D54" i="2" s="1"/>
  <c r="D69" i="2" s="1"/>
  <c r="L43" i="2"/>
  <c r="J41" i="2"/>
  <c r="N41" i="2" s="1"/>
  <c r="D55" i="2" s="1"/>
  <c r="D70" i="2" s="1"/>
  <c r="J39" i="2"/>
  <c r="N39" i="2" s="1"/>
  <c r="D53" i="2" s="1"/>
  <c r="D68" i="2" s="1"/>
  <c r="D43" i="2"/>
  <c r="F41" i="2" s="1"/>
  <c r="D72" i="2" l="1"/>
  <c r="J43" i="2"/>
  <c r="N43" i="2"/>
  <c r="F39" i="2"/>
  <c r="F40" i="2"/>
  <c r="P41" i="2" l="1"/>
  <c r="F55" i="2" s="1"/>
  <c r="P39" i="2"/>
  <c r="F53" i="2" s="1"/>
  <c r="P40" i="2"/>
  <c r="F54" i="2" s="1"/>
  <c r="F43" i="2"/>
  <c r="T40" i="2" l="1"/>
  <c r="T41" i="2"/>
  <c r="P43" i="2"/>
  <c r="T39" i="2"/>
  <c r="V39" i="2" s="1"/>
  <c r="R28" i="2"/>
  <c r="R27" i="2"/>
  <c r="R26" i="2"/>
  <c r="L18" i="2"/>
  <c r="D18" i="2"/>
  <c r="J16" i="2"/>
  <c r="N16" i="2" s="1"/>
  <c r="J15" i="2"/>
  <c r="N15" i="2" s="1"/>
  <c r="J14" i="2"/>
  <c r="V40" i="2" l="1"/>
  <c r="F16" i="2"/>
  <c r="F15" i="2"/>
  <c r="F14" i="2"/>
  <c r="V41" i="2"/>
  <c r="X41" i="2" s="1"/>
  <c r="X40" i="2"/>
  <c r="X39" i="2"/>
  <c r="T43" i="2"/>
  <c r="J18" i="2"/>
  <c r="N14" i="2"/>
  <c r="D26" i="2" s="1"/>
  <c r="D27" i="2"/>
  <c r="D28" i="2"/>
  <c r="V28" i="1"/>
  <c r="V27" i="1"/>
  <c r="V26" i="1"/>
  <c r="P18" i="1"/>
  <c r="F18" i="1"/>
  <c r="D18" i="1"/>
  <c r="H16" i="1"/>
  <c r="L16" i="1" s="1"/>
  <c r="H15" i="1"/>
  <c r="L15" i="1" s="1"/>
  <c r="H14" i="1"/>
  <c r="L14" i="1" s="1"/>
  <c r="F18" i="2" l="1"/>
  <c r="V43" i="2"/>
  <c r="X43" i="2"/>
  <c r="H18" i="1"/>
  <c r="N18" i="2"/>
  <c r="P16" i="2" s="1"/>
  <c r="F28" i="2" s="1"/>
  <c r="D57" i="2"/>
  <c r="D30" i="2"/>
  <c r="R15" i="1"/>
  <c r="R16" i="1"/>
  <c r="L18" i="1"/>
  <c r="N15" i="1" s="1"/>
  <c r="X15" i="1" s="1"/>
  <c r="R14" i="1"/>
  <c r="P15" i="2" l="1"/>
  <c r="F27" i="2" s="1"/>
  <c r="N27" i="2" s="1"/>
  <c r="P14" i="2"/>
  <c r="F26" i="2" s="1"/>
  <c r="N14" i="1"/>
  <c r="X14" i="1" s="1"/>
  <c r="N16" i="1"/>
  <c r="X16" i="1" s="1"/>
  <c r="N54" i="2"/>
  <c r="T16" i="2"/>
  <c r="N55" i="2"/>
  <c r="N28" i="2"/>
  <c r="D26" i="1"/>
  <c r="R18" i="1"/>
  <c r="D28" i="1"/>
  <c r="D27" i="1"/>
  <c r="T15" i="2" l="1"/>
  <c r="X15" i="2" s="1"/>
  <c r="P18" i="2"/>
  <c r="T14" i="2"/>
  <c r="X16" i="2"/>
  <c r="N18" i="1"/>
  <c r="T14" i="1"/>
  <c r="F26" i="1" s="1"/>
  <c r="L26" i="1" s="1"/>
  <c r="T16" i="1"/>
  <c r="F28" i="1" s="1"/>
  <c r="L28" i="1" s="1"/>
  <c r="T15" i="1"/>
  <c r="F27" i="1" s="1"/>
  <c r="L27" i="1" s="1"/>
  <c r="N26" i="2"/>
  <c r="N53" i="2"/>
  <c r="AB14" i="1"/>
  <c r="AB16" i="1"/>
  <c r="AB15" i="1"/>
  <c r="D30" i="1"/>
  <c r="Z18" i="1"/>
  <c r="X18" i="1"/>
  <c r="T18" i="2" l="1"/>
  <c r="T18" i="1"/>
  <c r="AD56" i="1"/>
  <c r="AD55" i="1"/>
  <c r="AB44" i="1"/>
  <c r="AD54" i="1"/>
  <c r="AB18" i="1"/>
  <c r="V18" i="2"/>
  <c r="X14" i="2"/>
  <c r="X18" i="2" s="1"/>
  <c r="N30" i="2"/>
  <c r="P26" i="2" s="1"/>
  <c r="N57" i="2"/>
  <c r="L30" i="1"/>
  <c r="O26" i="1" s="1"/>
  <c r="P53" i="2" l="1"/>
  <c r="T53" i="2" s="1"/>
  <c r="V53" i="2" s="1"/>
  <c r="AD58" i="1"/>
  <c r="T26" i="2"/>
  <c r="V26" i="2" s="1"/>
  <c r="P27" i="2"/>
  <c r="T27" i="2" s="1"/>
  <c r="P28" i="2"/>
  <c r="T28" i="2" s="1"/>
  <c r="P55" i="2"/>
  <c r="T55" i="2" s="1"/>
  <c r="V55" i="2" s="1"/>
  <c r="P54" i="2"/>
  <c r="T54" i="2" s="1"/>
  <c r="V54" i="2" s="1"/>
  <c r="O27" i="1"/>
  <c r="N28" i="1"/>
  <c r="X28" i="1" s="1"/>
  <c r="Z28" i="1" s="1"/>
  <c r="AB28" i="1" s="1"/>
  <c r="AD28" i="1" s="1"/>
  <c r="N27" i="1"/>
  <c r="X27" i="1" s="1"/>
  <c r="O28" i="1"/>
  <c r="N26" i="1"/>
  <c r="V27" i="2" l="1"/>
  <c r="X27" i="2" s="1"/>
  <c r="Z27" i="2" s="1"/>
  <c r="Z27" i="1"/>
  <c r="AB27" i="1" s="1"/>
  <c r="AD27" i="1" s="1"/>
  <c r="V28" i="2"/>
  <c r="X28" i="2" s="1"/>
  <c r="Z28" i="2" s="1"/>
  <c r="X54" i="2"/>
  <c r="Z54" i="2" s="1"/>
  <c r="X55" i="2"/>
  <c r="Z55" i="2" s="1"/>
  <c r="O30" i="1"/>
  <c r="P57" i="2"/>
  <c r="P30" i="2"/>
  <c r="T57" i="2"/>
  <c r="T30" i="2"/>
  <c r="N30" i="1"/>
  <c r="X26" i="1"/>
  <c r="Z26" i="1" s="1"/>
  <c r="V57" i="2" l="1"/>
  <c r="X53" i="2"/>
  <c r="Z53" i="2" s="1"/>
  <c r="V30" i="2"/>
  <c r="X26" i="2"/>
  <c r="X30" i="1"/>
  <c r="X30" i="2" l="1"/>
  <c r="Z26" i="2"/>
  <c r="Z30" i="2" s="1"/>
  <c r="X57" i="2"/>
  <c r="Z57" i="2"/>
  <c r="Z30" i="1"/>
  <c r="AB26" i="1"/>
  <c r="AB30" i="1" l="1"/>
  <c r="AD26" i="1"/>
  <c r="AD30" i="1" s="1"/>
  <c r="F55" i="4" l="1"/>
  <c r="N55" i="4" s="1"/>
  <c r="F54" i="4"/>
  <c r="N54" i="4" s="1"/>
  <c r="F53" i="4"/>
  <c r="N53" i="4" s="1"/>
  <c r="N57" i="4" l="1"/>
  <c r="P53" i="4" l="1"/>
  <c r="P55" i="4"/>
  <c r="T55" i="4" s="1"/>
  <c r="V55" i="4" s="1"/>
  <c r="P54" i="4"/>
  <c r="T54" i="4" s="1"/>
  <c r="V54" i="4" s="1"/>
  <c r="X55" i="4" l="1"/>
  <c r="Z55" i="4" s="1"/>
  <c r="X54" i="4"/>
  <c r="Z54" i="4" s="1"/>
  <c r="T53" i="4"/>
  <c r="V53" i="4" s="1"/>
  <c r="P57" i="4"/>
  <c r="T57" i="4" l="1"/>
  <c r="V57" i="4" l="1"/>
  <c r="X53" i="4"/>
  <c r="X57" i="4" l="1"/>
  <c r="Z53" i="4"/>
  <c r="Z57" i="4" s="1"/>
  <c r="F68" i="2" l="1"/>
  <c r="H84" i="2"/>
  <c r="H85" i="2" l="1"/>
  <c r="F85" i="2" s="1"/>
  <c r="F69" i="2"/>
  <c r="H69" i="2" s="1"/>
  <c r="N69" i="2" s="1"/>
  <c r="F68" i="4"/>
  <c r="F84" i="2"/>
  <c r="H81" i="1"/>
  <c r="F69" i="1"/>
  <c r="L84" i="2"/>
  <c r="G13" i="7"/>
  <c r="J84" i="2" s="1"/>
  <c r="H68" i="2"/>
  <c r="F70" i="4"/>
  <c r="F69" i="4"/>
  <c r="H68" i="4" l="1"/>
  <c r="F72" i="4"/>
  <c r="H84" i="4"/>
  <c r="H69" i="4"/>
  <c r="H85" i="4"/>
  <c r="F7" i="7"/>
  <c r="H82" i="1"/>
  <c r="F82" i="1" s="1"/>
  <c r="F70" i="1"/>
  <c r="H70" i="1" s="1"/>
  <c r="L70" i="1" s="1"/>
  <c r="G22" i="7"/>
  <c r="L84" i="4"/>
  <c r="H86" i="2"/>
  <c r="F70" i="2"/>
  <c r="F71" i="1"/>
  <c r="H71" i="1" s="1"/>
  <c r="L71" i="1" s="1"/>
  <c r="H83" i="1"/>
  <c r="F83" i="1" s="1"/>
  <c r="N84" i="2"/>
  <c r="L81" i="1"/>
  <c r="G4" i="7"/>
  <c r="F81" i="1"/>
  <c r="H85" i="1"/>
  <c r="H86" i="4"/>
  <c r="H70" i="4"/>
  <c r="G14" i="7"/>
  <c r="J85" i="2" s="1"/>
  <c r="L85" i="2"/>
  <c r="N68" i="2"/>
  <c r="H69" i="1"/>
  <c r="F25" i="7"/>
  <c r="F16" i="7"/>
  <c r="H25" i="7" l="1"/>
  <c r="F73" i="1"/>
  <c r="F85" i="4"/>
  <c r="N69" i="4"/>
  <c r="H73" i="1"/>
  <c r="L69" i="1"/>
  <c r="F85" i="1"/>
  <c r="I82" i="1" s="1"/>
  <c r="I81" i="1"/>
  <c r="H88" i="4"/>
  <c r="L86" i="2"/>
  <c r="G15" i="7"/>
  <c r="J86" i="2" s="1"/>
  <c r="H16" i="7"/>
  <c r="L82" i="1"/>
  <c r="G5" i="7"/>
  <c r="F86" i="4"/>
  <c r="N70" i="4"/>
  <c r="H70" i="2"/>
  <c r="F72" i="2"/>
  <c r="N84" i="4"/>
  <c r="L86" i="4"/>
  <c r="N86" i="4" s="1"/>
  <c r="G24" i="7"/>
  <c r="N85" i="2"/>
  <c r="N81" i="1"/>
  <c r="L85" i="4"/>
  <c r="N85" i="4" s="1"/>
  <c r="G23" i="7"/>
  <c r="F86" i="2"/>
  <c r="F88" i="2" s="1"/>
  <c r="H88" i="2"/>
  <c r="H72" i="4"/>
  <c r="N68" i="4"/>
  <c r="F84" i="4"/>
  <c r="F88" i="4" l="1"/>
  <c r="L88" i="4"/>
  <c r="P86" i="4"/>
  <c r="P85" i="4"/>
  <c r="P84" i="4"/>
  <c r="P84" i="2"/>
  <c r="P85" i="2"/>
  <c r="N88" i="4"/>
  <c r="P81" i="1"/>
  <c r="N82" i="1"/>
  <c r="P82" i="1" s="1"/>
  <c r="N72" i="4"/>
  <c r="L73" i="1"/>
  <c r="O69" i="1"/>
  <c r="I83" i="1"/>
  <c r="I85" i="1" s="1"/>
  <c r="N70" i="2"/>
  <c r="N72" i="2" s="1"/>
  <c r="H72" i="2"/>
  <c r="N86" i="2"/>
  <c r="N88" i="2" s="1"/>
  <c r="L88" i="2"/>
  <c r="P69" i="4" l="1"/>
  <c r="T69" i="4" s="1"/>
  <c r="V69" i="4" s="1"/>
  <c r="X69" i="4" s="1"/>
  <c r="Z69" i="4" s="1"/>
  <c r="P70" i="4"/>
  <c r="T70" i="4" s="1"/>
  <c r="V70" i="4" s="1"/>
  <c r="X70" i="4" s="1"/>
  <c r="Z70" i="4" s="1"/>
  <c r="P86" i="2"/>
  <c r="P88" i="2" s="1"/>
  <c r="P70" i="2"/>
  <c r="T70" i="2" s="1"/>
  <c r="P69" i="2"/>
  <c r="T69" i="2" s="1"/>
  <c r="P68" i="2"/>
  <c r="N69" i="1"/>
  <c r="N71" i="1"/>
  <c r="X71" i="1" s="1"/>
  <c r="Z71" i="1" s="1"/>
  <c r="AB71" i="1" s="1"/>
  <c r="AD71" i="1" s="1"/>
  <c r="O70" i="1"/>
  <c r="N70" i="1"/>
  <c r="X70" i="1" s="1"/>
  <c r="O71" i="1"/>
  <c r="G6" i="7"/>
  <c r="L83" i="1"/>
  <c r="H7" i="7"/>
  <c r="P68" i="4"/>
  <c r="P88" i="4"/>
  <c r="O73" i="1" l="1"/>
  <c r="P72" i="4"/>
  <c r="T68" i="4"/>
  <c r="Z70" i="1"/>
  <c r="AB70" i="1" s="1"/>
  <c r="AD70" i="1" s="1"/>
  <c r="X69" i="1"/>
  <c r="N73" i="1"/>
  <c r="V70" i="2"/>
  <c r="X70" i="2" s="1"/>
  <c r="Z70" i="2" s="1"/>
  <c r="N83" i="1"/>
  <c r="L85" i="1"/>
  <c r="P72" i="2"/>
  <c r="T68" i="2"/>
  <c r="V69" i="2"/>
  <c r="X69" i="2" s="1"/>
  <c r="Z69" i="2" s="1"/>
  <c r="T72" i="2" l="1"/>
  <c r="V68" i="2"/>
  <c r="T72" i="4"/>
  <c r="V68" i="4"/>
  <c r="P83" i="1"/>
  <c r="N85" i="1"/>
  <c r="X73" i="1"/>
  <c r="Z69" i="1"/>
  <c r="V72" i="2" l="1"/>
  <c r="X68" i="2"/>
  <c r="Z73" i="1"/>
  <c r="AB69" i="1"/>
  <c r="P85" i="1"/>
  <c r="V72" i="4"/>
  <c r="X68" i="4"/>
  <c r="AB73" i="1" l="1"/>
  <c r="AD69" i="1"/>
  <c r="AD73" i="1" s="1"/>
  <c r="X72" i="2"/>
  <c r="Z68" i="2"/>
  <c r="Z72" i="2" s="1"/>
  <c r="Z68" i="4"/>
  <c r="Z72" i="4" s="1"/>
  <c r="X72" i="4"/>
</calcChain>
</file>

<file path=xl/sharedStrings.xml><?xml version="1.0" encoding="utf-8"?>
<sst xmlns="http://schemas.openxmlformats.org/spreadsheetml/2006/main" count="710" uniqueCount="110">
  <si>
    <t>KU</t>
  </si>
  <si>
    <t>Adjusted</t>
  </si>
  <si>
    <t>13 Month</t>
  </si>
  <si>
    <t xml:space="preserve">Kentucky </t>
  </si>
  <si>
    <t>Average</t>
  </si>
  <si>
    <t>Proforma</t>
  </si>
  <si>
    <t>Total Co.</t>
  </si>
  <si>
    <t>Jurisdictional</t>
  </si>
  <si>
    <t>Capital</t>
  </si>
  <si>
    <t xml:space="preserve">Jurisdictional </t>
  </si>
  <si>
    <t>Component</t>
  </si>
  <si>
    <t>Weighted</t>
  </si>
  <si>
    <t>Grossed Up</t>
  </si>
  <si>
    <t xml:space="preserve">Revenue </t>
  </si>
  <si>
    <t>Balance</t>
  </si>
  <si>
    <t>Adjustments</t>
  </si>
  <si>
    <t>Capitalization</t>
  </si>
  <si>
    <t>Factor</t>
  </si>
  <si>
    <t>Ratio</t>
  </si>
  <si>
    <t>Costs</t>
  </si>
  <si>
    <t>Avg Cost</t>
  </si>
  <si>
    <t>Cost</t>
  </si>
  <si>
    <t>Requirement</t>
  </si>
  <si>
    <t>Short Term Debt</t>
  </si>
  <si>
    <t>Long Term Debt</t>
  </si>
  <si>
    <t>Common Equity</t>
  </si>
  <si>
    <t>Total Capital</t>
  </si>
  <si>
    <t>KIUC</t>
  </si>
  <si>
    <t>Kentucky</t>
  </si>
  <si>
    <t>Incremental</t>
  </si>
  <si>
    <t>Adjustment</t>
  </si>
  <si>
    <t>Revenue</t>
  </si>
  <si>
    <t xml:space="preserve">Adjustment </t>
  </si>
  <si>
    <t>LG&amp;E</t>
  </si>
  <si>
    <t>Electric</t>
  </si>
  <si>
    <t>to</t>
  </si>
  <si>
    <r>
      <t xml:space="preserve">Per Sch B-5.2 F </t>
    </r>
    <r>
      <rPr>
        <vertAlign val="superscript"/>
        <sz val="10"/>
        <rFont val="Arial"/>
        <family val="2"/>
      </rPr>
      <t>(3)</t>
    </r>
  </si>
  <si>
    <r>
      <t xml:space="preserve">KY Jurisd </t>
    </r>
    <r>
      <rPr>
        <vertAlign val="superscript"/>
        <sz val="10"/>
        <rFont val="Arial"/>
        <family val="2"/>
      </rPr>
      <t>(3)</t>
    </r>
  </si>
  <si>
    <r>
      <t xml:space="preserve">Ratio </t>
    </r>
    <r>
      <rPr>
        <vertAlign val="superscript"/>
        <sz val="10"/>
        <rFont val="Arial"/>
        <family val="2"/>
      </rPr>
      <t>(4)</t>
    </r>
  </si>
  <si>
    <r>
      <t>Costs</t>
    </r>
    <r>
      <rPr>
        <vertAlign val="superscript"/>
        <sz val="10"/>
        <rFont val="Arial"/>
        <family val="2"/>
      </rPr>
      <t xml:space="preserve"> (4)</t>
    </r>
  </si>
  <si>
    <r>
      <t xml:space="preserve">Avg Cost </t>
    </r>
    <r>
      <rPr>
        <vertAlign val="superscript"/>
        <sz val="10"/>
        <rFont val="Arial"/>
        <family val="2"/>
      </rPr>
      <t>(4)</t>
    </r>
  </si>
  <si>
    <r>
      <t xml:space="preserve">3. 13 Month Average CWIP per Sch B-1 net accrual per Sch B-5.2 F </t>
    </r>
    <r>
      <rPr>
        <vertAlign val="superscript"/>
        <sz val="10"/>
        <rFont val="Arial"/>
        <family val="2"/>
      </rPr>
      <t>(2)</t>
    </r>
  </si>
  <si>
    <r>
      <t xml:space="preserve">KY Jurisd </t>
    </r>
    <r>
      <rPr>
        <vertAlign val="superscript"/>
        <sz val="10"/>
        <rFont val="Arial"/>
        <family val="2"/>
      </rPr>
      <t>(3)(4)</t>
    </r>
  </si>
  <si>
    <t>Gas</t>
  </si>
  <si>
    <t>KY Jurisd</t>
  </si>
  <si>
    <r>
      <t>Adjustment</t>
    </r>
    <r>
      <rPr>
        <vertAlign val="superscript"/>
        <sz val="10"/>
        <rFont val="Arial"/>
        <family val="2"/>
      </rPr>
      <t xml:space="preserve"> (1)</t>
    </r>
  </si>
  <si>
    <r>
      <t xml:space="preserve">CWIP Accrual per Sch B-5.2 F </t>
    </r>
    <r>
      <rPr>
        <vertAlign val="superscript"/>
        <sz val="10"/>
        <rFont val="Arial"/>
        <family val="2"/>
      </rPr>
      <t>(2)</t>
    </r>
  </si>
  <si>
    <t>Adjustments to KU Capitalization and Cost of Capital</t>
  </si>
  <si>
    <t>Adjustments to LG&amp;E (Electric) Capitalization and Cost of Capital</t>
  </si>
  <si>
    <t>LOUISVILLE GAS AND ELECTRIC COMPANY</t>
  </si>
  <si>
    <t>COMPUTATION OF GROSS REVENUE CONVERSION FACTOR</t>
  </si>
  <si>
    <t>DATA:__X__BASE  PERIOD__X__FORECASTED  PERIOD</t>
  </si>
  <si>
    <t>SCHEDULE H-1</t>
  </si>
  <si>
    <t>TYPE OF FILING: __X__ ORIGINAL  _____ UPDATED  _____ REVISED</t>
  </si>
  <si>
    <t>PAGE 1 OF 1</t>
  </si>
  <si>
    <t>WORKPAPER REFERENCE NO(S).: WPH-1</t>
  </si>
  <si>
    <t>WITNESS:   C. M. GARRETT</t>
  </si>
  <si>
    <t>PERCENTAGE OF INCREMENTAL GROSS REVENUE</t>
  </si>
  <si>
    <t>LINE NO.</t>
  </si>
  <si>
    <t>DESCRIPTION</t>
  </si>
  <si>
    <t>STATE</t>
  </si>
  <si>
    <t>FEDERAL</t>
  </si>
  <si>
    <t>OPERATING REVENUE</t>
  </si>
  <si>
    <t>LESS: UNCOLLECTIBLE ACCOUNTS EXPENSE</t>
  </si>
  <si>
    <t>LESS: PSC FEES</t>
  </si>
  <si>
    <t>INCOME BEFORE STATE INCOME TAX</t>
  </si>
  <si>
    <t>STATE INCOME TAX</t>
  </si>
  <si>
    <t>INCOME BEFORE FEDERAL INCOME TAX</t>
  </si>
  <si>
    <t>FEDERAL INCOME TAX</t>
  </si>
  <si>
    <t>OPERATING INCOME PERCENTAGE (LINES 4 - 5 - 7)</t>
  </si>
  <si>
    <t>GROSS REVENUE CONVERSTION FACTOR (100% / LINE 8)</t>
  </si>
  <si>
    <t>KENTUCKY UTILITIES COMPANY</t>
  </si>
  <si>
    <r>
      <t>WACC AS FILED</t>
    </r>
    <r>
      <rPr>
        <b/>
        <vertAlign val="superscript"/>
        <sz val="10"/>
        <rFont val="Arial"/>
        <family val="2"/>
      </rPr>
      <t xml:space="preserve"> (1)</t>
    </r>
  </si>
  <si>
    <t>AFUDC FERC</t>
  </si>
  <si>
    <t>PERCENT OF TOTAL</t>
  </si>
  <si>
    <t>COST RATE</t>
  </si>
  <si>
    <t>13 MONTH AVERAGE WEIGHTED COST</t>
  </si>
  <si>
    <t>AVERAGE WEIGHTED COST</t>
  </si>
  <si>
    <t>SHORT-TERM DEBT</t>
  </si>
  <si>
    <t>LONG-TERM DEBT</t>
  </si>
  <si>
    <t>COMMON EQUITY</t>
  </si>
  <si>
    <t>TOTAL CAPITAL</t>
  </si>
  <si>
    <t>LOUISVILLE GAS AND ELECTRIC COMPANY (ELECTRIC)</t>
  </si>
  <si>
    <t>AFUDC</t>
  </si>
  <si>
    <r>
      <t>Ratio</t>
    </r>
    <r>
      <rPr>
        <vertAlign val="superscript"/>
        <sz val="10"/>
        <rFont val="Arial"/>
        <family val="2"/>
      </rPr>
      <t xml:space="preserve"> (4)</t>
    </r>
  </si>
  <si>
    <r>
      <t xml:space="preserve">II.  Capitalization Per Filing </t>
    </r>
    <r>
      <rPr>
        <b/>
        <vertAlign val="superscript"/>
        <sz val="10"/>
        <rFont val="Arial"/>
        <family val="2"/>
      </rPr>
      <t>(2)</t>
    </r>
  </si>
  <si>
    <r>
      <t xml:space="preserve">III.  Adjusted Capitalization - Remove CWIP net accrual </t>
    </r>
    <r>
      <rPr>
        <b/>
        <vertAlign val="superscript"/>
        <sz val="10"/>
        <rFont val="Arial"/>
        <family val="2"/>
      </rPr>
      <t>(2)</t>
    </r>
  </si>
  <si>
    <r>
      <t xml:space="preserve">IV.  Adjusted Capitalization - Remove CWIP net accrual and apply AFUDC rates </t>
    </r>
    <r>
      <rPr>
        <b/>
        <vertAlign val="superscript"/>
        <sz val="10"/>
        <rFont val="Arial"/>
        <family val="2"/>
      </rPr>
      <t>(2)</t>
    </r>
  </si>
  <si>
    <t>V.  Revenue Requirement reduction using CWIP net accrual and apply AFUDC rates</t>
  </si>
  <si>
    <r>
      <t xml:space="preserve">IV. Adjusted Capitalization - Remove CWIP net accrual and apply AFUDC rates </t>
    </r>
    <r>
      <rPr>
        <b/>
        <vertAlign val="superscript"/>
        <sz val="10"/>
        <rFont val="Arial"/>
        <family val="2"/>
      </rPr>
      <t>(2)</t>
    </r>
  </si>
  <si>
    <t>2. KU Supplemental Response to PSC 1-56 – Schedule J (Ky. PSC Feb. 26, 2021);  KU Supplemental Response to PSC 1-56 – Schedule B (Ky. PSC Feb. 26, 2021).</t>
  </si>
  <si>
    <t>(1) KU Supplemental Response to PSC 1-56 – Schedule J (Ky. PSC Feb. 26, 2021); LG&amp;E Supplemental Response to PSC 1-56 – Schedule J (Ky. PSC Feb. 26, 2021).</t>
  </si>
  <si>
    <t>Case No. 2020-00349</t>
  </si>
  <si>
    <t>Test Year Ending June 30, 2022</t>
  </si>
  <si>
    <t>CASE NO. 2020-00349</t>
  </si>
  <si>
    <t>FOR THE 12 MONTHS ENDED FEBRUARY 28, 2021</t>
  </si>
  <si>
    <t>FOR THE 12 MONTHS ENDED JUNE 30, 2022</t>
  </si>
  <si>
    <t>GROSS REVENUE CONVERSION FACTOR (100% / LINE 8)</t>
  </si>
  <si>
    <t>CASE NO. 2020-00350</t>
  </si>
  <si>
    <t>2. LG&amp;E Supplemental Response to PSC 1-56 – Schedule J (Ky. PSC Feb. 26, 2021);  LG&amp;E Supplemental Response to PSC 1-56 – Schedule B (Ky. PSC Feb. 26, 2021).</t>
  </si>
  <si>
    <t>I. AG-KIUC Summary of KU Revenue Requirement - Workpapers of Lane Kollen - Remove CWIP</t>
  </si>
  <si>
    <t>AG-KIUC</t>
  </si>
  <si>
    <t>1. AG-KIUC Summary of KU Revenue Requirement - Workpapers of Lane Kollen - Rate Base - Remove the Remainder of CWIP from Rate Base</t>
  </si>
  <si>
    <t>I. AG-KIUC Summary of LGE (Electric) Revenue Requirement - Workpapers of Lane Kollen - Remove CWIP</t>
  </si>
  <si>
    <t>I. AG-KIUC Summary of LGE (Gas) Revenue Requirement - Workpapers of Lane Kollen - Remove CWIP</t>
  </si>
  <si>
    <t>1. AG-KIUC Summary of LGE Revenue Requirement - Workpapers of Lane Kollen - Rate Base - Remove the Remainder of CWIP from Rate Base</t>
  </si>
  <si>
    <t>LOUISVILLE GAS AND ELECTRIC COMPANY (GAS)</t>
  </si>
  <si>
    <t>Adjustments to LG&amp;E (Gas) Capitalization and Cost of Capital</t>
  </si>
  <si>
    <t>Case No. 2020-00350</t>
  </si>
  <si>
    <t>4. CMG-10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</si>
</sst>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3" formatCode="_(* #,##0.00_);_(* \(#,##0.00\);_(* &quot;-&quot;??_);_(@_)"/>
    <numFmt numFmtId="164" formatCode="0.0000%"/>
    <numFmt numFmtId="165" formatCode="0.000%"/>
    <numFmt numFmtId="166" formatCode="_(* #,##0_);_(* \(#,##0\);_(* &quot;-&quot;??_);_(@_)"/>
    <numFmt numFmtId="167" formatCode="0.000000%"/>
    <numFmt numFmtId="168" formatCode="0.0000000%"/>
    <numFmt numFmtId="169" formatCode="0.00000%"/>
    <numFmt numFmtId="170" formatCode="###0;###0"/>
    <numFmt numFmtId="171" formatCode="_(* #,##0.000000_);_(* \(#,##0.000000\);_(* &quot;-&quot;??_);_(@_)"/>
    <numFmt numFmtId="172" formatCode="_(* #,##0.0000000_);_(* \(#,##0.0000000\);_(* &quot;-&quot;??_);_(@_)"/>
    <numFmt numFmtId="173" formatCode="0.00000000%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0" fontId="0" fillId="0" borderId="0" xfId="0" applyNumberFormat="1" applyFont="1" applyFill="1"/>
    <xf numFmtId="167" fontId="0" fillId="0" borderId="0" xfId="2" applyNumberFormat="1" applyFont="1" applyFill="1" applyBorder="1"/>
    <xf numFmtId="166" fontId="0" fillId="0" borderId="0" xfId="1" applyNumberFormat="1" applyFont="1" applyFill="1"/>
    <xf numFmtId="166" fontId="0" fillId="0" borderId="0" xfId="1" applyNumberFormat="1" applyFont="1" applyFill="1" applyBorder="1"/>
    <xf numFmtId="43" fontId="0" fillId="0" borderId="0" xfId="0" applyNumberFormat="1" applyFont="1" applyFill="1"/>
    <xf numFmtId="166" fontId="0" fillId="0" borderId="0" xfId="0" applyNumberFormat="1" applyFont="1" applyBorder="1"/>
    <xf numFmtId="168" fontId="0" fillId="0" borderId="0" xfId="0" applyNumberFormat="1" applyFont="1" applyFill="1" applyBorder="1"/>
    <xf numFmtId="10" fontId="0" fillId="0" borderId="0" xfId="0" applyNumberFormat="1" applyFont="1" applyFill="1" applyBorder="1"/>
    <xf numFmtId="164" fontId="0" fillId="0" borderId="0" xfId="0" applyNumberFormat="1" applyFont="1" applyFill="1"/>
    <xf numFmtId="164" fontId="0" fillId="0" borderId="0" xfId="0" applyNumberFormat="1" applyFont="1" applyFill="1" applyBorder="1"/>
    <xf numFmtId="166" fontId="0" fillId="0" borderId="0" xfId="2" applyNumberFormat="1" applyFont="1" applyFill="1" applyBorder="1"/>
    <xf numFmtId="10" fontId="0" fillId="0" borderId="0" xfId="2" applyNumberFormat="1" applyFont="1" applyFill="1" applyBorder="1"/>
    <xf numFmtId="166" fontId="0" fillId="0" borderId="0" xfId="0" applyNumberFormat="1" applyFont="1" applyFill="1" applyBorder="1"/>
    <xf numFmtId="166" fontId="0" fillId="0" borderId="0" xfId="0" applyNumberFormat="1" applyFont="1" applyFill="1"/>
    <xf numFmtId="167" fontId="0" fillId="0" borderId="0" xfId="2" applyNumberFormat="1" applyFont="1" applyFill="1"/>
    <xf numFmtId="0" fontId="4" fillId="0" borderId="0" xfId="0" applyFont="1" applyFill="1" applyAlignment="1">
      <alignment horizontal="center"/>
    </xf>
    <xf numFmtId="165" fontId="0" fillId="0" borderId="0" xfId="2" applyNumberFormat="1" applyFont="1" applyFill="1"/>
    <xf numFmtId="43" fontId="0" fillId="0" borderId="0" xfId="0" applyNumberFormat="1" applyFont="1" applyFill="1" applyBorder="1"/>
    <xf numFmtId="0" fontId="0" fillId="0" borderId="0" xfId="0" quotePrefix="1" applyFont="1" applyFill="1" applyAlignment="1">
      <alignment horizontal="left"/>
    </xf>
    <xf numFmtId="169" fontId="0" fillId="0" borderId="0" xfId="2" applyNumberFormat="1" applyFont="1" applyFill="1" applyBorder="1"/>
    <xf numFmtId="0" fontId="8" fillId="0" borderId="0" xfId="5" applyFont="1" applyFill="1" applyBorder="1" applyAlignment="1">
      <alignment horizontal="left"/>
    </xf>
    <xf numFmtId="0" fontId="8" fillId="0" borderId="0" xfId="5" applyFont="1" applyFill="1" applyBorder="1" applyAlignment="1">
      <alignment horizontal="left" vertical="top"/>
    </xf>
    <xf numFmtId="166" fontId="8" fillId="0" borderId="0" xfId="4" applyNumberFormat="1" applyFont="1" applyFill="1" applyBorder="1" applyAlignment="1">
      <alignment horizontal="center" vertical="center" wrapText="1"/>
    </xf>
    <xf numFmtId="166" fontId="8" fillId="0" borderId="0" xfId="4" applyNumberFormat="1" applyFont="1" applyFill="1" applyBorder="1" applyAlignment="1">
      <alignment horizontal="right" wrapText="1"/>
    </xf>
    <xf numFmtId="167" fontId="8" fillId="0" borderId="0" xfId="2" applyNumberFormat="1" applyFont="1" applyFill="1" applyBorder="1" applyAlignment="1">
      <alignment horizontal="right" wrapText="1"/>
    </xf>
    <xf numFmtId="170" fontId="8" fillId="0" borderId="0" xfId="5" applyNumberFormat="1" applyFont="1" applyFill="1" applyBorder="1" applyAlignment="1">
      <alignment horizontal="center" wrapText="1"/>
    </xf>
    <xf numFmtId="167" fontId="8" fillId="0" borderId="1" xfId="2" applyNumberFormat="1" applyFont="1" applyFill="1" applyBorder="1" applyAlignment="1">
      <alignment horizontal="right" wrapText="1"/>
    </xf>
    <xf numFmtId="0" fontId="2" fillId="0" borderId="0" xfId="0" applyFont="1"/>
    <xf numFmtId="10" fontId="8" fillId="0" borderId="0" xfId="2" applyNumberFormat="1" applyFont="1" applyFill="1" applyBorder="1" applyAlignment="1">
      <alignment horizontal="right" wrapText="1"/>
    </xf>
    <xf numFmtId="0" fontId="4" fillId="0" borderId="0" xfId="0" applyFont="1"/>
    <xf numFmtId="167" fontId="8" fillId="0" borderId="0" xfId="2" applyNumberFormat="1" applyFont="1" applyFill="1" applyBorder="1" applyAlignment="1">
      <alignment horizontal="left" vertical="top"/>
    </xf>
    <xf numFmtId="167" fontId="8" fillId="0" borderId="2" xfId="2" applyNumberFormat="1" applyFont="1" applyFill="1" applyBorder="1" applyAlignment="1">
      <alignment horizontal="right" wrapText="1"/>
    </xf>
    <xf numFmtId="43" fontId="0" fillId="0" borderId="0" xfId="2" applyNumberFormat="1" applyFont="1" applyFill="1" applyBorder="1"/>
    <xf numFmtId="43" fontId="0" fillId="0" borderId="0" xfId="1" applyFont="1" applyFill="1"/>
    <xf numFmtId="0" fontId="2" fillId="0" borderId="0" xfId="5" applyFont="1" applyAlignment="1">
      <alignment horizontal="left"/>
    </xf>
    <xf numFmtId="10" fontId="0" fillId="0" borderId="0" xfId="2" applyNumberFormat="1" applyFont="1"/>
    <xf numFmtId="0" fontId="4" fillId="0" borderId="0" xfId="5" applyFont="1" applyAlignment="1">
      <alignment horizontal="left"/>
    </xf>
    <xf numFmtId="49" fontId="2" fillId="0" borderId="0" xfId="5" applyNumberFormat="1" applyFont="1" applyAlignment="1">
      <alignment horizontal="center"/>
    </xf>
    <xf numFmtId="0" fontId="8" fillId="0" borderId="0" xfId="5" applyFont="1" applyAlignment="1">
      <alignment horizontal="left"/>
    </xf>
    <xf numFmtId="0" fontId="8" fillId="0" borderId="0" xfId="5" applyFont="1" applyAlignment="1">
      <alignment horizontal="right"/>
    </xf>
    <xf numFmtId="0" fontId="2" fillId="0" borderId="0" xfId="5" applyFont="1" applyAlignment="1">
      <alignment horizontal="right"/>
    </xf>
    <xf numFmtId="0" fontId="8" fillId="0" borderId="3" xfId="5" applyFont="1" applyBorder="1" applyAlignment="1">
      <alignment horizontal="left"/>
    </xf>
    <xf numFmtId="0" fontId="2" fillId="0" borderId="1" xfId="5" applyFont="1" applyBorder="1" applyAlignment="1">
      <alignment horizontal="center" wrapText="1"/>
    </xf>
    <xf numFmtId="0" fontId="8" fillId="0" borderId="0" xfId="5" applyFont="1" applyAlignment="1">
      <alignment horizontal="center" wrapText="1"/>
    </xf>
    <xf numFmtId="0" fontId="2" fillId="0" borderId="0" xfId="5" applyFont="1" applyAlignment="1">
      <alignment horizontal="left" vertical="center" wrapText="1"/>
    </xf>
    <xf numFmtId="0" fontId="2" fillId="0" borderId="0" xfId="5" applyFont="1" applyAlignment="1">
      <alignment horizontal="left" wrapText="1"/>
    </xf>
    <xf numFmtId="170" fontId="8" fillId="0" borderId="0" xfId="5" applyNumberFormat="1" applyFont="1" applyAlignment="1">
      <alignment horizontal="center" wrapText="1"/>
    </xf>
    <xf numFmtId="0" fontId="8" fillId="0" borderId="0" xfId="5" applyFont="1" applyAlignment="1">
      <alignment horizontal="left" vertical="top"/>
    </xf>
    <xf numFmtId="0" fontId="9" fillId="0" borderId="0" xfId="5" applyFont="1" applyAlignment="1">
      <alignment horizontal="left" wrapText="1"/>
    </xf>
    <xf numFmtId="171" fontId="2" fillId="0" borderId="2" xfId="1" applyNumberFormat="1" applyFont="1" applyBorder="1" applyProtection="1"/>
    <xf numFmtId="0" fontId="2" fillId="0" borderId="0" xfId="5" applyFont="1" applyAlignment="1">
      <alignment horizontal="left" wrapText="1"/>
    </xf>
    <xf numFmtId="0" fontId="2" fillId="0" borderId="0" xfId="5" applyFont="1" applyAlignment="1">
      <alignment horizontal="left" vertical="center" wrapText="1"/>
    </xf>
    <xf numFmtId="49" fontId="2" fillId="0" borderId="0" xfId="5" applyNumberFormat="1" applyFont="1" applyAlignment="1">
      <alignment horizontal="center"/>
    </xf>
    <xf numFmtId="166" fontId="0" fillId="0" borderId="0" xfId="0" applyNumberFormat="1" applyFont="1"/>
    <xf numFmtId="165" fontId="0" fillId="0" borderId="0" xfId="2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10" fontId="0" fillId="0" borderId="0" xfId="2" applyNumberFormat="1" applyFont="1" applyFill="1"/>
    <xf numFmtId="10" fontId="0" fillId="0" borderId="0" xfId="3" applyNumberFormat="1" applyFont="1" applyFill="1" applyBorder="1" applyAlignment="1">
      <alignment horizontal="right" wrapText="1"/>
    </xf>
    <xf numFmtId="166" fontId="0" fillId="0" borderId="0" xfId="4" applyNumberFormat="1" applyFont="1" applyFill="1" applyBorder="1" applyAlignment="1">
      <alignment horizontal="right" wrapText="1"/>
    </xf>
    <xf numFmtId="166" fontId="0" fillId="0" borderId="1" xfId="1" applyNumberFormat="1" applyFont="1" applyFill="1" applyBorder="1"/>
    <xf numFmtId="166" fontId="0" fillId="0" borderId="1" xfId="0" applyNumberFormat="1" applyFont="1" applyFill="1" applyBorder="1"/>
    <xf numFmtId="10" fontId="0" fillId="0" borderId="1" xfId="0" applyNumberFormat="1" applyFont="1" applyFill="1" applyBorder="1"/>
    <xf numFmtId="5" fontId="0" fillId="0" borderId="0" xfId="0" applyNumberFormat="1" applyFont="1" applyFill="1"/>
    <xf numFmtId="166" fontId="0" fillId="0" borderId="2" xfId="1" applyNumberFormat="1" applyFont="1" applyFill="1" applyBorder="1"/>
    <xf numFmtId="10" fontId="0" fillId="0" borderId="2" xfId="2" applyNumberFormat="1" applyFont="1" applyFill="1" applyBorder="1"/>
    <xf numFmtId="166" fontId="0" fillId="0" borderId="2" xfId="2" applyNumberFormat="1" applyFont="1" applyFill="1" applyBorder="1"/>
    <xf numFmtId="5" fontId="0" fillId="0" borderId="0" xfId="0" applyNumberFormat="1" applyFont="1" applyFill="1" applyBorder="1"/>
    <xf numFmtId="43" fontId="0" fillId="0" borderId="0" xfId="1" applyFont="1" applyFill="1" applyBorder="1"/>
    <xf numFmtId="10" fontId="0" fillId="0" borderId="1" xfId="2" applyNumberFormat="1" applyFont="1" applyFill="1" applyBorder="1"/>
    <xf numFmtId="0" fontId="11" fillId="0" borderId="0" xfId="6" applyFont="1"/>
    <xf numFmtId="0" fontId="0" fillId="0" borderId="4" xfId="5" applyFont="1" applyBorder="1" applyAlignment="1">
      <alignment horizontal="center" wrapText="1"/>
    </xf>
    <xf numFmtId="0" fontId="0" fillId="0" borderId="0" xfId="5" applyFont="1" applyAlignment="1">
      <alignment horizontal="left"/>
    </xf>
    <xf numFmtId="10" fontId="0" fillId="0" borderId="0" xfId="0" applyNumberFormat="1" applyFont="1"/>
    <xf numFmtId="0" fontId="10" fillId="0" borderId="0" xfId="6" applyFont="1"/>
    <xf numFmtId="10" fontId="10" fillId="0" borderId="5" xfId="0" applyNumberFormat="1" applyFont="1" applyBorder="1"/>
    <xf numFmtId="10" fontId="10" fillId="0" borderId="0" xfId="0" applyNumberFormat="1" applyFont="1"/>
    <xf numFmtId="172" fontId="0" fillId="0" borderId="0" xfId="1" applyNumberFormat="1" applyFont="1" applyFill="1"/>
    <xf numFmtId="173" fontId="0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1" xfId="5" applyFont="1" applyBorder="1" applyAlignment="1">
      <alignment horizontal="center" wrapText="1"/>
    </xf>
    <xf numFmtId="0" fontId="0" fillId="0" borderId="0" xfId="5" applyFont="1" applyAlignment="1">
      <alignment horizontal="left" wrapText="1"/>
    </xf>
    <xf numFmtId="0" fontId="8" fillId="0" borderId="4" xfId="5" applyFont="1" applyBorder="1" applyAlignment="1">
      <alignment horizontal="center" wrapText="1"/>
    </xf>
    <xf numFmtId="49" fontId="2" fillId="0" borderId="0" xfId="5" applyNumberFormat="1" applyFont="1" applyAlignment="1">
      <alignment horizontal="center"/>
    </xf>
    <xf numFmtId="0" fontId="2" fillId="0" borderId="0" xfId="5" applyFont="1" applyAlignment="1">
      <alignment horizontal="center"/>
    </xf>
  </cellXfs>
  <cellStyles count="8">
    <cellStyle name="Comma" xfId="1" builtinId="3"/>
    <cellStyle name="Comma 86" xfId="4" xr:uid="{00000000-0005-0000-0000-000001000000}"/>
    <cellStyle name="Normal" xfId="0" builtinId="0"/>
    <cellStyle name="Normal 2" xfId="6" xr:uid="{00000000-0005-0000-0000-000003000000}"/>
    <cellStyle name="Normal 48" xfId="5" xr:uid="{00000000-0005-0000-0000-000004000000}"/>
    <cellStyle name="Percent" xfId="2" builtinId="5"/>
    <cellStyle name="Percent 15" xfId="3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1"/>
  <sheetViews>
    <sheetView tabSelected="1" zoomScaleNormal="100" workbookViewId="0">
      <selection activeCell="B10" sqref="B10"/>
    </sheetView>
  </sheetViews>
  <sheetFormatPr defaultColWidth="9.15234375" defaultRowHeight="12.45" x14ac:dyDescent="0.3"/>
  <cols>
    <col min="1" max="1" width="1" style="4" customWidth="1"/>
    <col min="2" max="2" width="15.4609375" style="4" customWidth="1"/>
    <col min="3" max="3" width="1.15234375" style="4" customWidth="1"/>
    <col min="4" max="4" width="13.84375" style="4" customWidth="1"/>
    <col min="5" max="5" width="1.15234375" style="4" customWidth="1"/>
    <col min="6" max="6" width="13.23046875" style="4" bestFit="1" customWidth="1"/>
    <col min="7" max="7" width="1.15234375" style="4" customWidth="1"/>
    <col min="8" max="8" width="14.23046875" style="4" customWidth="1"/>
    <col min="9" max="9" width="1.15234375" style="4" customWidth="1"/>
    <col min="10" max="10" width="12.53515625" style="4" customWidth="1"/>
    <col min="11" max="11" width="1.15234375" style="4" customWidth="1"/>
    <col min="12" max="12" width="14" style="4" customWidth="1"/>
    <col min="13" max="13" width="1" style="4" customWidth="1"/>
    <col min="14" max="14" width="8.15234375" style="4" customWidth="1"/>
    <col min="15" max="15" width="1" style="4" customWidth="1"/>
    <col min="16" max="16" width="14.23046875" style="4" customWidth="1"/>
    <col min="17" max="17" width="1" style="4" customWidth="1"/>
    <col min="18" max="18" width="14" style="4" customWidth="1"/>
    <col min="19" max="19" width="1" style="4" customWidth="1"/>
    <col min="20" max="20" width="15" style="4" bestFit="1" customWidth="1"/>
    <col min="21" max="21" width="1" style="4" customWidth="1"/>
    <col min="22" max="22" width="8.53515625" style="4" customWidth="1"/>
    <col min="23" max="23" width="1.15234375" style="4" customWidth="1"/>
    <col min="24" max="24" width="12.84375" style="4" customWidth="1"/>
    <col min="25" max="25" width="1.15234375" style="4" customWidth="1"/>
    <col min="26" max="26" width="9.53515625" style="4" customWidth="1"/>
    <col min="27" max="27" width="1.15234375" style="4" customWidth="1"/>
    <col min="28" max="28" width="12.23046875" style="4" customWidth="1"/>
    <col min="29" max="29" width="1.15234375" style="3" customWidth="1"/>
    <col min="30" max="30" width="12.84375" style="3" bestFit="1" customWidth="1"/>
    <col min="31" max="31" width="15.53515625" style="3" bestFit="1" customWidth="1"/>
    <col min="32" max="32" width="16.15234375" style="3" customWidth="1"/>
    <col min="33" max="33" width="19.53515625" style="3" bestFit="1" customWidth="1"/>
    <col min="34" max="36" width="9.15234375" style="3"/>
    <col min="37" max="37" width="15" style="3" bestFit="1" customWidth="1"/>
    <col min="38" max="16384" width="9.15234375" style="3"/>
  </cols>
  <sheetData>
    <row r="1" spans="1:33" s="4" customFormat="1" ht="15.45" x14ac:dyDescent="0.4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3" s="4" customFormat="1" ht="15.45" x14ac:dyDescent="0.4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3" s="4" customFormat="1" ht="15.45" x14ac:dyDescent="0.4">
      <c r="A3" s="89" t="s">
        <v>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3" s="4" customForma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7"/>
      <c r="AC4" s="24"/>
      <c r="AD4" s="24"/>
    </row>
    <row r="5" spans="1:33" s="4" customFormat="1" x14ac:dyDescent="0.3">
      <c r="X5" s="17"/>
      <c r="AB5" s="7"/>
    </row>
    <row r="6" spans="1:33" s="4" customFormat="1" x14ac:dyDescent="0.3">
      <c r="AB6" s="7"/>
    </row>
    <row r="7" spans="1:33" s="4" customFormat="1" x14ac:dyDescent="0.3">
      <c r="A7" s="1" t="s">
        <v>100</v>
      </c>
      <c r="AB7" s="8"/>
    </row>
    <row r="8" spans="1:33" s="4" customFormat="1" x14ac:dyDescent="0.3">
      <c r="A8" s="1"/>
      <c r="R8" s="6"/>
      <c r="X8" s="25"/>
    </row>
    <row r="9" spans="1:33" s="4" customFormat="1" x14ac:dyDescent="0.3">
      <c r="A9" s="2"/>
      <c r="H9" s="6" t="s">
        <v>0</v>
      </c>
      <c r="J9" s="6" t="s">
        <v>0</v>
      </c>
      <c r="K9" s="6"/>
      <c r="L9" s="6"/>
      <c r="M9" s="6"/>
      <c r="P9" s="6"/>
      <c r="R9" s="6" t="s">
        <v>1</v>
      </c>
      <c r="V9" s="6"/>
      <c r="X9" s="63"/>
      <c r="Y9" s="6"/>
      <c r="Z9" s="6"/>
      <c r="AA9" s="6"/>
      <c r="AC9" s="6"/>
    </row>
    <row r="10" spans="1:33" s="4" customFormat="1" x14ac:dyDescent="0.3">
      <c r="A10" s="2"/>
      <c r="D10" s="6" t="s">
        <v>2</v>
      </c>
      <c r="E10" s="6"/>
      <c r="F10" s="6" t="s">
        <v>0</v>
      </c>
      <c r="G10" s="6"/>
      <c r="H10" s="6" t="s">
        <v>1</v>
      </c>
      <c r="I10" s="6"/>
      <c r="J10" s="6" t="s">
        <v>3</v>
      </c>
      <c r="K10" s="6"/>
      <c r="L10" s="6" t="s">
        <v>0</v>
      </c>
      <c r="M10" s="6"/>
      <c r="P10" s="6"/>
      <c r="R10" s="6" t="s">
        <v>0</v>
      </c>
      <c r="T10" s="6" t="s">
        <v>1</v>
      </c>
      <c r="V10" s="6"/>
      <c r="X10" s="6"/>
      <c r="Y10" s="6"/>
      <c r="Z10" s="6"/>
      <c r="AA10" s="6"/>
      <c r="AC10" s="6"/>
      <c r="AE10" s="7"/>
    </row>
    <row r="11" spans="1:33" s="4" customFormat="1" x14ac:dyDescent="0.3">
      <c r="A11" s="2"/>
      <c r="D11" s="6" t="s">
        <v>4</v>
      </c>
      <c r="E11" s="6"/>
      <c r="F11" s="6" t="s">
        <v>5</v>
      </c>
      <c r="G11" s="6"/>
      <c r="H11" s="6" t="s">
        <v>6</v>
      </c>
      <c r="I11" s="6"/>
      <c r="J11" s="6" t="s">
        <v>7</v>
      </c>
      <c r="K11" s="6"/>
      <c r="L11" s="6" t="s">
        <v>7</v>
      </c>
      <c r="M11" s="6"/>
      <c r="N11" s="6" t="s">
        <v>8</v>
      </c>
      <c r="O11" s="6"/>
      <c r="P11" s="6" t="s">
        <v>9</v>
      </c>
      <c r="Q11" s="6"/>
      <c r="R11" s="6" t="s">
        <v>7</v>
      </c>
      <c r="S11" s="6"/>
      <c r="T11" s="6" t="s">
        <v>8</v>
      </c>
      <c r="U11" s="6"/>
      <c r="V11" s="6" t="s">
        <v>10</v>
      </c>
      <c r="W11" s="6"/>
      <c r="X11" s="6" t="s">
        <v>11</v>
      </c>
      <c r="Y11" s="6"/>
      <c r="Z11" s="6" t="s">
        <v>12</v>
      </c>
      <c r="AA11" s="8"/>
      <c r="AB11" s="6" t="s">
        <v>13</v>
      </c>
      <c r="AC11" s="8"/>
      <c r="AD11" s="7"/>
      <c r="AE11" s="7"/>
    </row>
    <row r="12" spans="1:33" s="4" customFormat="1" x14ac:dyDescent="0.3">
      <c r="A12" s="2"/>
      <c r="D12" s="64" t="s">
        <v>14</v>
      </c>
      <c r="E12" s="6"/>
      <c r="F12" s="64" t="s">
        <v>15</v>
      </c>
      <c r="G12" s="6"/>
      <c r="H12" s="64" t="s">
        <v>16</v>
      </c>
      <c r="I12" s="6"/>
      <c r="J12" s="64" t="s">
        <v>17</v>
      </c>
      <c r="K12" s="6"/>
      <c r="L12" s="64" t="s">
        <v>16</v>
      </c>
      <c r="M12" s="7"/>
      <c r="N12" s="64" t="s">
        <v>18</v>
      </c>
      <c r="O12" s="6"/>
      <c r="P12" s="64" t="s">
        <v>15</v>
      </c>
      <c r="Q12" s="6"/>
      <c r="R12" s="64" t="s">
        <v>16</v>
      </c>
      <c r="S12" s="6"/>
      <c r="T12" s="64" t="s">
        <v>18</v>
      </c>
      <c r="U12" s="6"/>
      <c r="V12" s="64" t="s">
        <v>19</v>
      </c>
      <c r="W12" s="6"/>
      <c r="X12" s="64" t="s">
        <v>20</v>
      </c>
      <c r="Y12" s="6"/>
      <c r="Z12" s="65" t="s">
        <v>21</v>
      </c>
      <c r="AA12" s="8"/>
      <c r="AB12" s="64" t="s">
        <v>22</v>
      </c>
      <c r="AC12" s="8"/>
      <c r="AD12" s="7"/>
      <c r="AE12" s="7"/>
      <c r="AG12" s="8"/>
    </row>
    <row r="13" spans="1:33" s="4" customFormat="1" x14ac:dyDescent="0.3">
      <c r="D13" s="6"/>
      <c r="E13" s="6"/>
      <c r="AA13" s="8"/>
      <c r="AC13" s="8"/>
      <c r="AD13" s="8"/>
      <c r="AE13" s="8"/>
      <c r="AG13" s="8"/>
    </row>
    <row r="14" spans="1:33" s="4" customFormat="1" x14ac:dyDescent="0.3">
      <c r="B14" s="4" t="s">
        <v>23</v>
      </c>
      <c r="D14" s="11">
        <v>107025432.03486712</v>
      </c>
      <c r="E14" s="11"/>
      <c r="F14" s="11">
        <v>-43140.649801837906</v>
      </c>
      <c r="G14" s="11"/>
      <c r="H14" s="22">
        <f>D14+F14</f>
        <v>106982291.38506529</v>
      </c>
      <c r="I14" s="22"/>
      <c r="J14" s="66">
        <v>0.93600000000000005</v>
      </c>
      <c r="K14" s="22"/>
      <c r="L14" s="22">
        <f>H14*J14</f>
        <v>100135424.73642111</v>
      </c>
      <c r="M14" s="22"/>
      <c r="N14" s="9">
        <f>L14/L18</f>
        <v>1.7181755744303865E-2</v>
      </c>
      <c r="O14" s="9"/>
      <c r="P14" s="11">
        <v>-10176040</v>
      </c>
      <c r="Q14" s="9"/>
      <c r="R14" s="22">
        <f>L14+P14</f>
        <v>89959384.736421108</v>
      </c>
      <c r="S14" s="9"/>
      <c r="T14" s="9">
        <f>R14/R18</f>
        <v>1.7181755667114568E-2</v>
      </c>
      <c r="U14" s="9"/>
      <c r="V14" s="67">
        <v>4.6257333333333331E-3</v>
      </c>
      <c r="W14" s="9"/>
      <c r="X14" s="9">
        <f>N14*V14</f>
        <v>7.9478220271617868E-5</v>
      </c>
      <c r="Y14" s="9"/>
      <c r="Z14" s="9">
        <v>7.9871989178266717E-5</v>
      </c>
      <c r="AA14" s="10"/>
      <c r="AB14" s="11">
        <f>$R$18*Z14</f>
        <v>418189.80221580679</v>
      </c>
      <c r="AC14" s="10"/>
      <c r="AD14" s="12"/>
      <c r="AE14" s="12"/>
      <c r="AF14" s="13"/>
      <c r="AG14" s="8"/>
    </row>
    <row r="15" spans="1:33" s="4" customFormat="1" x14ac:dyDescent="0.3">
      <c r="B15" s="4" t="s">
        <v>24</v>
      </c>
      <c r="D15" s="11">
        <v>2806177779.5273852</v>
      </c>
      <c r="E15" s="11"/>
      <c r="F15" s="11">
        <v>-1131136.1287366778</v>
      </c>
      <c r="G15" s="11"/>
      <c r="H15" s="22">
        <f>D15+F15</f>
        <v>2805046643.3986487</v>
      </c>
      <c r="I15" s="22"/>
      <c r="J15" s="66">
        <v>0.93600000000000005</v>
      </c>
      <c r="K15" s="22"/>
      <c r="L15" s="21">
        <f>H15*J15</f>
        <v>2625523658.2211351</v>
      </c>
      <c r="M15" s="21"/>
      <c r="N15" s="9">
        <f>L15/L18</f>
        <v>0.45050097221027657</v>
      </c>
      <c r="O15" s="9"/>
      <c r="P15" s="68">
        <v>-266812996</v>
      </c>
      <c r="Q15" s="9"/>
      <c r="R15" s="21">
        <f>L15+P15</f>
        <v>2358710662.2211351</v>
      </c>
      <c r="S15" s="9"/>
      <c r="T15" s="9">
        <f>R15/R18</f>
        <v>0.45050097226036051</v>
      </c>
      <c r="U15" s="9"/>
      <c r="V15" s="9">
        <v>4.1603477638767199E-2</v>
      </c>
      <c r="W15" s="9"/>
      <c r="X15" s="9">
        <f>N15*V15</f>
        <v>1.8742407123593124E-2</v>
      </c>
      <c r="Y15" s="9"/>
      <c r="Z15" s="9">
        <v>1.8835264979944248E-2</v>
      </c>
      <c r="AA15" s="10"/>
      <c r="AB15" s="11">
        <f>$R$18*Z15</f>
        <v>98616746.843065515</v>
      </c>
      <c r="AC15" s="10"/>
      <c r="AD15" s="12"/>
      <c r="AE15" s="12"/>
      <c r="AF15" s="11"/>
      <c r="AG15" s="8"/>
    </row>
    <row r="16" spans="1:33" s="4" customFormat="1" x14ac:dyDescent="0.3">
      <c r="B16" s="4" t="s">
        <v>25</v>
      </c>
      <c r="D16" s="69">
        <v>3316136255.5686731</v>
      </c>
      <c r="E16" s="11"/>
      <c r="F16" s="69">
        <v>-1659996.2873223133</v>
      </c>
      <c r="G16" s="11"/>
      <c r="H16" s="70">
        <f>D16+F16</f>
        <v>3314476259.2813506</v>
      </c>
      <c r="I16" s="22"/>
      <c r="J16" s="66">
        <v>0.93600000000000005</v>
      </c>
      <c r="K16" s="22"/>
      <c r="L16" s="70">
        <f>H16*J16</f>
        <v>3102349778.6873446</v>
      </c>
      <c r="M16" s="70"/>
      <c r="N16" s="71">
        <f>L16/L18</f>
        <v>0.53231727204541945</v>
      </c>
      <c r="O16" s="9"/>
      <c r="P16" s="69">
        <v>-315269389</v>
      </c>
      <c r="Q16" s="9"/>
      <c r="R16" s="70">
        <f>L16+P16</f>
        <v>2787080389.6873446</v>
      </c>
      <c r="S16" s="9"/>
      <c r="T16" s="71">
        <f>R16/R18</f>
        <v>0.53231727207252477</v>
      </c>
      <c r="U16" s="9"/>
      <c r="V16" s="16">
        <v>0.1</v>
      </c>
      <c r="W16" s="9"/>
      <c r="X16" s="71">
        <f>N16*V16</f>
        <v>5.3231727204541945E-2</v>
      </c>
      <c r="Y16" s="9"/>
      <c r="Z16" s="71">
        <v>7.1279759922001001E-2</v>
      </c>
      <c r="AA16" s="15"/>
      <c r="AB16" s="69">
        <f>$R$18*Z16</f>
        <v>373203034.13556045</v>
      </c>
      <c r="AC16" s="15"/>
      <c r="AD16" s="12"/>
      <c r="AE16" s="12"/>
      <c r="AF16" s="16"/>
      <c r="AG16" s="16"/>
    </row>
    <row r="17" spans="1:33" s="4" customFormat="1" x14ac:dyDescent="0.3">
      <c r="D17" s="11"/>
      <c r="E17" s="11"/>
      <c r="F17" s="11"/>
      <c r="G17" s="11"/>
      <c r="H17" s="72"/>
      <c r="I17" s="72"/>
      <c r="J17" s="72"/>
      <c r="K17" s="72"/>
      <c r="L17" s="72"/>
      <c r="M17" s="72"/>
      <c r="R17" s="72"/>
      <c r="V17" s="9"/>
      <c r="X17" s="9"/>
      <c r="Y17" s="9"/>
      <c r="Z17" s="17"/>
      <c r="AA17" s="18"/>
      <c r="AB17" s="11"/>
      <c r="AC17" s="18"/>
      <c r="AD17" s="12"/>
      <c r="AE17" s="18"/>
      <c r="AG17" s="8"/>
    </row>
    <row r="18" spans="1:33" s="4" customFormat="1" ht="12.9" thickBot="1" x14ac:dyDescent="0.35">
      <c r="B18" s="27" t="s">
        <v>26</v>
      </c>
      <c r="D18" s="73">
        <f>SUM(D14:D17)</f>
        <v>6229339467.1309261</v>
      </c>
      <c r="E18" s="11">
        <v>-1154801.3384155042</v>
      </c>
      <c r="F18" s="73">
        <f>SUM(F14:F17)</f>
        <v>-2834273.0658608293</v>
      </c>
      <c r="G18" s="11"/>
      <c r="H18" s="73">
        <f>SUM(H14:H17)</f>
        <v>6226505194.0650644</v>
      </c>
      <c r="I18" s="11"/>
      <c r="J18" s="11"/>
      <c r="K18" s="11"/>
      <c r="L18" s="73">
        <f>SUM(L14:L17)</f>
        <v>5828008861.6449013</v>
      </c>
      <c r="M18" s="11"/>
      <c r="N18" s="74">
        <f>SUM(N14:N17)</f>
        <v>0.99999999999999989</v>
      </c>
      <c r="O18" s="11"/>
      <c r="P18" s="73">
        <f>SUM(P14:P17)</f>
        <v>-592258425</v>
      </c>
      <c r="Q18" s="11"/>
      <c r="R18" s="73">
        <f>SUM(R14:R17)</f>
        <v>5235750436.6449013</v>
      </c>
      <c r="S18" s="11"/>
      <c r="T18" s="74">
        <f>SUM(T14:T17)</f>
        <v>0.99999999999999978</v>
      </c>
      <c r="U18" s="11"/>
      <c r="V18" s="12"/>
      <c r="W18" s="11"/>
      <c r="X18" s="74">
        <f>SUM(X14:X17)</f>
        <v>7.2053612548406684E-2</v>
      </c>
      <c r="Y18" s="11"/>
      <c r="Z18" s="74">
        <f>SUM(Z14:Z17)</f>
        <v>9.0194896891123519E-2</v>
      </c>
      <c r="AA18" s="12"/>
      <c r="AB18" s="75">
        <f>SUM(AB14:AB17)</f>
        <v>472237970.78084177</v>
      </c>
      <c r="AC18" s="12"/>
      <c r="AD18" s="19"/>
      <c r="AE18" s="19"/>
      <c r="AF18" s="22"/>
      <c r="AG18" s="8"/>
    </row>
    <row r="19" spans="1:33" s="4" customFormat="1" ht="12.9" thickTop="1" x14ac:dyDescent="0.3">
      <c r="B19" s="27"/>
      <c r="D19" s="12"/>
      <c r="E19" s="11"/>
      <c r="F19" s="12"/>
      <c r="G19" s="11"/>
      <c r="H19" s="12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1"/>
      <c r="X19" s="20"/>
      <c r="Y19" s="11"/>
      <c r="Z19" s="12"/>
      <c r="AA19" s="11"/>
      <c r="AB19" s="11"/>
      <c r="AC19" s="11"/>
      <c r="AD19" s="20"/>
      <c r="AE19" s="13"/>
      <c r="AF19" s="87"/>
      <c r="AG19" s="8"/>
    </row>
    <row r="20" spans="1:33" s="4" customFormat="1" x14ac:dyDescent="0.3">
      <c r="A20" s="1"/>
      <c r="B20" s="2"/>
      <c r="Z20" s="86"/>
      <c r="AG20" s="13"/>
    </row>
    <row r="21" spans="1:33" s="4" customFormat="1" x14ac:dyDescent="0.3">
      <c r="A21" s="2"/>
      <c r="D21" s="6" t="s">
        <v>1</v>
      </c>
      <c r="F21" s="7" t="s">
        <v>101</v>
      </c>
      <c r="H21" s="7"/>
      <c r="I21" s="8"/>
      <c r="J21" s="7"/>
      <c r="K21" s="6"/>
      <c r="L21" s="7" t="s">
        <v>101</v>
      </c>
      <c r="M21" s="6"/>
      <c r="N21" s="7" t="s">
        <v>101</v>
      </c>
      <c r="O21" s="6"/>
      <c r="P21" s="6"/>
      <c r="Q21" s="6"/>
      <c r="R21" s="6"/>
      <c r="S21" s="6"/>
      <c r="T21" s="6"/>
      <c r="U21" s="6"/>
      <c r="V21" s="6"/>
      <c r="X21" s="6"/>
      <c r="Y21" s="6"/>
      <c r="Z21" s="6"/>
      <c r="AA21" s="6"/>
      <c r="AB21" s="6"/>
      <c r="AC21" s="6"/>
    </row>
    <row r="22" spans="1:33" s="4" customFormat="1" x14ac:dyDescent="0.3">
      <c r="A22" s="2"/>
      <c r="D22" s="6" t="s">
        <v>0</v>
      </c>
      <c r="E22" s="6"/>
      <c r="F22" s="6" t="s">
        <v>5</v>
      </c>
      <c r="G22" s="6"/>
      <c r="H22" s="7"/>
      <c r="I22" s="7"/>
      <c r="J22" s="7"/>
      <c r="K22" s="6"/>
      <c r="L22" s="6" t="s">
        <v>28</v>
      </c>
      <c r="M22" s="6"/>
      <c r="N22" s="6" t="s">
        <v>1</v>
      </c>
      <c r="O22" s="6"/>
      <c r="P22" s="6"/>
      <c r="Q22" s="6"/>
      <c r="R22" s="6"/>
      <c r="S22" s="6"/>
      <c r="T22" s="6"/>
      <c r="U22" s="6"/>
      <c r="V22" s="6"/>
      <c r="X22" s="6"/>
      <c r="Y22" s="6"/>
      <c r="Z22" s="6"/>
      <c r="AA22" s="6"/>
      <c r="AB22" s="7"/>
      <c r="AC22" s="6"/>
      <c r="AD22" s="6" t="s">
        <v>29</v>
      </c>
    </row>
    <row r="23" spans="1:33" s="4" customFormat="1" ht="14.15" x14ac:dyDescent="0.3">
      <c r="A23" s="2"/>
      <c r="D23" s="6" t="s">
        <v>7</v>
      </c>
      <c r="E23" s="6"/>
      <c r="F23" s="7" t="s">
        <v>45</v>
      </c>
      <c r="G23" s="6"/>
      <c r="H23" s="7"/>
      <c r="I23" s="7"/>
      <c r="J23" s="7"/>
      <c r="K23" s="6"/>
      <c r="L23" s="6" t="s">
        <v>1</v>
      </c>
      <c r="M23" s="6"/>
      <c r="N23" s="6" t="s">
        <v>8</v>
      </c>
      <c r="O23" s="6"/>
      <c r="P23" s="6"/>
      <c r="Q23" s="6"/>
      <c r="R23" s="6"/>
      <c r="S23" s="6"/>
      <c r="T23" s="6"/>
      <c r="U23" s="6"/>
      <c r="V23" s="6" t="s">
        <v>10</v>
      </c>
      <c r="W23" s="6"/>
      <c r="X23" s="6" t="s">
        <v>11</v>
      </c>
      <c r="Y23" s="6"/>
      <c r="Z23" s="6" t="s">
        <v>12</v>
      </c>
      <c r="AA23" s="8"/>
      <c r="AB23" s="6" t="s">
        <v>13</v>
      </c>
      <c r="AD23" s="7" t="s">
        <v>31</v>
      </c>
    </row>
    <row r="24" spans="1:33" s="4" customFormat="1" x14ac:dyDescent="0.3">
      <c r="A24" s="2"/>
      <c r="D24" s="64" t="s">
        <v>16</v>
      </c>
      <c r="E24" s="6"/>
      <c r="F24" s="64" t="s">
        <v>44</v>
      </c>
      <c r="G24" s="6"/>
      <c r="H24" s="7"/>
      <c r="I24" s="7"/>
      <c r="J24" s="7"/>
      <c r="K24" s="6"/>
      <c r="L24" s="64" t="s">
        <v>16</v>
      </c>
      <c r="M24" s="7"/>
      <c r="N24" s="64" t="s">
        <v>18</v>
      </c>
      <c r="O24" s="7"/>
      <c r="P24" s="64"/>
      <c r="Q24" s="7"/>
      <c r="R24" s="64"/>
      <c r="S24" s="7"/>
      <c r="T24" s="64"/>
      <c r="U24" s="7"/>
      <c r="V24" s="64" t="s">
        <v>19</v>
      </c>
      <c r="W24" s="6"/>
      <c r="X24" s="64" t="s">
        <v>20</v>
      </c>
      <c r="Y24" s="6"/>
      <c r="Z24" s="65" t="s">
        <v>21</v>
      </c>
      <c r="AA24" s="8"/>
      <c r="AB24" s="64" t="s">
        <v>22</v>
      </c>
      <c r="AD24" s="64" t="s">
        <v>22</v>
      </c>
    </row>
    <row r="25" spans="1:33" s="4" customFormat="1" x14ac:dyDescent="0.3">
      <c r="A25" s="2"/>
      <c r="D25" s="6"/>
      <c r="E25" s="6"/>
      <c r="H25" s="8"/>
      <c r="I25" s="8"/>
      <c r="J25" s="8"/>
      <c r="S25" s="8"/>
      <c r="U25" s="8"/>
      <c r="AA25" s="8"/>
      <c r="AD25" s="8"/>
    </row>
    <row r="26" spans="1:33" s="4" customFormat="1" x14ac:dyDescent="0.3">
      <c r="A26" s="2"/>
      <c r="B26" s="4" t="s">
        <v>23</v>
      </c>
      <c r="D26" s="11">
        <f>R14</f>
        <v>89959384.736421108</v>
      </c>
      <c r="E26" s="11"/>
      <c r="F26" s="11">
        <f>$F$30*T14</f>
        <v>-2349660.8759304793</v>
      </c>
      <c r="G26" s="11"/>
      <c r="H26" s="12"/>
      <c r="I26" s="21"/>
      <c r="J26" s="12"/>
      <c r="K26" s="9"/>
      <c r="L26" s="22">
        <f>D26+F26</f>
        <v>87609723.860490635</v>
      </c>
      <c r="M26" s="22"/>
      <c r="N26" s="9">
        <f>L26/L30</f>
        <v>1.7181755667114572E-2</v>
      </c>
      <c r="O26" s="9">
        <f>L26/L30</f>
        <v>1.7181755667114572E-2</v>
      </c>
      <c r="P26" s="9"/>
      <c r="Q26" s="9"/>
      <c r="R26" s="9"/>
      <c r="S26" s="16"/>
      <c r="T26" s="9"/>
      <c r="U26" s="16"/>
      <c r="V26" s="9">
        <f>V14</f>
        <v>4.6257333333333331E-3</v>
      </c>
      <c r="W26" s="9"/>
      <c r="X26" s="9">
        <f>N26*V26</f>
        <v>7.9478219914560778E-5</v>
      </c>
      <c r="Y26" s="17"/>
      <c r="Z26" s="9">
        <f>X26*(1/'KU - SCH H-1'!$D$20)</f>
        <v>7.9871988819440616E-5</v>
      </c>
      <c r="AA26" s="10"/>
      <c r="AB26" s="11">
        <f>L30*Z26</f>
        <v>407267.04652496829</v>
      </c>
      <c r="AC26" s="23"/>
      <c r="AD26" s="12">
        <f>AB26-AB14</f>
        <v>-10922.755690838501</v>
      </c>
    </row>
    <row r="27" spans="1:33" s="4" customFormat="1" x14ac:dyDescent="0.3">
      <c r="A27" s="2"/>
      <c r="B27" s="4" t="s">
        <v>24</v>
      </c>
      <c r="D27" s="12">
        <f>R15</f>
        <v>2358710662.2211351</v>
      </c>
      <c r="E27" s="11"/>
      <c r="F27" s="12">
        <f t="shared" ref="F27:F28" si="0">$F$30*T15</f>
        <v>-61607470.71469532</v>
      </c>
      <c r="G27" s="11"/>
      <c r="H27" s="12"/>
      <c r="I27" s="21"/>
      <c r="J27" s="12"/>
      <c r="K27" s="9"/>
      <c r="L27" s="22">
        <f t="shared" ref="L27:L28" si="1">D27+F27</f>
        <v>2297103191.5064397</v>
      </c>
      <c r="M27" s="22"/>
      <c r="N27" s="16">
        <f>L27/L30</f>
        <v>0.45050097226036057</v>
      </c>
      <c r="O27" s="16">
        <f>L27/L30</f>
        <v>0.45050097226036057</v>
      </c>
      <c r="P27" s="16"/>
      <c r="Q27" s="16"/>
      <c r="R27" s="16"/>
      <c r="S27" s="16"/>
      <c r="T27" s="16"/>
      <c r="U27" s="16"/>
      <c r="V27" s="9">
        <f>V15</f>
        <v>4.1603477638767199E-2</v>
      </c>
      <c r="W27" s="9"/>
      <c r="X27" s="9">
        <f>N27*V27</f>
        <v>1.8742407125676794E-2</v>
      </c>
      <c r="Y27" s="17"/>
      <c r="Z27" s="9">
        <f>X27*(1/'KU - SCH H-1'!$D$20)</f>
        <v>1.8835264982038243E-2</v>
      </c>
      <c r="AA27" s="10"/>
      <c r="AB27" s="11">
        <f>L30*Z27</f>
        <v>96040963.210406244</v>
      </c>
      <c r="AC27" s="23"/>
      <c r="AD27" s="12">
        <f>AB27-AB15</f>
        <v>-2575783.6326592714</v>
      </c>
    </row>
    <row r="28" spans="1:33" s="4" customFormat="1" x14ac:dyDescent="0.3">
      <c r="A28" s="2"/>
      <c r="B28" s="4" t="s">
        <v>25</v>
      </c>
      <c r="D28" s="69">
        <f>R16</f>
        <v>2787080389.6873446</v>
      </c>
      <c r="E28" s="11"/>
      <c r="F28" s="69">
        <f t="shared" si="0"/>
        <v>-72796115.368162483</v>
      </c>
      <c r="G28" s="11"/>
      <c r="H28" s="12"/>
      <c r="I28" s="21"/>
      <c r="J28" s="12"/>
      <c r="K28" s="9"/>
      <c r="L28" s="70">
        <f t="shared" si="1"/>
        <v>2714284274.3191819</v>
      </c>
      <c r="M28" s="70"/>
      <c r="N28" s="71">
        <f>L28/L30</f>
        <v>0.53231727207252488</v>
      </c>
      <c r="O28" s="71">
        <f>L28/L30</f>
        <v>0.53231727207252488</v>
      </c>
      <c r="P28" s="16"/>
      <c r="Q28" s="16"/>
      <c r="R28" s="16"/>
      <c r="S28" s="16"/>
      <c r="T28" s="16"/>
      <c r="U28" s="16"/>
      <c r="V28" s="16">
        <f>V16</f>
        <v>0.1</v>
      </c>
      <c r="W28" s="9"/>
      <c r="X28" s="71">
        <f>N28*V28</f>
        <v>5.3231727207252492E-2</v>
      </c>
      <c r="Y28" s="17"/>
      <c r="Z28" s="71">
        <f>X28*'KU - SCH H-1'!$E$30</f>
        <v>7.1279759925630556E-2</v>
      </c>
      <c r="AA28" s="15"/>
      <c r="AB28" s="69">
        <f>L30*Z28</f>
        <v>363455295.54229099</v>
      </c>
      <c r="AC28" s="15"/>
      <c r="AD28" s="69">
        <f>AB28-AB16</f>
        <v>-9747738.5932694674</v>
      </c>
    </row>
    <row r="29" spans="1:33" s="4" customFormat="1" x14ac:dyDescent="0.3">
      <c r="A29" s="2"/>
      <c r="D29" s="11"/>
      <c r="E29" s="11"/>
      <c r="F29" s="12"/>
      <c r="G29" s="11"/>
      <c r="H29" s="76"/>
      <c r="I29" s="76"/>
      <c r="J29" s="12"/>
      <c r="L29" s="72"/>
      <c r="M29" s="72"/>
      <c r="S29" s="8"/>
      <c r="T29" s="8"/>
      <c r="U29" s="8"/>
      <c r="V29" s="9"/>
      <c r="X29" s="9"/>
      <c r="Y29" s="9"/>
      <c r="Z29" s="17"/>
      <c r="AA29" s="18"/>
      <c r="AB29" s="11"/>
      <c r="AC29" s="17"/>
      <c r="AD29" s="18"/>
    </row>
    <row r="30" spans="1:33" s="4" customFormat="1" ht="12.9" thickBot="1" x14ac:dyDescent="0.35">
      <c r="B30" s="4" t="s">
        <v>26</v>
      </c>
      <c r="D30" s="73">
        <f>SUM(D26:D29)</f>
        <v>5235750436.6449013</v>
      </c>
      <c r="E30" s="11"/>
      <c r="F30" s="73">
        <v>-136753246.95878831</v>
      </c>
      <c r="G30" s="11"/>
      <c r="H30" s="12"/>
      <c r="I30" s="12"/>
      <c r="J30" s="12"/>
      <c r="K30" s="11"/>
      <c r="L30" s="73">
        <f>SUM(L26:L29)</f>
        <v>5098997189.6861124</v>
      </c>
      <c r="M30" s="73"/>
      <c r="N30" s="74">
        <f>SUM(N26:N29)</f>
        <v>1</v>
      </c>
      <c r="O30" s="74">
        <f>SUM(O26:O29)</f>
        <v>1</v>
      </c>
      <c r="P30" s="20"/>
      <c r="Q30" s="20"/>
      <c r="R30" s="20"/>
      <c r="S30" s="20"/>
      <c r="T30" s="20"/>
      <c r="U30" s="20"/>
      <c r="V30" s="12"/>
      <c r="W30" s="11"/>
      <c r="X30" s="74">
        <f>SUM(X26:X29)</f>
        <v>7.2053612552843843E-2</v>
      </c>
      <c r="Y30" s="11"/>
      <c r="Z30" s="74">
        <f>SUM(Z26:Z29)</f>
        <v>9.0194896896488241E-2</v>
      </c>
      <c r="AA30" s="12"/>
      <c r="AB30" s="75">
        <f>SUM(AB26:AB29)</f>
        <v>459903525.79922223</v>
      </c>
      <c r="AC30" s="12"/>
      <c r="AD30" s="75">
        <f>SUM(AD26:AD29)</f>
        <v>-12334444.981619578</v>
      </c>
      <c r="AE30" s="22"/>
    </row>
    <row r="31" spans="1:33" s="4" customFormat="1" ht="12.9" thickTop="1" x14ac:dyDescent="0.3">
      <c r="F31" s="8"/>
      <c r="H31" s="8"/>
      <c r="I31" s="8"/>
      <c r="J31" s="8"/>
      <c r="S31" s="8"/>
      <c r="U31" s="8"/>
    </row>
    <row r="32" spans="1:33" s="4" customFormat="1" x14ac:dyDescent="0.3">
      <c r="F32" s="8"/>
      <c r="H32" s="8"/>
      <c r="I32" s="8"/>
      <c r="J32" s="8"/>
      <c r="S32" s="8"/>
      <c r="U32" s="8"/>
    </row>
    <row r="33" spans="1:33" s="4" customFormat="1" ht="13.75" x14ac:dyDescent="0.3">
      <c r="A33" s="1" t="s">
        <v>85</v>
      </c>
      <c r="AB33" s="8"/>
    </row>
    <row r="34" spans="1:33" s="4" customFormat="1" x14ac:dyDescent="0.3">
      <c r="A34" s="1"/>
      <c r="R34" s="6"/>
      <c r="X34" s="25"/>
    </row>
    <row r="35" spans="1:33" s="4" customFormat="1" x14ac:dyDescent="0.3">
      <c r="A35" s="2"/>
      <c r="H35" s="6" t="s">
        <v>0</v>
      </c>
      <c r="J35" s="6" t="s">
        <v>0</v>
      </c>
      <c r="K35" s="6"/>
      <c r="L35" s="6"/>
      <c r="M35" s="6"/>
      <c r="P35" s="6"/>
      <c r="R35" s="6" t="s">
        <v>1</v>
      </c>
      <c r="V35" s="6"/>
      <c r="X35" s="63"/>
      <c r="Y35" s="6"/>
      <c r="Z35" s="6"/>
      <c r="AA35" s="6"/>
      <c r="AC35" s="6"/>
    </row>
    <row r="36" spans="1:33" s="4" customFormat="1" x14ac:dyDescent="0.3">
      <c r="A36" s="2"/>
      <c r="D36" s="6" t="s">
        <v>2</v>
      </c>
      <c r="E36" s="6"/>
      <c r="F36" s="6" t="s">
        <v>0</v>
      </c>
      <c r="G36" s="6"/>
      <c r="H36" s="6" t="s">
        <v>1</v>
      </c>
      <c r="I36" s="6"/>
      <c r="J36" s="6" t="s">
        <v>3</v>
      </c>
      <c r="K36" s="6"/>
      <c r="L36" s="6" t="s">
        <v>0</v>
      </c>
      <c r="M36" s="6"/>
      <c r="P36" s="6"/>
      <c r="R36" s="6" t="s">
        <v>0</v>
      </c>
      <c r="T36" s="6" t="s">
        <v>1</v>
      </c>
      <c r="V36" s="6"/>
      <c r="X36" s="6"/>
      <c r="Y36" s="6"/>
      <c r="Z36" s="6"/>
      <c r="AA36" s="6"/>
      <c r="AC36" s="6"/>
      <c r="AE36" s="7"/>
    </row>
    <row r="37" spans="1:33" s="4" customFormat="1" x14ac:dyDescent="0.3">
      <c r="A37" s="2"/>
      <c r="D37" s="6" t="s">
        <v>4</v>
      </c>
      <c r="E37" s="6"/>
      <c r="F37" s="6" t="s">
        <v>5</v>
      </c>
      <c r="G37" s="6"/>
      <c r="H37" s="6" t="s">
        <v>6</v>
      </c>
      <c r="I37" s="6"/>
      <c r="J37" s="6" t="s">
        <v>7</v>
      </c>
      <c r="K37" s="6"/>
      <c r="L37" s="6" t="s">
        <v>7</v>
      </c>
      <c r="M37" s="6"/>
      <c r="N37" s="6" t="s">
        <v>8</v>
      </c>
      <c r="O37" s="6"/>
      <c r="P37" s="6" t="s">
        <v>9</v>
      </c>
      <c r="Q37" s="6"/>
      <c r="R37" s="6" t="s">
        <v>7</v>
      </c>
      <c r="S37" s="6"/>
      <c r="T37" s="6" t="s">
        <v>8</v>
      </c>
      <c r="U37" s="6"/>
      <c r="V37" s="6" t="s">
        <v>10</v>
      </c>
      <c r="W37" s="6"/>
      <c r="X37" s="6" t="s">
        <v>11</v>
      </c>
      <c r="Y37" s="6"/>
      <c r="Z37" s="6" t="s">
        <v>12</v>
      </c>
      <c r="AA37" s="8"/>
      <c r="AB37" s="6" t="s">
        <v>13</v>
      </c>
      <c r="AC37" s="8"/>
      <c r="AD37" s="7"/>
      <c r="AE37" s="7"/>
    </row>
    <row r="38" spans="1:33" s="4" customFormat="1" x14ac:dyDescent="0.3">
      <c r="A38" s="2"/>
      <c r="D38" s="64" t="s">
        <v>14</v>
      </c>
      <c r="E38" s="6"/>
      <c r="F38" s="64" t="s">
        <v>15</v>
      </c>
      <c r="G38" s="6"/>
      <c r="H38" s="64" t="s">
        <v>16</v>
      </c>
      <c r="I38" s="6"/>
      <c r="J38" s="64" t="s">
        <v>17</v>
      </c>
      <c r="K38" s="6"/>
      <c r="L38" s="64" t="s">
        <v>16</v>
      </c>
      <c r="M38" s="7"/>
      <c r="N38" s="64" t="s">
        <v>18</v>
      </c>
      <c r="O38" s="6"/>
      <c r="P38" s="64" t="s">
        <v>15</v>
      </c>
      <c r="Q38" s="6"/>
      <c r="R38" s="64" t="s">
        <v>16</v>
      </c>
      <c r="S38" s="6"/>
      <c r="T38" s="64" t="s">
        <v>18</v>
      </c>
      <c r="U38" s="6"/>
      <c r="V38" s="64" t="s">
        <v>19</v>
      </c>
      <c r="W38" s="6"/>
      <c r="X38" s="64" t="s">
        <v>20</v>
      </c>
      <c r="Y38" s="6"/>
      <c r="Z38" s="65" t="s">
        <v>21</v>
      </c>
      <c r="AA38" s="8"/>
      <c r="AB38" s="64" t="s">
        <v>22</v>
      </c>
      <c r="AC38" s="8"/>
      <c r="AD38" s="88"/>
      <c r="AE38" s="7"/>
      <c r="AG38" s="8"/>
    </row>
    <row r="39" spans="1:33" s="4" customFormat="1" x14ac:dyDescent="0.3">
      <c r="D39" s="6"/>
      <c r="E39" s="6"/>
      <c r="AA39" s="8"/>
      <c r="AC39" s="8"/>
      <c r="AD39" s="8"/>
      <c r="AE39" s="8"/>
      <c r="AG39" s="8"/>
    </row>
    <row r="40" spans="1:33" s="4" customFormat="1" x14ac:dyDescent="0.3">
      <c r="B40" s="4" t="s">
        <v>23</v>
      </c>
      <c r="D40" s="11">
        <v>105496138.28147556</v>
      </c>
      <c r="E40" s="11">
        <v>-30146.840487458645</v>
      </c>
      <c r="F40" s="11">
        <v>-42542.182327489747</v>
      </c>
      <c r="G40" s="11"/>
      <c r="H40" s="22">
        <f>D40+F40</f>
        <v>105453596.09914806</v>
      </c>
      <c r="I40" s="22"/>
      <c r="J40" s="66">
        <v>0.93600000000000005</v>
      </c>
      <c r="K40" s="22"/>
      <c r="L40" s="22">
        <f>H40*J40</f>
        <v>98704565.94880259</v>
      </c>
      <c r="M40" s="22"/>
      <c r="N40" s="9">
        <f>L40/L44</f>
        <v>1.6943402683665156E-2</v>
      </c>
      <c r="O40" s="9"/>
      <c r="P40" s="11">
        <v>-10034872.981403327</v>
      </c>
      <c r="Q40" s="9"/>
      <c r="R40" s="22">
        <f>L40+P40</f>
        <v>88669692.967399269</v>
      </c>
      <c r="S40" s="9"/>
      <c r="T40" s="9">
        <f>R40/R44</f>
        <v>1.6943402683665159E-2</v>
      </c>
      <c r="U40" s="9"/>
      <c r="V40" s="67">
        <v>4.5903198262862007E-3</v>
      </c>
      <c r="W40" s="9"/>
      <c r="X40" s="9">
        <f>N40*V40</f>
        <v>7.777563726357899E-5</v>
      </c>
      <c r="Y40" s="9"/>
      <c r="Z40" s="9">
        <f>X40*(1/'KU - SCH H-1'!$D$20)</f>
        <v>7.8160970849868838E-5</v>
      </c>
      <c r="AA40" s="10"/>
      <c r="AB40" s="11">
        <f>$R$44*Z40</f>
        <v>409038.8109569808</v>
      </c>
      <c r="AC40" s="10"/>
      <c r="AD40" s="12"/>
      <c r="AE40" s="12"/>
      <c r="AF40" s="13"/>
      <c r="AG40" s="8"/>
    </row>
    <row r="41" spans="1:33" s="4" customFormat="1" x14ac:dyDescent="0.3">
      <c r="B41" s="4" t="s">
        <v>24</v>
      </c>
      <c r="D41" s="11">
        <v>2806177779.5273852</v>
      </c>
      <c r="E41" s="11">
        <v>-540431.12109703722</v>
      </c>
      <c r="F41" s="11">
        <v>-1131614.1868765149</v>
      </c>
      <c r="G41" s="11"/>
      <c r="H41" s="22">
        <f>D41+F41</f>
        <v>2805046165.3405089</v>
      </c>
      <c r="I41" s="22"/>
      <c r="J41" s="66">
        <v>0.93600000000000005</v>
      </c>
      <c r="K41" s="22"/>
      <c r="L41" s="21">
        <f>H41*J41</f>
        <v>2625523210.7587166</v>
      </c>
      <c r="M41" s="21"/>
      <c r="N41" s="9">
        <f>L41/L44</f>
        <v>0.4506913797510505</v>
      </c>
      <c r="O41" s="9"/>
      <c r="P41" s="68">
        <v>-266925766.56844696</v>
      </c>
      <c r="Q41" s="9"/>
      <c r="R41" s="21">
        <f>L41+P41</f>
        <v>2358597444.1902695</v>
      </c>
      <c r="S41" s="9"/>
      <c r="T41" s="9">
        <f>R41/R44</f>
        <v>0.4506913797510505</v>
      </c>
      <c r="U41" s="9"/>
      <c r="V41" s="9">
        <v>4.1618462004870925E-2</v>
      </c>
      <c r="W41" s="9"/>
      <c r="X41" s="9">
        <f>N41*V41</f>
        <v>1.8757082064091948E-2</v>
      </c>
      <c r="Y41" s="9"/>
      <c r="Z41" s="9">
        <f>X41*(1/'KU - SCH H-1'!$D$20)</f>
        <v>1.8850012626339802E-2</v>
      </c>
      <c r="AA41" s="10"/>
      <c r="AB41" s="11">
        <f t="shared" ref="AB41:AB42" si="2">$R$44*Z41</f>
        <v>98647530.440891996</v>
      </c>
      <c r="AC41" s="10"/>
      <c r="AD41" s="12"/>
      <c r="AE41" s="12"/>
      <c r="AF41" s="11"/>
      <c r="AG41" s="8"/>
    </row>
    <row r="42" spans="1:33" s="4" customFormat="1" x14ac:dyDescent="0.3">
      <c r="B42" s="4" t="s">
        <v>25</v>
      </c>
      <c r="D42" s="69">
        <v>3315033922.3306351</v>
      </c>
      <c r="E42" s="11">
        <v>-1154801.3384155042</v>
      </c>
      <c r="F42" s="69">
        <v>-1660116.6966568246</v>
      </c>
      <c r="G42" s="11"/>
      <c r="H42" s="70">
        <f>D42+F42</f>
        <v>3313373805.6339784</v>
      </c>
      <c r="I42" s="22"/>
      <c r="J42" s="66">
        <v>0.93600000000000005</v>
      </c>
      <c r="K42" s="22"/>
      <c r="L42" s="70">
        <f>H42*J42</f>
        <v>3101317882.0734038</v>
      </c>
      <c r="M42" s="70"/>
      <c r="N42" s="71">
        <f>L42/L44</f>
        <v>0.53236521756528432</v>
      </c>
      <c r="O42" s="9"/>
      <c r="P42" s="69">
        <v>-315297785.08629292</v>
      </c>
      <c r="Q42" s="9"/>
      <c r="R42" s="70">
        <f>L42+P42</f>
        <v>2786020096.9871111</v>
      </c>
      <c r="S42" s="9"/>
      <c r="T42" s="71">
        <f>R42/R44</f>
        <v>0.53236521756528443</v>
      </c>
      <c r="U42" s="9"/>
      <c r="V42" s="16">
        <v>0.1</v>
      </c>
      <c r="W42" s="9"/>
      <c r="X42" s="71">
        <f>N42*V42</f>
        <v>5.3236521756528432E-2</v>
      </c>
      <c r="Y42" s="9"/>
      <c r="Z42" s="71">
        <f>X42*'KU - SCH H-1'!$E$30</f>
        <v>7.1286180050230491E-2</v>
      </c>
      <c r="AA42" s="15"/>
      <c r="AB42" s="69">
        <f t="shared" si="2"/>
        <v>373061056.02781749</v>
      </c>
      <c r="AC42" s="15"/>
      <c r="AD42" s="12"/>
      <c r="AE42" s="12"/>
      <c r="AF42" s="16"/>
      <c r="AG42" s="16"/>
    </row>
    <row r="43" spans="1:33" s="4" customFormat="1" x14ac:dyDescent="0.3">
      <c r="D43" s="11"/>
      <c r="E43" s="11"/>
      <c r="F43" s="11"/>
      <c r="G43" s="11"/>
      <c r="H43" s="72"/>
      <c r="I43" s="72"/>
      <c r="J43" s="72"/>
      <c r="K43" s="72"/>
      <c r="L43" s="72"/>
      <c r="M43" s="72"/>
      <c r="R43" s="72"/>
      <c r="V43" s="9"/>
      <c r="X43" s="9"/>
      <c r="Y43" s="9"/>
      <c r="Z43" s="17"/>
      <c r="AA43" s="18"/>
      <c r="AB43" s="11"/>
      <c r="AC43" s="18"/>
      <c r="AD43" s="12"/>
      <c r="AE43" s="18"/>
      <c r="AG43" s="8"/>
    </row>
    <row r="44" spans="1:33" s="4" customFormat="1" ht="12.9" thickBot="1" x14ac:dyDescent="0.35">
      <c r="B44" s="27" t="s">
        <v>26</v>
      </c>
      <c r="D44" s="73">
        <f>SUM(D40:D43)</f>
        <v>6226707840.1394958</v>
      </c>
      <c r="E44" s="11">
        <v>-1154801.3384155042</v>
      </c>
      <c r="F44" s="73">
        <f>SUM(F40:F43)</f>
        <v>-2834273.0658608293</v>
      </c>
      <c r="G44" s="11"/>
      <c r="H44" s="73">
        <f>SUM(H40:H43)</f>
        <v>6223873567.0736351</v>
      </c>
      <c r="I44" s="11"/>
      <c r="J44" s="11"/>
      <c r="K44" s="11"/>
      <c r="L44" s="73">
        <f>SUM(L40:L43)</f>
        <v>5825545658.7809229</v>
      </c>
      <c r="M44" s="11"/>
      <c r="N44" s="74">
        <f>SUM(N40:N43)</f>
        <v>1</v>
      </c>
      <c r="O44" s="11"/>
      <c r="P44" s="73">
        <f>SUM(P40:P43)</f>
        <v>-592258424.63614321</v>
      </c>
      <c r="Q44" s="11"/>
      <c r="R44" s="73">
        <f>SUM(R40:R43)</f>
        <v>5233287234.1447792</v>
      </c>
      <c r="S44" s="11"/>
      <c r="T44" s="74">
        <f>SUM(T40:T43)</f>
        <v>1</v>
      </c>
      <c r="U44" s="11"/>
      <c r="V44" s="12"/>
      <c r="W44" s="11"/>
      <c r="X44" s="74">
        <f>SUM(X40:X43)</f>
        <v>7.2071379457883958E-2</v>
      </c>
      <c r="Y44" s="11"/>
      <c r="Z44" s="74">
        <f>SUM(Z40:Z43)</f>
        <v>9.021435364742017E-2</v>
      </c>
      <c r="AA44" s="12"/>
      <c r="AB44" s="75">
        <f>SUM(AB40:AB43)</f>
        <v>472117625.27966648</v>
      </c>
      <c r="AC44" s="12"/>
      <c r="AD44" s="19"/>
      <c r="AE44" s="19"/>
      <c r="AF44" s="22"/>
      <c r="AG44" s="8"/>
    </row>
    <row r="45" spans="1:33" s="4" customFormat="1" ht="12.9" thickTop="1" x14ac:dyDescent="0.3">
      <c r="B45" s="27"/>
      <c r="D45" s="12"/>
      <c r="E45" s="11"/>
      <c r="F45" s="12"/>
      <c r="G45" s="11"/>
      <c r="H45" s="12"/>
      <c r="I45" s="11"/>
      <c r="J45" s="11"/>
      <c r="K45" s="11"/>
      <c r="L45" s="12"/>
      <c r="M45" s="11"/>
      <c r="N45" s="20"/>
      <c r="O45" s="11"/>
      <c r="P45" s="12"/>
      <c r="Q45" s="11"/>
      <c r="R45" s="12"/>
      <c r="S45" s="11"/>
      <c r="T45" s="20"/>
      <c r="U45" s="11"/>
      <c r="V45" s="12"/>
      <c r="W45" s="11"/>
      <c r="X45" s="28"/>
      <c r="Y45" s="11"/>
      <c r="Z45" s="20"/>
      <c r="AA45" s="12"/>
      <c r="AB45" s="19"/>
      <c r="AC45" s="12"/>
      <c r="AD45" s="19"/>
      <c r="AE45" s="19"/>
      <c r="AF45" s="22"/>
      <c r="AG45" s="8"/>
    </row>
    <row r="46" spans="1:33" s="4" customFormat="1" x14ac:dyDescent="0.3">
      <c r="B46" s="27"/>
      <c r="D46" s="12"/>
      <c r="E46" s="11"/>
      <c r="F46" s="12"/>
      <c r="G46" s="11"/>
      <c r="H46" s="12"/>
      <c r="I46" s="11"/>
      <c r="J46" s="1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1"/>
      <c r="X46" s="20"/>
      <c r="Y46" s="11"/>
      <c r="Z46" s="12"/>
      <c r="AA46" s="11"/>
      <c r="AB46" s="11"/>
      <c r="AC46" s="11"/>
      <c r="AD46" s="20"/>
      <c r="AE46" s="13"/>
      <c r="AF46" s="13"/>
      <c r="AG46" s="8"/>
    </row>
    <row r="47" spans="1:33" s="4" customFormat="1" ht="13.75" x14ac:dyDescent="0.3">
      <c r="A47" s="1" t="s">
        <v>86</v>
      </c>
    </row>
    <row r="48" spans="1:33" s="4" customFormat="1" x14ac:dyDescent="0.3">
      <c r="A48" s="1"/>
      <c r="B48" s="2"/>
    </row>
    <row r="49" spans="1:31" s="4" customFormat="1" x14ac:dyDescent="0.3">
      <c r="A49" s="2"/>
      <c r="D49" s="6" t="s">
        <v>1</v>
      </c>
      <c r="F49" s="7"/>
      <c r="H49" s="7"/>
      <c r="I49" s="8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X49" s="6"/>
      <c r="Y49" s="6"/>
      <c r="Z49" s="6"/>
      <c r="AA49" s="6"/>
      <c r="AB49" s="6"/>
      <c r="AC49" s="6"/>
    </row>
    <row r="50" spans="1:31" s="4" customFormat="1" x14ac:dyDescent="0.3">
      <c r="A50" s="2"/>
      <c r="D50" s="6" t="s">
        <v>0</v>
      </c>
      <c r="E50" s="6"/>
      <c r="F50" s="6" t="s">
        <v>5</v>
      </c>
      <c r="G50" s="6"/>
      <c r="H50" s="7"/>
      <c r="I50" s="7"/>
      <c r="J50" s="7"/>
      <c r="K50" s="6"/>
      <c r="L50" s="6" t="s">
        <v>28</v>
      </c>
      <c r="M50" s="6"/>
      <c r="N50" s="6" t="s">
        <v>1</v>
      </c>
      <c r="O50" s="6"/>
      <c r="P50" s="6"/>
      <c r="Q50" s="6"/>
      <c r="R50" s="6"/>
      <c r="S50" s="6"/>
      <c r="T50" s="6"/>
      <c r="U50" s="6"/>
      <c r="V50" s="6"/>
      <c r="X50" s="6"/>
      <c r="Y50" s="6"/>
      <c r="Z50" s="6"/>
      <c r="AA50" s="6"/>
      <c r="AB50" s="7"/>
      <c r="AC50" s="6"/>
      <c r="AD50" s="6" t="s">
        <v>29</v>
      </c>
    </row>
    <row r="51" spans="1:31" s="4" customFormat="1" x14ac:dyDescent="0.3">
      <c r="A51" s="2"/>
      <c r="D51" s="6" t="s">
        <v>7</v>
      </c>
      <c r="E51" s="6"/>
      <c r="F51" s="7" t="s">
        <v>32</v>
      </c>
      <c r="G51" s="6"/>
      <c r="H51" s="7"/>
      <c r="I51" s="7"/>
      <c r="J51" s="7"/>
      <c r="K51" s="6"/>
      <c r="L51" s="6" t="s">
        <v>1</v>
      </c>
      <c r="M51" s="6"/>
      <c r="N51" s="6" t="s">
        <v>8</v>
      </c>
      <c r="O51" s="6"/>
      <c r="P51" s="6"/>
      <c r="Q51" s="6"/>
      <c r="R51" s="6"/>
      <c r="S51" s="6"/>
      <c r="T51" s="6"/>
      <c r="U51" s="6"/>
      <c r="V51" s="6" t="s">
        <v>10</v>
      </c>
      <c r="W51" s="6"/>
      <c r="X51" s="6" t="s">
        <v>11</v>
      </c>
      <c r="Y51" s="6"/>
      <c r="Z51" s="6" t="s">
        <v>12</v>
      </c>
      <c r="AA51" s="8"/>
      <c r="AB51" s="6" t="s">
        <v>13</v>
      </c>
      <c r="AD51" s="7" t="s">
        <v>31</v>
      </c>
    </row>
    <row r="52" spans="1:31" s="4" customFormat="1" ht="14.15" x14ac:dyDescent="0.3">
      <c r="A52" s="2"/>
      <c r="D52" s="64" t="s">
        <v>16</v>
      </c>
      <c r="E52" s="6"/>
      <c r="F52" s="64" t="s">
        <v>37</v>
      </c>
      <c r="G52" s="6"/>
      <c r="H52" s="7"/>
      <c r="I52" s="7"/>
      <c r="J52" s="7"/>
      <c r="K52" s="6"/>
      <c r="L52" s="64" t="s">
        <v>16</v>
      </c>
      <c r="M52" s="7"/>
      <c r="N52" s="64" t="s">
        <v>18</v>
      </c>
      <c r="O52" s="7"/>
      <c r="P52" s="64"/>
      <c r="Q52" s="7"/>
      <c r="R52" s="64"/>
      <c r="S52" s="7"/>
      <c r="T52" s="64"/>
      <c r="U52" s="7"/>
      <c r="V52" s="64" t="s">
        <v>19</v>
      </c>
      <c r="W52" s="6"/>
      <c r="X52" s="64" t="s">
        <v>20</v>
      </c>
      <c r="Y52" s="6"/>
      <c r="Z52" s="65" t="s">
        <v>21</v>
      </c>
      <c r="AA52" s="8"/>
      <c r="AB52" s="64" t="s">
        <v>22</v>
      </c>
      <c r="AD52" s="64" t="s">
        <v>22</v>
      </c>
      <c r="AE52" s="88"/>
    </row>
    <row r="53" spans="1:31" s="4" customFormat="1" x14ac:dyDescent="0.3">
      <c r="A53" s="2"/>
      <c r="D53" s="6"/>
      <c r="E53" s="6"/>
      <c r="H53" s="8"/>
      <c r="I53" s="8"/>
      <c r="J53" s="8"/>
      <c r="S53" s="8"/>
      <c r="U53" s="8"/>
      <c r="AA53" s="8"/>
      <c r="AD53" s="8"/>
      <c r="AE53" s="8"/>
    </row>
    <row r="54" spans="1:31" s="4" customFormat="1" x14ac:dyDescent="0.3">
      <c r="A54" s="2"/>
      <c r="B54" s="4" t="s">
        <v>23</v>
      </c>
      <c r="D54" s="11">
        <f>R40</f>
        <v>88669692.967399269</v>
      </c>
      <c r="E54" s="11"/>
      <c r="F54" s="12">
        <f>T40*$F$58</f>
        <v>-2130439.0952966823</v>
      </c>
      <c r="G54" s="11"/>
      <c r="H54" s="20"/>
      <c r="I54" s="21"/>
      <c r="J54" s="12"/>
      <c r="K54" s="9"/>
      <c r="L54" s="22">
        <f>D54+F54</f>
        <v>86539253.872102588</v>
      </c>
      <c r="M54" s="22"/>
      <c r="N54" s="9">
        <f>L54/L58</f>
        <v>1.6943402683665156E-2</v>
      </c>
      <c r="O54" s="9">
        <f>L54/L58</f>
        <v>1.6943402683665156E-2</v>
      </c>
      <c r="P54" s="9"/>
      <c r="Q54" s="9"/>
      <c r="R54" s="9"/>
      <c r="S54" s="16"/>
      <c r="T54" s="9"/>
      <c r="U54" s="16"/>
      <c r="V54" s="9">
        <f>V40</f>
        <v>4.5903198262862007E-3</v>
      </c>
      <c r="W54" s="9"/>
      <c r="X54" s="9">
        <f>N54*V54</f>
        <v>7.777563726357899E-5</v>
      </c>
      <c r="Y54" s="17"/>
      <c r="Z54" s="9">
        <f>X54*(1/'KU - SCH H-1'!$D$20)</f>
        <v>7.8160970849868838E-5</v>
      </c>
      <c r="AA54" s="10"/>
      <c r="AB54" s="11">
        <f>L58*Z54</f>
        <v>399210.96284796792</v>
      </c>
      <c r="AC54" s="23"/>
      <c r="AD54" s="12">
        <f>AB54-AB40</f>
        <v>-9827.8481090128771</v>
      </c>
      <c r="AE54" s="12"/>
    </row>
    <row r="55" spans="1:31" s="4" customFormat="1" x14ac:dyDescent="0.3">
      <c r="A55" s="2"/>
      <c r="B55" s="4" t="s">
        <v>24</v>
      </c>
      <c r="D55" s="11">
        <f t="shared" ref="D55:D56" si="3">R41</f>
        <v>2358597444.1902695</v>
      </c>
      <c r="E55" s="11"/>
      <c r="F55" s="12">
        <f t="shared" ref="F55:F56" si="4">T41*$F$58</f>
        <v>-56669286.167679019</v>
      </c>
      <c r="G55" s="11"/>
      <c r="H55" s="20"/>
      <c r="I55" s="21"/>
      <c r="J55" s="12"/>
      <c r="K55" s="9"/>
      <c r="L55" s="22">
        <f t="shared" ref="L55:L56" si="5">D55+F55</f>
        <v>2301928158.0225906</v>
      </c>
      <c r="M55" s="22"/>
      <c r="N55" s="16">
        <f>L55/L58</f>
        <v>0.45069137975105039</v>
      </c>
      <c r="O55" s="16">
        <f>L55/L58</f>
        <v>0.45069137975105039</v>
      </c>
      <c r="P55" s="16"/>
      <c r="Q55" s="16"/>
      <c r="R55" s="16"/>
      <c r="S55" s="16"/>
      <c r="T55" s="16"/>
      <c r="U55" s="16"/>
      <c r="V55" s="9">
        <f t="shared" ref="V55:V56" si="6">V41</f>
        <v>4.1618462004870925E-2</v>
      </c>
      <c r="W55" s="9"/>
      <c r="X55" s="9">
        <f>N55*V55</f>
        <v>1.8757082064091945E-2</v>
      </c>
      <c r="Y55" s="17"/>
      <c r="Z55" s="9">
        <f>X55*(1/'KU - SCH H-1'!$D$20)</f>
        <v>1.8850012626339799E-2</v>
      </c>
      <c r="AA55" s="10"/>
      <c r="AB55" s="11">
        <f>L58*Z55</f>
        <v>96277356.95238094</v>
      </c>
      <c r="AC55" s="23"/>
      <c r="AD55" s="12">
        <f t="shared" ref="AD55:AD56" si="7">AB55-AB41</f>
        <v>-2370173.4885110557</v>
      </c>
      <c r="AE55" s="12"/>
    </row>
    <row r="56" spans="1:31" s="4" customFormat="1" x14ac:dyDescent="0.3">
      <c r="A56" s="2"/>
      <c r="B56" s="4" t="s">
        <v>25</v>
      </c>
      <c r="D56" s="69">
        <f t="shared" si="3"/>
        <v>2786020096.9871111</v>
      </c>
      <c r="E56" s="11"/>
      <c r="F56" s="69">
        <f t="shared" si="4"/>
        <v>-66938837.11862915</v>
      </c>
      <c r="G56" s="11"/>
      <c r="H56" s="20"/>
      <c r="I56" s="21"/>
      <c r="J56" s="12"/>
      <c r="K56" s="9"/>
      <c r="L56" s="70">
        <f t="shared" si="5"/>
        <v>2719081259.8684821</v>
      </c>
      <c r="M56" s="70"/>
      <c r="N56" s="71">
        <f>L56/L58</f>
        <v>0.53236521756528432</v>
      </c>
      <c r="O56" s="71">
        <f>L56/L58</f>
        <v>0.53236521756528432</v>
      </c>
      <c r="P56" s="16"/>
      <c r="Q56" s="16"/>
      <c r="R56" s="16"/>
      <c r="S56" s="16"/>
      <c r="T56" s="16"/>
      <c r="U56" s="16"/>
      <c r="V56" s="9">
        <f t="shared" si="6"/>
        <v>0.1</v>
      </c>
      <c r="W56" s="9"/>
      <c r="X56" s="71">
        <f>N56*V56</f>
        <v>5.3236521756528432E-2</v>
      </c>
      <c r="Y56" s="17"/>
      <c r="Z56" s="71">
        <f>X56*'KU - SCH H-1'!$E$30</f>
        <v>7.1286180050230491E-2</v>
      </c>
      <c r="AA56" s="15"/>
      <c r="AB56" s="69">
        <f>L58*Z56</f>
        <v>364097634.23062533</v>
      </c>
      <c r="AC56" s="15"/>
      <c r="AD56" s="69">
        <f t="shared" si="7"/>
        <v>-8963421.7971921563</v>
      </c>
      <c r="AE56" s="12"/>
    </row>
    <row r="57" spans="1:31" s="4" customFormat="1" x14ac:dyDescent="0.3">
      <c r="A57" s="2"/>
      <c r="D57" s="11"/>
      <c r="E57" s="11"/>
      <c r="F57" s="12"/>
      <c r="G57" s="11"/>
      <c r="H57" s="76"/>
      <c r="I57" s="76"/>
      <c r="J57" s="12"/>
      <c r="L57" s="72"/>
      <c r="M57" s="72"/>
      <c r="S57" s="8"/>
      <c r="T57" s="8"/>
      <c r="U57" s="8"/>
      <c r="V57" s="9"/>
      <c r="X57" s="9"/>
      <c r="Y57" s="9"/>
      <c r="Z57" s="17"/>
      <c r="AA57" s="18"/>
      <c r="AB57" s="11"/>
      <c r="AC57" s="17"/>
      <c r="AD57" s="18"/>
      <c r="AE57" s="12"/>
    </row>
    <row r="58" spans="1:31" s="4" customFormat="1" ht="12.9" thickBot="1" x14ac:dyDescent="0.35">
      <c r="B58" s="4" t="s">
        <v>26</v>
      </c>
      <c r="D58" s="73">
        <f>SUM(D54:D57)</f>
        <v>5233287234.1447792</v>
      </c>
      <c r="E58" s="11"/>
      <c r="F58" s="73">
        <v>-125738562.38160484</v>
      </c>
      <c r="G58" s="11"/>
      <c r="H58" s="12"/>
      <c r="I58" s="12"/>
      <c r="J58" s="12"/>
      <c r="K58" s="11"/>
      <c r="L58" s="73">
        <f>SUM(L54:L57)</f>
        <v>5107548671.763176</v>
      </c>
      <c r="M58" s="73"/>
      <c r="N58" s="74">
        <f>SUM(N54:N57)</f>
        <v>0.99999999999999989</v>
      </c>
      <c r="O58" s="74">
        <f>SUM(O54:O57)</f>
        <v>0.99999999999999989</v>
      </c>
      <c r="P58" s="20"/>
      <c r="Q58" s="20"/>
      <c r="R58" s="20"/>
      <c r="S58" s="20"/>
      <c r="T58" s="20"/>
      <c r="U58" s="20"/>
      <c r="V58" s="12"/>
      <c r="W58" s="11"/>
      <c r="X58" s="74">
        <f>SUM(X54:X57)</f>
        <v>7.2071379457883958E-2</v>
      </c>
      <c r="Y58" s="11"/>
      <c r="Z58" s="74">
        <f>SUM(Z54:Z57)</f>
        <v>9.0214353647420156E-2</v>
      </c>
      <c r="AA58" s="12"/>
      <c r="AB58" s="75">
        <f>SUM(AB54:AB57)</f>
        <v>460774202.14585423</v>
      </c>
      <c r="AC58" s="12"/>
      <c r="AD58" s="75">
        <f>SUM(AD54:AD57)</f>
        <v>-11343423.133812224</v>
      </c>
      <c r="AE58" s="19"/>
    </row>
    <row r="59" spans="1:31" s="4" customFormat="1" ht="12.9" thickTop="1" x14ac:dyDescent="0.3">
      <c r="F59" s="8"/>
      <c r="H59" s="8"/>
      <c r="I59" s="8"/>
      <c r="J59" s="8"/>
      <c r="S59" s="8"/>
      <c r="U59" s="8"/>
    </row>
    <row r="60" spans="1:31" s="4" customFormat="1" ht="14.15" x14ac:dyDescent="0.3">
      <c r="F60" s="21">
        <v>30085158.890000001</v>
      </c>
      <c r="H60" s="8" t="s">
        <v>46</v>
      </c>
      <c r="I60" s="8"/>
      <c r="J60" s="8"/>
      <c r="S60" s="8"/>
      <c r="U60" s="8"/>
    </row>
    <row r="61" spans="1:31" s="4" customFormat="1" x14ac:dyDescent="0.3">
      <c r="F61" s="8"/>
      <c r="H61" s="8"/>
      <c r="I61" s="8"/>
      <c r="J61" s="8"/>
      <c r="S61" s="8"/>
      <c r="U61" s="8"/>
    </row>
    <row r="62" spans="1:31" s="4" customFormat="1" ht="13.75" x14ac:dyDescent="0.3">
      <c r="A62" s="1" t="s">
        <v>87</v>
      </c>
    </row>
    <row r="63" spans="1:31" s="4" customFormat="1" x14ac:dyDescent="0.3">
      <c r="A63" s="1"/>
      <c r="B63" s="2"/>
    </row>
    <row r="64" spans="1:31" s="4" customFormat="1" x14ac:dyDescent="0.3">
      <c r="A64" s="2"/>
      <c r="D64" s="6" t="s">
        <v>1</v>
      </c>
      <c r="H64" s="7"/>
      <c r="I64" s="8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X64" s="6"/>
      <c r="Y64" s="6"/>
      <c r="Z64" s="6"/>
      <c r="AA64" s="6"/>
      <c r="AB64" s="6"/>
      <c r="AC64" s="6"/>
    </row>
    <row r="65" spans="1:32" s="4" customFormat="1" x14ac:dyDescent="0.3">
      <c r="A65" s="2"/>
      <c r="D65" s="6" t="s">
        <v>0</v>
      </c>
      <c r="E65" s="6"/>
      <c r="F65" s="6" t="s">
        <v>83</v>
      </c>
      <c r="G65" s="6"/>
      <c r="H65" s="6" t="s">
        <v>5</v>
      </c>
      <c r="I65" s="7"/>
      <c r="J65" s="7"/>
      <c r="K65" s="6"/>
      <c r="L65" s="6" t="s">
        <v>28</v>
      </c>
      <c r="M65" s="6"/>
      <c r="N65" s="6" t="s">
        <v>1</v>
      </c>
      <c r="O65" s="6"/>
      <c r="P65" s="6"/>
      <c r="Q65" s="6"/>
      <c r="R65" s="6"/>
      <c r="S65" s="6"/>
      <c r="T65" s="6"/>
      <c r="U65" s="6"/>
      <c r="V65" s="6"/>
      <c r="X65" s="6"/>
      <c r="Y65" s="6"/>
      <c r="Z65" s="6"/>
      <c r="AA65" s="6"/>
      <c r="AB65" s="7"/>
      <c r="AC65" s="6"/>
      <c r="AD65" s="6" t="s">
        <v>29</v>
      </c>
    </row>
    <row r="66" spans="1:32" s="4" customFormat="1" x14ac:dyDescent="0.3">
      <c r="A66" s="2"/>
      <c r="D66" s="6" t="s">
        <v>7</v>
      </c>
      <c r="E66" s="6"/>
      <c r="F66" s="6" t="s">
        <v>8</v>
      </c>
      <c r="G66" s="6"/>
      <c r="H66" s="7" t="s">
        <v>32</v>
      </c>
      <c r="I66" s="7"/>
      <c r="J66" s="7"/>
      <c r="K66" s="6"/>
      <c r="L66" s="6" t="s">
        <v>1</v>
      </c>
      <c r="M66" s="6"/>
      <c r="N66" s="6" t="s">
        <v>8</v>
      </c>
      <c r="O66" s="6"/>
      <c r="P66" s="6"/>
      <c r="Q66" s="6"/>
      <c r="R66" s="6"/>
      <c r="S66" s="6"/>
      <c r="T66" s="6"/>
      <c r="U66" s="6"/>
      <c r="V66" s="6" t="s">
        <v>10</v>
      </c>
      <c r="W66" s="6"/>
      <c r="X66" s="6" t="s">
        <v>11</v>
      </c>
      <c r="Y66" s="6"/>
      <c r="Z66" s="6" t="s">
        <v>12</v>
      </c>
      <c r="AA66" s="8"/>
      <c r="AB66" s="6" t="s">
        <v>13</v>
      </c>
      <c r="AD66" s="7" t="s">
        <v>31</v>
      </c>
    </row>
    <row r="67" spans="1:32" s="4" customFormat="1" ht="14.15" x14ac:dyDescent="0.3">
      <c r="A67" s="2"/>
      <c r="D67" s="64" t="s">
        <v>16</v>
      </c>
      <c r="E67" s="6"/>
      <c r="F67" s="64" t="s">
        <v>84</v>
      </c>
      <c r="G67" s="6"/>
      <c r="H67" s="64" t="s">
        <v>42</v>
      </c>
      <c r="I67" s="7"/>
      <c r="J67" s="7"/>
      <c r="K67" s="6"/>
      <c r="L67" s="64" t="s">
        <v>16</v>
      </c>
      <c r="M67" s="7"/>
      <c r="N67" s="64" t="s">
        <v>18</v>
      </c>
      <c r="O67" s="7"/>
      <c r="P67" s="64"/>
      <c r="Q67" s="7"/>
      <c r="R67" s="64"/>
      <c r="S67" s="7"/>
      <c r="T67" s="64"/>
      <c r="U67" s="7"/>
      <c r="V67" s="64" t="s">
        <v>19</v>
      </c>
      <c r="W67" s="6"/>
      <c r="X67" s="64" t="s">
        <v>20</v>
      </c>
      <c r="Y67" s="6"/>
      <c r="Z67" s="65" t="s">
        <v>21</v>
      </c>
      <c r="AA67" s="8"/>
      <c r="AB67" s="64" t="s">
        <v>22</v>
      </c>
      <c r="AD67" s="64" t="s">
        <v>22</v>
      </c>
      <c r="AE67" s="88"/>
    </row>
    <row r="68" spans="1:32" s="4" customFormat="1" x14ac:dyDescent="0.3">
      <c r="A68" s="2"/>
      <c r="D68" s="6"/>
      <c r="E68" s="6"/>
      <c r="I68" s="8"/>
      <c r="J68" s="8"/>
      <c r="S68" s="8"/>
      <c r="U68" s="8"/>
      <c r="AA68" s="8"/>
      <c r="AD68" s="8"/>
      <c r="AE68" s="8"/>
    </row>
    <row r="69" spans="1:32" s="4" customFormat="1" x14ac:dyDescent="0.3">
      <c r="A69" s="2"/>
      <c r="B69" s="4" t="s">
        <v>23</v>
      </c>
      <c r="D69" s="11">
        <f>D54</f>
        <v>88669692.967399269</v>
      </c>
      <c r="E69" s="11"/>
      <c r="F69" s="9">
        <f>'CMG-10'!F4</f>
        <v>0.70519092383365256</v>
      </c>
      <c r="G69" s="11"/>
      <c r="H69" s="12">
        <f>$F$58*F69</f>
        <v>-88669692.967399269</v>
      </c>
      <c r="I69" s="21"/>
      <c r="J69" s="12"/>
      <c r="K69" s="9"/>
      <c r="L69" s="22">
        <f>D69+H69</f>
        <v>0</v>
      </c>
      <c r="M69" s="22"/>
      <c r="N69" s="9">
        <f>L69/L73</f>
        <v>0</v>
      </c>
      <c r="O69" s="9">
        <f>L69/L73</f>
        <v>0</v>
      </c>
      <c r="P69" s="9"/>
      <c r="Q69" s="9"/>
      <c r="R69" s="9"/>
      <c r="S69" s="16"/>
      <c r="T69" s="9"/>
      <c r="U69" s="16"/>
      <c r="V69" s="9">
        <f>V54</f>
        <v>4.5903198262862007E-3</v>
      </c>
      <c r="W69" s="9"/>
      <c r="X69" s="9">
        <f>N69*V69</f>
        <v>0</v>
      </c>
      <c r="Y69" s="17"/>
      <c r="Z69" s="9">
        <f>X69*(1/'KU - SCH H-1'!$D$20)</f>
        <v>0</v>
      </c>
      <c r="AA69" s="10"/>
      <c r="AB69" s="11">
        <f>L73*Z69</f>
        <v>0</v>
      </c>
      <c r="AC69" s="23"/>
      <c r="AD69" s="12">
        <f>AB69-AB40</f>
        <v>-409038.8109569808</v>
      </c>
      <c r="AE69" s="12"/>
    </row>
    <row r="70" spans="1:32" s="4" customFormat="1" x14ac:dyDescent="0.3">
      <c r="A70" s="2"/>
      <c r="B70" s="4" t="s">
        <v>24</v>
      </c>
      <c r="D70" s="11">
        <f t="shared" ref="D70:D71" si="8">D55</f>
        <v>2358597444.1902695</v>
      </c>
      <c r="E70" s="11"/>
      <c r="F70" s="16">
        <f>'CMG-10'!F5</f>
        <v>0.13515794478493132</v>
      </c>
      <c r="G70" s="11"/>
      <c r="H70" s="12">
        <f t="shared" ref="H70:H71" si="9">$F$58*F70</f>
        <v>-16994565.67170959</v>
      </c>
      <c r="I70" s="21"/>
      <c r="J70" s="12"/>
      <c r="K70" s="9"/>
      <c r="L70" s="22">
        <f>D70+H70</f>
        <v>2341602878.5185599</v>
      </c>
      <c r="M70" s="22"/>
      <c r="N70" s="16">
        <f>L70/L73</f>
        <v>0.45845923925580839</v>
      </c>
      <c r="O70" s="16">
        <f>L70/L73</f>
        <v>0.45845923925580839</v>
      </c>
      <c r="P70" s="16"/>
      <c r="Q70" s="16"/>
      <c r="R70" s="16"/>
      <c r="S70" s="16"/>
      <c r="T70" s="16"/>
      <c r="U70" s="16"/>
      <c r="V70" s="9">
        <f>V55</f>
        <v>4.1618462004870925E-2</v>
      </c>
      <c r="W70" s="9"/>
      <c r="X70" s="9">
        <f>N70*V70</f>
        <v>1.9080368429749889E-2</v>
      </c>
      <c r="Y70" s="17"/>
      <c r="Z70" s="9">
        <f>X70*(1/'KU - SCH H-1'!$D$20)</f>
        <v>1.917490069015234E-2</v>
      </c>
      <c r="AA70" s="10"/>
      <c r="AB70" s="11">
        <f>L73*Z70</f>
        <v>97936738.551178366</v>
      </c>
      <c r="AC70" s="23"/>
      <c r="AD70" s="12">
        <f>AB70-AB41</f>
        <v>-710791.88971363008</v>
      </c>
      <c r="AE70" s="12"/>
    </row>
    <row r="71" spans="1:32" s="4" customFormat="1" x14ac:dyDescent="0.3">
      <c r="A71" s="2"/>
      <c r="B71" s="4" t="s">
        <v>25</v>
      </c>
      <c r="D71" s="69">
        <f t="shared" si="8"/>
        <v>2786020096.9871111</v>
      </c>
      <c r="E71" s="11"/>
      <c r="F71" s="71">
        <f>'CMG-10'!F6</f>
        <v>0.15965113138141609</v>
      </c>
      <c r="G71" s="11"/>
      <c r="H71" s="69">
        <f t="shared" si="9"/>
        <v>-20074303.742495976</v>
      </c>
      <c r="I71" s="21"/>
      <c r="J71" s="12"/>
      <c r="K71" s="9"/>
      <c r="L71" s="70">
        <f>D71+H71</f>
        <v>2765945793.2446151</v>
      </c>
      <c r="M71" s="70"/>
      <c r="N71" s="71">
        <f>L71/L73</f>
        <v>0.54154076074419155</v>
      </c>
      <c r="O71" s="71">
        <f>L71/L73</f>
        <v>0.54154076074419155</v>
      </c>
      <c r="P71" s="16"/>
      <c r="Q71" s="16"/>
      <c r="R71" s="16"/>
      <c r="S71" s="16"/>
      <c r="T71" s="16"/>
      <c r="U71" s="16"/>
      <c r="V71" s="9">
        <f>V56</f>
        <v>0.1</v>
      </c>
      <c r="W71" s="9"/>
      <c r="X71" s="71">
        <f>N71*V71</f>
        <v>5.4154076074419161E-2</v>
      </c>
      <c r="Y71" s="17"/>
      <c r="Z71" s="71">
        <f>X71*'KU - SCH H-1'!$E$30</f>
        <v>7.2514827981253596E-2</v>
      </c>
      <c r="AA71" s="15"/>
      <c r="AB71" s="69">
        <f>L73*Z71</f>
        <v>370373013.3387869</v>
      </c>
      <c r="AC71" s="15"/>
      <c r="AD71" s="69">
        <f>AB71-AB42</f>
        <v>-2688042.6890305877</v>
      </c>
      <c r="AE71" s="12"/>
    </row>
    <row r="72" spans="1:32" s="4" customFormat="1" x14ac:dyDescent="0.3">
      <c r="A72" s="2"/>
      <c r="D72" s="11"/>
      <c r="E72" s="11"/>
      <c r="G72" s="11"/>
      <c r="H72" s="12"/>
      <c r="I72" s="76"/>
      <c r="J72" s="12"/>
      <c r="L72" s="72"/>
      <c r="M72" s="72"/>
      <c r="S72" s="8"/>
      <c r="T72" s="8"/>
      <c r="U72" s="8"/>
      <c r="V72" s="9"/>
      <c r="X72" s="9"/>
      <c r="Y72" s="9"/>
      <c r="Z72" s="17"/>
      <c r="AA72" s="18"/>
      <c r="AB72" s="11"/>
      <c r="AC72" s="17"/>
      <c r="AD72" s="18"/>
      <c r="AE72" s="12"/>
    </row>
    <row r="73" spans="1:32" s="4" customFormat="1" ht="12.9" thickBot="1" x14ac:dyDescent="0.35">
      <c r="B73" s="4" t="s">
        <v>26</v>
      </c>
      <c r="D73" s="73">
        <f>SUM(D69:D72)</f>
        <v>5233287234.1447792</v>
      </c>
      <c r="E73" s="11"/>
      <c r="F73" s="74">
        <f>SUM(F69:F72)</f>
        <v>0.99999999999999989</v>
      </c>
      <c r="G73" s="11"/>
      <c r="H73" s="73">
        <f>SUM(H69:H72)</f>
        <v>-125738562.38160485</v>
      </c>
      <c r="I73" s="12"/>
      <c r="J73" s="12"/>
      <c r="K73" s="11"/>
      <c r="L73" s="73">
        <f>SUM(L69:L72)</f>
        <v>5107548671.763175</v>
      </c>
      <c r="M73" s="73"/>
      <c r="N73" s="74">
        <f>SUM(N69:N72)</f>
        <v>1</v>
      </c>
      <c r="O73" s="74">
        <f>SUM(O69:O72)</f>
        <v>1</v>
      </c>
      <c r="P73" s="20"/>
      <c r="Q73" s="20"/>
      <c r="R73" s="20"/>
      <c r="S73" s="20"/>
      <c r="T73" s="20"/>
      <c r="U73" s="20"/>
      <c r="V73" s="12"/>
      <c r="W73" s="11"/>
      <c r="X73" s="74">
        <f>SUM(X69:X72)</f>
        <v>7.3234444504169049E-2</v>
      </c>
      <c r="Y73" s="11"/>
      <c r="Z73" s="74">
        <f>SUM(Z69:Z72)</f>
        <v>9.1689728671405929E-2</v>
      </c>
      <c r="AA73" s="12"/>
      <c r="AB73" s="75">
        <f>SUM(AB69:AB72)</f>
        <v>468309751.8899653</v>
      </c>
      <c r="AC73" s="12"/>
      <c r="AD73" s="75">
        <f>SUM(AD69:AD72)</f>
        <v>-3807873.3897011988</v>
      </c>
      <c r="AE73" s="19"/>
      <c r="AF73" s="22"/>
    </row>
    <row r="74" spans="1:32" ht="12.9" thickTop="1" x14ac:dyDescent="0.3">
      <c r="F74" s="8"/>
      <c r="H74" s="8"/>
      <c r="I74" s="8"/>
      <c r="J74" s="8"/>
      <c r="S74" s="8"/>
      <c r="U74" s="8"/>
      <c r="AC74" s="4"/>
      <c r="AD74" s="4"/>
      <c r="AE74" s="4"/>
      <c r="AF74" s="4"/>
    </row>
    <row r="75" spans="1:32" s="4" customFormat="1" x14ac:dyDescent="0.3">
      <c r="A75" s="1" t="s">
        <v>88</v>
      </c>
    </row>
    <row r="76" spans="1:32" s="4" customFormat="1" x14ac:dyDescent="0.3">
      <c r="A76" s="1"/>
      <c r="B76" s="2"/>
    </row>
    <row r="77" spans="1:32" s="4" customFormat="1" x14ac:dyDescent="0.3">
      <c r="A77" s="2"/>
      <c r="D77" s="7"/>
      <c r="E77" s="7"/>
      <c r="F77" s="6" t="s">
        <v>28</v>
      </c>
      <c r="G77" s="6"/>
      <c r="H77" s="6" t="s">
        <v>1</v>
      </c>
      <c r="I77" s="6"/>
      <c r="J77" s="7"/>
      <c r="K77" s="6"/>
      <c r="P77" s="6"/>
      <c r="Q77" s="6"/>
      <c r="R77" s="6"/>
      <c r="S77" s="6"/>
      <c r="T77" s="6"/>
      <c r="U77" s="6"/>
      <c r="V77" s="6"/>
      <c r="X77" s="6"/>
      <c r="Y77" s="6"/>
      <c r="Z77" s="6"/>
      <c r="AA77" s="6"/>
      <c r="AB77" s="7"/>
      <c r="AC77" s="6"/>
      <c r="AD77" s="7"/>
    </row>
    <row r="78" spans="1:32" s="4" customFormat="1" x14ac:dyDescent="0.3">
      <c r="A78" s="2"/>
      <c r="D78" s="7"/>
      <c r="E78" s="7"/>
      <c r="F78" s="6" t="s">
        <v>1</v>
      </c>
      <c r="G78" s="6"/>
      <c r="H78" s="6" t="s">
        <v>8</v>
      </c>
      <c r="I78" s="6"/>
      <c r="J78" s="6" t="s">
        <v>10</v>
      </c>
      <c r="K78" s="6"/>
      <c r="L78" s="6" t="s">
        <v>11</v>
      </c>
      <c r="M78" s="6"/>
      <c r="N78" s="6" t="s">
        <v>12</v>
      </c>
      <c r="O78" s="8"/>
      <c r="P78" s="6" t="s">
        <v>13</v>
      </c>
      <c r="Q78" s="6"/>
      <c r="R78" s="7"/>
      <c r="S78" s="7"/>
      <c r="T78" s="7"/>
      <c r="U78" s="6"/>
      <c r="AD78" s="7"/>
    </row>
    <row r="79" spans="1:32" s="4" customFormat="1" ht="14.15" x14ac:dyDescent="0.3">
      <c r="A79" s="2"/>
      <c r="D79" s="7"/>
      <c r="E79" s="7"/>
      <c r="F79" s="64" t="s">
        <v>42</v>
      </c>
      <c r="G79" s="7"/>
      <c r="H79" s="64" t="s">
        <v>38</v>
      </c>
      <c r="I79" s="7"/>
      <c r="J79" s="64" t="s">
        <v>39</v>
      </c>
      <c r="K79" s="7"/>
      <c r="L79" s="64" t="s">
        <v>40</v>
      </c>
      <c r="M79" s="6"/>
      <c r="N79" s="65" t="s">
        <v>21</v>
      </c>
      <c r="O79" s="8"/>
      <c r="P79" s="64" t="s">
        <v>22</v>
      </c>
      <c r="Q79" s="7"/>
      <c r="R79" s="88"/>
      <c r="S79" s="7"/>
      <c r="T79" s="7"/>
      <c r="U79" s="7"/>
      <c r="AD79" s="7"/>
    </row>
    <row r="80" spans="1:32" s="4" customFormat="1" x14ac:dyDescent="0.3">
      <c r="A80" s="2"/>
      <c r="D80" s="7"/>
      <c r="E80" s="7"/>
      <c r="O80" s="8"/>
      <c r="R80" s="8"/>
      <c r="S80" s="8"/>
      <c r="T80" s="8"/>
      <c r="U80" s="8"/>
      <c r="AD80" s="8"/>
    </row>
    <row r="81" spans="1:30" s="4" customFormat="1" x14ac:dyDescent="0.3">
      <c r="A81" s="2"/>
      <c r="B81" s="4" t="s">
        <v>23</v>
      </c>
      <c r="D81" s="12"/>
      <c r="E81" s="12"/>
      <c r="F81" s="22">
        <f>$F$58*H81</f>
        <v>-88669692.967399269</v>
      </c>
      <c r="G81" s="22"/>
      <c r="H81" s="9">
        <f>'CMG-10'!F4</f>
        <v>0.70519092383365256</v>
      </c>
      <c r="I81" s="9">
        <f>F81/F85</f>
        <v>0.70519092383365245</v>
      </c>
      <c r="J81" s="9">
        <f>V69</f>
        <v>4.5903198262862007E-3</v>
      </c>
      <c r="K81" s="9"/>
      <c r="L81" s="66">
        <f>'CMG-10'!H4</f>
        <v>3.2370518789906974E-3</v>
      </c>
      <c r="M81" s="17"/>
      <c r="N81" s="9">
        <f>L81*(1/'KU - SCH H-1'!$D$20)</f>
        <v>3.2530896107718023E-3</v>
      </c>
      <c r="O81" s="10"/>
      <c r="P81" s="11">
        <f>F85*N81</f>
        <v>-409038.81095698092</v>
      </c>
      <c r="Q81" s="9"/>
      <c r="R81" s="12"/>
      <c r="S81" s="16"/>
      <c r="T81" s="16"/>
      <c r="U81" s="16"/>
      <c r="AC81" s="23"/>
      <c r="AD81" s="12"/>
    </row>
    <row r="82" spans="1:30" s="4" customFormat="1" x14ac:dyDescent="0.3">
      <c r="A82" s="2"/>
      <c r="B82" s="4" t="s">
        <v>24</v>
      </c>
      <c r="D82" s="12"/>
      <c r="E82" s="12"/>
      <c r="F82" s="22">
        <f>$F$58*H82</f>
        <v>-16994565.67170959</v>
      </c>
      <c r="G82" s="22"/>
      <c r="H82" s="9">
        <f>'CMG-10'!F5</f>
        <v>0.13515794478493132</v>
      </c>
      <c r="I82" s="16">
        <f>F82/F85</f>
        <v>0.13515794478493132</v>
      </c>
      <c r="J82" s="9">
        <f>V70</f>
        <v>4.1618462004870925E-2</v>
      </c>
      <c r="K82" s="9"/>
      <c r="L82" s="66">
        <f>'CMG-10'!H5</f>
        <v>5.625065789688106E-3</v>
      </c>
      <c r="M82" s="17"/>
      <c r="N82" s="9">
        <f>L82*(1/'KU - SCH H-1'!$D$20)</f>
        <v>5.652934758045269E-3</v>
      </c>
      <c r="O82" s="10"/>
      <c r="P82" s="11">
        <f>F85*N82</f>
        <v>-710791.88971361739</v>
      </c>
      <c r="Q82" s="16"/>
      <c r="R82" s="12"/>
      <c r="S82" s="16"/>
      <c r="T82" s="16"/>
      <c r="U82" s="16"/>
      <c r="AC82" s="23"/>
      <c r="AD82" s="12"/>
    </row>
    <row r="83" spans="1:30" s="4" customFormat="1" x14ac:dyDescent="0.3">
      <c r="A83" s="2"/>
      <c r="B83" s="4" t="s">
        <v>25</v>
      </c>
      <c r="D83" s="12"/>
      <c r="E83" s="12"/>
      <c r="F83" s="70">
        <f>$F$58*H83</f>
        <v>-20074303.742495976</v>
      </c>
      <c r="G83" s="70"/>
      <c r="H83" s="71">
        <f>'CMG-10'!F6</f>
        <v>0.15965113138141609</v>
      </c>
      <c r="I83" s="71">
        <f>F83/F85</f>
        <v>0.15965113138141607</v>
      </c>
      <c r="J83" s="9">
        <f>V71</f>
        <v>0.1</v>
      </c>
      <c r="K83" s="9"/>
      <c r="L83" s="71">
        <f>'CMG-10'!H6</f>
        <v>1.5965113138141612E-2</v>
      </c>
      <c r="M83" s="17"/>
      <c r="N83" s="71">
        <f>L83*'KU - SCH H-1'!$E$30</f>
        <v>2.1378029445514972E-2</v>
      </c>
      <c r="O83" s="15"/>
      <c r="P83" s="69">
        <f>F85*N83</f>
        <v>-2688042.6890306696</v>
      </c>
      <c r="Q83" s="16"/>
      <c r="R83" s="12"/>
      <c r="S83" s="16"/>
      <c r="T83" s="16"/>
      <c r="U83" s="16"/>
      <c r="AC83" s="15"/>
      <c r="AD83" s="12"/>
    </row>
    <row r="84" spans="1:30" s="4" customFormat="1" x14ac:dyDescent="0.3">
      <c r="A84" s="2"/>
      <c r="D84" s="12"/>
      <c r="E84" s="12"/>
      <c r="F84" s="72"/>
      <c r="G84" s="72"/>
      <c r="J84" s="9"/>
      <c r="L84" s="9"/>
      <c r="M84" s="9"/>
      <c r="N84" s="17"/>
      <c r="O84" s="18"/>
      <c r="P84" s="11"/>
      <c r="R84" s="12"/>
      <c r="S84" s="8"/>
      <c r="T84" s="7"/>
      <c r="U84" s="8"/>
      <c r="AC84" s="17"/>
      <c r="AD84" s="18"/>
    </row>
    <row r="85" spans="1:30" s="4" customFormat="1" ht="12.9" thickBot="1" x14ac:dyDescent="0.35">
      <c r="B85" s="4" t="s">
        <v>26</v>
      </c>
      <c r="D85" s="12"/>
      <c r="E85" s="12"/>
      <c r="F85" s="73">
        <f>SUM(F81:F84)</f>
        <v>-125738562.38160485</v>
      </c>
      <c r="G85" s="73"/>
      <c r="H85" s="74">
        <f>SUM(H81:H84)</f>
        <v>0.99999999999999989</v>
      </c>
      <c r="I85" s="74">
        <f>SUM(I81:I84)</f>
        <v>0.99999999999999989</v>
      </c>
      <c r="J85" s="12"/>
      <c r="K85" s="11"/>
      <c r="L85" s="74">
        <f>SUM(L81:L84)</f>
        <v>2.4827230806820415E-2</v>
      </c>
      <c r="M85" s="11"/>
      <c r="N85" s="74">
        <f>SUM(N81:N84)</f>
        <v>3.0284053814332045E-2</v>
      </c>
      <c r="O85" s="12"/>
      <c r="P85" s="75">
        <f>SUM(P81:P84)</f>
        <v>-3807873.3897012677</v>
      </c>
      <c r="Q85" s="20"/>
      <c r="R85" s="19"/>
      <c r="S85" s="20"/>
      <c r="T85" s="41"/>
      <c r="U85" s="20"/>
      <c r="AC85" s="12"/>
      <c r="AD85" s="19"/>
    </row>
    <row r="86" spans="1:30" s="4" customFormat="1" ht="12.9" thickTop="1" x14ac:dyDescent="0.3"/>
    <row r="88" spans="1:30" x14ac:dyDescent="0.3">
      <c r="A88" s="4" t="s">
        <v>102</v>
      </c>
    </row>
    <row r="89" spans="1:30" x14ac:dyDescent="0.3">
      <c r="A89" s="4" t="s">
        <v>90</v>
      </c>
    </row>
    <row r="90" spans="1:30" ht="14.15" x14ac:dyDescent="0.3">
      <c r="A90" s="4" t="s">
        <v>41</v>
      </c>
    </row>
    <row r="91" spans="1:30" x14ac:dyDescent="0.3">
      <c r="A91" s="4" t="s">
        <v>109</v>
      </c>
    </row>
  </sheetData>
  <mergeCells count="3">
    <mergeCell ref="A1:AD1"/>
    <mergeCell ref="A2:AD2"/>
    <mergeCell ref="A3:AD3"/>
  </mergeCells>
  <pageMargins left="0.2" right="0.2" top="0.92" bottom="0.24" header="0.25" footer="0.5"/>
  <pageSetup scale="63" fitToHeight="2" orientation="landscape" r:id="rId1"/>
  <headerFooter alignWithMargins="0">
    <oddFooter>&amp;R&amp;"Times New Roman,Bold"&amp;12Rebuttal Exhibit CMG-12
Page &amp;P of &amp;N</oddFooter>
  </headerFooter>
  <rowBreaks count="1" manualBreakCount="1"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94"/>
  <sheetViews>
    <sheetView tabSelected="1" zoomScaleNormal="100" workbookViewId="0">
      <selection activeCell="B10" sqref="B10"/>
    </sheetView>
  </sheetViews>
  <sheetFormatPr defaultColWidth="9.15234375" defaultRowHeight="12.45" x14ac:dyDescent="0.3"/>
  <cols>
    <col min="1" max="1" width="2.84375" style="3" customWidth="1"/>
    <col min="2" max="2" width="24.84375" style="3" customWidth="1"/>
    <col min="3" max="3" width="1.15234375" style="3" customWidth="1"/>
    <col min="4" max="4" width="14.23046875" style="3" customWidth="1"/>
    <col min="5" max="5" width="1.15234375" style="3" customWidth="1"/>
    <col min="6" max="6" width="13.69140625" style="3" customWidth="1"/>
    <col min="7" max="7" width="1.15234375" style="3" customWidth="1"/>
    <col min="8" max="8" width="12.15234375" style="3" customWidth="1"/>
    <col min="9" max="9" width="1.15234375" style="3" customWidth="1"/>
    <col min="10" max="10" width="14" style="3" customWidth="1"/>
    <col min="11" max="11" width="1" style="3" customWidth="1"/>
    <col min="12" max="12" width="14.53515625" style="3" customWidth="1"/>
    <col min="13" max="13" width="1" style="3" customWidth="1"/>
    <col min="14" max="14" width="14" style="3" customWidth="1"/>
    <col min="15" max="15" width="1" style="3" customWidth="1"/>
    <col min="16" max="16" width="11.4609375" style="3" bestFit="1" customWidth="1"/>
    <col min="17" max="17" width="1" style="3" customWidth="1"/>
    <col min="18" max="18" width="10.84375" style="3" bestFit="1" customWidth="1"/>
    <col min="19" max="19" width="1.15234375" style="3" customWidth="1"/>
    <col min="20" max="20" width="13.53515625" style="3" bestFit="1" customWidth="1"/>
    <col min="21" max="21" width="1.15234375" style="3" customWidth="1"/>
    <col min="22" max="22" width="10.4609375" style="3" customWidth="1"/>
    <col min="23" max="23" width="1.15234375" style="3" customWidth="1"/>
    <col min="24" max="24" width="12.23046875" style="3" customWidth="1"/>
    <col min="25" max="25" width="1.15234375" style="3" customWidth="1"/>
    <col min="26" max="26" width="14.53515625" style="3" customWidth="1"/>
    <col min="27" max="27" width="13" style="3" customWidth="1"/>
    <col min="28" max="28" width="9.15234375" style="3"/>
    <col min="29" max="29" width="10" style="3" bestFit="1" customWidth="1"/>
    <col min="30" max="32" width="9.15234375" style="3"/>
    <col min="33" max="33" width="12.84375" style="3" customWidth="1"/>
    <col min="34" max="16384" width="9.15234375" style="3"/>
  </cols>
  <sheetData>
    <row r="1" spans="1:33" s="4" customFormat="1" ht="15.45" x14ac:dyDescent="0.4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33" s="4" customFormat="1" ht="15.45" x14ac:dyDescent="0.4">
      <c r="A2" s="89" t="s">
        <v>108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33" s="4" customFormat="1" ht="15.45" x14ac:dyDescent="0.4">
      <c r="A3" s="89" t="s">
        <v>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33" s="4" customFormat="1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7"/>
      <c r="Y4" s="24"/>
      <c r="Z4" s="24"/>
    </row>
    <row r="5" spans="1:33" s="4" customFormat="1" x14ac:dyDescent="0.3">
      <c r="T5" s="17"/>
      <c r="X5" s="7"/>
    </row>
    <row r="6" spans="1:33" s="4" customFormat="1" x14ac:dyDescent="0.3">
      <c r="X6" s="7"/>
    </row>
    <row r="7" spans="1:33" s="4" customFormat="1" x14ac:dyDescent="0.3">
      <c r="A7" s="1" t="s">
        <v>103</v>
      </c>
      <c r="X7" s="8"/>
    </row>
    <row r="8" spans="1:33" s="4" customFormat="1" x14ac:dyDescent="0.3">
      <c r="A8" s="1"/>
      <c r="N8" s="6"/>
      <c r="T8" s="25"/>
    </row>
    <row r="9" spans="1:33" s="4" customFormat="1" x14ac:dyDescent="0.3">
      <c r="A9" s="2"/>
      <c r="H9" s="6" t="s">
        <v>33</v>
      </c>
      <c r="I9" s="6"/>
      <c r="J9" s="6"/>
      <c r="K9" s="6"/>
      <c r="L9" s="6" t="s">
        <v>33</v>
      </c>
      <c r="N9" s="6" t="s">
        <v>1</v>
      </c>
      <c r="R9" s="6"/>
      <c r="T9" s="63"/>
      <c r="U9" s="6"/>
      <c r="V9" s="6"/>
      <c r="W9" s="6"/>
      <c r="Y9" s="6"/>
    </row>
    <row r="10" spans="1:33" s="4" customFormat="1" x14ac:dyDescent="0.3">
      <c r="A10" s="2"/>
      <c r="D10" s="6" t="s">
        <v>2</v>
      </c>
      <c r="E10" s="6"/>
      <c r="F10" s="6"/>
      <c r="G10" s="6"/>
      <c r="H10" s="6" t="s">
        <v>3</v>
      </c>
      <c r="I10" s="6"/>
      <c r="J10" s="6" t="s">
        <v>33</v>
      </c>
      <c r="K10" s="6"/>
      <c r="L10" s="6" t="s">
        <v>15</v>
      </c>
      <c r="N10" s="6" t="s">
        <v>33</v>
      </c>
      <c r="P10" s="6" t="s">
        <v>1</v>
      </c>
      <c r="R10" s="6"/>
      <c r="T10" s="6"/>
      <c r="U10" s="6"/>
      <c r="V10" s="6"/>
      <c r="W10" s="6"/>
      <c r="Y10" s="6"/>
    </row>
    <row r="11" spans="1:33" s="4" customFormat="1" x14ac:dyDescent="0.3">
      <c r="A11" s="2"/>
      <c r="D11" s="6" t="s">
        <v>4</v>
      </c>
      <c r="E11" s="6"/>
      <c r="F11" s="6" t="s">
        <v>8</v>
      </c>
      <c r="G11" s="6"/>
      <c r="H11" s="6" t="s">
        <v>34</v>
      </c>
      <c r="I11" s="6"/>
      <c r="J11" s="6" t="s">
        <v>34</v>
      </c>
      <c r="K11" s="6"/>
      <c r="L11" s="6" t="s">
        <v>35</v>
      </c>
      <c r="M11" s="6"/>
      <c r="N11" s="6" t="s">
        <v>34</v>
      </c>
      <c r="O11" s="6"/>
      <c r="P11" s="6" t="s">
        <v>8</v>
      </c>
      <c r="Q11" s="6"/>
      <c r="R11" s="6" t="s">
        <v>10</v>
      </c>
      <c r="S11" s="6"/>
      <c r="T11" s="6" t="s">
        <v>11</v>
      </c>
      <c r="U11" s="6"/>
      <c r="V11" s="6" t="s">
        <v>12</v>
      </c>
      <c r="W11" s="8"/>
      <c r="X11" s="6" t="s">
        <v>13</v>
      </c>
      <c r="Y11" s="8"/>
      <c r="Z11" s="7"/>
    </row>
    <row r="12" spans="1:33" s="4" customFormat="1" x14ac:dyDescent="0.3">
      <c r="A12" s="2"/>
      <c r="D12" s="64" t="s">
        <v>14</v>
      </c>
      <c r="E12" s="6"/>
      <c r="F12" s="64" t="s">
        <v>18</v>
      </c>
      <c r="G12" s="6"/>
      <c r="H12" s="64" t="s">
        <v>17</v>
      </c>
      <c r="I12" s="6"/>
      <c r="J12" s="64" t="s">
        <v>16</v>
      </c>
      <c r="K12" s="64"/>
      <c r="L12" s="64" t="s">
        <v>16</v>
      </c>
      <c r="M12" s="6"/>
      <c r="N12" s="64" t="s">
        <v>16</v>
      </c>
      <c r="O12" s="6"/>
      <c r="P12" s="64" t="s">
        <v>18</v>
      </c>
      <c r="Q12" s="6"/>
      <c r="R12" s="64" t="s">
        <v>19</v>
      </c>
      <c r="S12" s="6"/>
      <c r="T12" s="64" t="s">
        <v>20</v>
      </c>
      <c r="U12" s="6"/>
      <c r="V12" s="65" t="s">
        <v>21</v>
      </c>
      <c r="W12" s="8"/>
      <c r="X12" s="64" t="s">
        <v>22</v>
      </c>
      <c r="Y12" s="8"/>
      <c r="Z12" s="7"/>
    </row>
    <row r="13" spans="1:33" s="4" customFormat="1" x14ac:dyDescent="0.3">
      <c r="D13" s="6"/>
      <c r="E13" s="6"/>
      <c r="W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4" customFormat="1" x14ac:dyDescent="0.3">
      <c r="B14" s="4" t="s">
        <v>23</v>
      </c>
      <c r="D14" s="11">
        <v>63909973.588460214</v>
      </c>
      <c r="E14" s="11"/>
      <c r="F14" s="9">
        <f>D14/D18</f>
        <v>1.2724441454179313E-2</v>
      </c>
      <c r="G14" s="11"/>
      <c r="H14" s="9">
        <v>0.78090000000000004</v>
      </c>
      <c r="I14" s="22"/>
      <c r="J14" s="22">
        <f>D14*H14</f>
        <v>49907298.375228584</v>
      </c>
      <c r="K14" s="22"/>
      <c r="L14" s="11">
        <v>-5788193.2753944388</v>
      </c>
      <c r="M14" s="9"/>
      <c r="N14" s="22">
        <f>J14+L14</f>
        <v>44119105.099834144</v>
      </c>
      <c r="O14" s="9"/>
      <c r="P14" s="9">
        <f>N14/N18</f>
        <v>1.2724441454179317E-2</v>
      </c>
      <c r="Q14" s="9"/>
      <c r="R14" s="9">
        <v>4.6014989982342287E-3</v>
      </c>
      <c r="S14" s="9"/>
      <c r="T14" s="9">
        <f>P14*R14</f>
        <v>5.8551504604496218E-5</v>
      </c>
      <c r="U14" s="9"/>
      <c r="V14" s="9">
        <v>5.8788421944934301E-5</v>
      </c>
      <c r="W14" s="10"/>
      <c r="X14" s="11">
        <f>$N$18*V14</f>
        <v>203835.47488365861</v>
      </c>
      <c r="Y14" s="10"/>
      <c r="Z14" s="12"/>
      <c r="AA14" s="26"/>
      <c r="AB14" s="8"/>
      <c r="AC14" s="8"/>
      <c r="AD14" s="8"/>
      <c r="AE14" s="8"/>
      <c r="AF14" s="8"/>
      <c r="AG14" s="8"/>
    </row>
    <row r="15" spans="1:33" s="4" customFormat="1" x14ac:dyDescent="0.3">
      <c r="B15" s="4" t="s">
        <v>24</v>
      </c>
      <c r="D15" s="11">
        <v>2287339121.0839834</v>
      </c>
      <c r="E15" s="11"/>
      <c r="F15" s="9">
        <f>D15/D18</f>
        <v>0.45540799186533271</v>
      </c>
      <c r="G15" s="11"/>
      <c r="H15" s="9">
        <v>0.78090000000000004</v>
      </c>
      <c r="I15" s="22"/>
      <c r="J15" s="21">
        <f>D15*H15</f>
        <v>1786183119.6544828</v>
      </c>
      <c r="K15" s="21"/>
      <c r="L15" s="11">
        <v>-207159542.96052971</v>
      </c>
      <c r="M15" s="9"/>
      <c r="N15" s="21">
        <f>J15+L15</f>
        <v>1579023576.693953</v>
      </c>
      <c r="O15" s="9"/>
      <c r="P15" s="9">
        <f>N15/N18</f>
        <v>0.45540799186533276</v>
      </c>
      <c r="Q15" s="9"/>
      <c r="R15" s="9">
        <v>4.0417299088459008E-2</v>
      </c>
      <c r="S15" s="9"/>
      <c r="T15" s="16">
        <f>P15*R15</f>
        <v>1.8406361014495661E-2</v>
      </c>
      <c r="U15" s="9"/>
      <c r="V15" s="9">
        <v>1.8480838794838861E-2</v>
      </c>
      <c r="W15" s="10"/>
      <c r="X15" s="11">
        <f>$N$18*V15</f>
        <v>64078102.921742409</v>
      </c>
      <c r="Y15" s="10"/>
      <c r="Z15" s="12"/>
      <c r="AA15" s="12"/>
      <c r="AB15" s="8"/>
      <c r="AC15" s="8"/>
      <c r="AD15" s="8"/>
      <c r="AE15" s="8"/>
      <c r="AF15" s="8"/>
      <c r="AG15" s="8"/>
    </row>
    <row r="16" spans="1:33" s="4" customFormat="1" x14ac:dyDescent="0.3">
      <c r="B16" s="4" t="s">
        <v>25</v>
      </c>
      <c r="D16" s="69">
        <v>2671366146.9159498</v>
      </c>
      <c r="E16" s="11"/>
      <c r="F16" s="71">
        <f>D16/D18</f>
        <v>0.53186756668048785</v>
      </c>
      <c r="G16" s="11"/>
      <c r="H16" s="16">
        <v>0.78090000000000004</v>
      </c>
      <c r="I16" s="22"/>
      <c r="J16" s="70">
        <f>D16*H16</f>
        <v>2086069824.1266654</v>
      </c>
      <c r="K16" s="70"/>
      <c r="L16" s="69">
        <v>-241940071.3144277</v>
      </c>
      <c r="M16" s="9"/>
      <c r="N16" s="70">
        <f>J16+L16</f>
        <v>1844129752.8122377</v>
      </c>
      <c r="O16" s="9"/>
      <c r="P16" s="71">
        <f>N16/N18</f>
        <v>0.53186756668048796</v>
      </c>
      <c r="Q16" s="9"/>
      <c r="R16" s="16">
        <v>0.1</v>
      </c>
      <c r="S16" s="9"/>
      <c r="T16" s="71">
        <f>P16*R16</f>
        <v>5.3186756668048799E-2</v>
      </c>
      <c r="U16" s="9"/>
      <c r="V16" s="71">
        <v>7.1155185334337484E-2</v>
      </c>
      <c r="W16" s="15"/>
      <c r="X16" s="69">
        <f>$N$18*V16</f>
        <v>246714412.68903124</v>
      </c>
      <c r="Y16" s="15"/>
      <c r="Z16" s="12"/>
      <c r="AA16" s="16"/>
      <c r="AB16" s="8"/>
      <c r="AC16" s="8"/>
      <c r="AD16" s="8"/>
      <c r="AE16" s="8"/>
      <c r="AF16" s="8"/>
      <c r="AG16" s="8"/>
    </row>
    <row r="17" spans="1:33" s="4" customFormat="1" x14ac:dyDescent="0.3">
      <c r="D17" s="11"/>
      <c r="E17" s="11"/>
      <c r="G17" s="11"/>
      <c r="H17" s="72"/>
      <c r="I17" s="72"/>
      <c r="J17" s="72"/>
      <c r="K17" s="72"/>
      <c r="N17" s="72"/>
      <c r="R17" s="9"/>
      <c r="T17" s="9"/>
      <c r="U17" s="9"/>
      <c r="V17" s="17"/>
      <c r="W17" s="18"/>
      <c r="X17" s="11"/>
      <c r="Y17" s="18"/>
      <c r="Z17" s="12"/>
      <c r="AA17" s="8"/>
      <c r="AB17" s="8"/>
      <c r="AC17" s="8"/>
      <c r="AD17" s="8"/>
      <c r="AE17" s="8"/>
      <c r="AF17" s="8"/>
      <c r="AG17" s="8"/>
    </row>
    <row r="18" spans="1:33" s="4" customFormat="1" ht="12.9" thickBot="1" x14ac:dyDescent="0.35">
      <c r="B18" s="27" t="s">
        <v>26</v>
      </c>
      <c r="D18" s="73">
        <f>SUM(D14:D17)</f>
        <v>5022615241.5883942</v>
      </c>
      <c r="E18" s="11"/>
      <c r="F18" s="74">
        <f>SUM(F14:F17)</f>
        <v>0.99999999999999989</v>
      </c>
      <c r="G18" s="11"/>
      <c r="H18" s="11"/>
      <c r="I18" s="11"/>
      <c r="J18" s="73">
        <f>SUM(J14:J17)</f>
        <v>3922160242.1563768</v>
      </c>
      <c r="K18" s="11"/>
      <c r="L18" s="73">
        <f>SUM(L14:L17)</f>
        <v>-454887807.55035186</v>
      </c>
      <c r="M18" s="11"/>
      <c r="N18" s="73">
        <f>SUM(N14:N17)</f>
        <v>3467272434.6060247</v>
      </c>
      <c r="O18" s="11"/>
      <c r="P18" s="74">
        <f>SUM(P14:P17)</f>
        <v>1</v>
      </c>
      <c r="Q18" s="11"/>
      <c r="R18" s="12"/>
      <c r="S18" s="11"/>
      <c r="T18" s="74">
        <f>SUM(T14:T17)</f>
        <v>7.1651669187148964E-2</v>
      </c>
      <c r="U18" s="11"/>
      <c r="V18" s="74">
        <f>SUM(V14:V17)</f>
        <v>8.9694812551121272E-2</v>
      </c>
      <c r="W18" s="12"/>
      <c r="X18" s="75">
        <f>SUM(X14:X17)</f>
        <v>310996351.0856573</v>
      </c>
      <c r="Y18" s="12"/>
      <c r="Z18" s="19"/>
      <c r="AA18" s="21"/>
      <c r="AB18" s="8"/>
      <c r="AC18" s="8"/>
      <c r="AD18" s="8"/>
      <c r="AE18" s="8"/>
      <c r="AF18" s="8"/>
      <c r="AG18" s="8"/>
    </row>
    <row r="19" spans="1:33" s="4" customFormat="1" ht="12.9" thickTop="1" x14ac:dyDescent="0.3">
      <c r="B19" s="27"/>
      <c r="D19" s="12"/>
      <c r="E19" s="11"/>
      <c r="F19" s="12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1"/>
      <c r="T19" s="20"/>
      <c r="U19" s="11"/>
      <c r="V19" s="12"/>
      <c r="W19" s="11"/>
      <c r="X19" s="11"/>
      <c r="Y19" s="11"/>
      <c r="Z19" s="20"/>
      <c r="AA19" s="26"/>
      <c r="AB19" s="8"/>
      <c r="AC19" s="8"/>
      <c r="AD19" s="8"/>
      <c r="AE19" s="8"/>
      <c r="AF19" s="8"/>
      <c r="AG19" s="8"/>
    </row>
    <row r="20" spans="1:33" s="4" customFormat="1" x14ac:dyDescent="0.3">
      <c r="A20" s="1"/>
      <c r="B20" s="2"/>
      <c r="AA20" s="8"/>
      <c r="AB20" s="8"/>
      <c r="AC20" s="8"/>
      <c r="AD20" s="8"/>
      <c r="AE20" s="8"/>
      <c r="AF20" s="8"/>
      <c r="AG20" s="8"/>
    </row>
    <row r="21" spans="1:33" s="4" customFormat="1" x14ac:dyDescent="0.3">
      <c r="A21" s="2"/>
      <c r="D21" s="6" t="s">
        <v>1</v>
      </c>
      <c r="F21" s="7" t="s">
        <v>101</v>
      </c>
      <c r="H21" s="7"/>
      <c r="I21" s="8"/>
      <c r="J21" s="7"/>
      <c r="K21" s="6"/>
      <c r="L21" s="7"/>
      <c r="M21" s="6"/>
      <c r="N21" s="7" t="s">
        <v>101</v>
      </c>
      <c r="O21" s="6"/>
      <c r="P21" s="7" t="s">
        <v>101</v>
      </c>
      <c r="Q21" s="6"/>
      <c r="R21" s="6"/>
      <c r="T21" s="6"/>
      <c r="U21" s="6"/>
      <c r="V21" s="6"/>
      <c r="W21" s="6"/>
      <c r="X21" s="6"/>
      <c r="Y21" s="6"/>
      <c r="AA21" s="8"/>
      <c r="AB21" s="8"/>
      <c r="AC21" s="8"/>
      <c r="AD21" s="8"/>
      <c r="AE21" s="8"/>
      <c r="AF21" s="8"/>
      <c r="AG21" s="8"/>
    </row>
    <row r="22" spans="1:33" s="4" customFormat="1" x14ac:dyDescent="0.3">
      <c r="A22" s="2"/>
      <c r="D22" s="6" t="s">
        <v>33</v>
      </c>
      <c r="E22" s="6"/>
      <c r="F22" s="6" t="s">
        <v>5</v>
      </c>
      <c r="G22" s="6"/>
      <c r="H22" s="7"/>
      <c r="I22" s="7"/>
      <c r="J22" s="7"/>
      <c r="K22" s="6"/>
      <c r="L22" s="7"/>
      <c r="M22" s="6"/>
      <c r="N22" s="6" t="s">
        <v>28</v>
      </c>
      <c r="O22" s="6"/>
      <c r="P22" s="6" t="s">
        <v>1</v>
      </c>
      <c r="Q22" s="6"/>
      <c r="R22" s="6"/>
      <c r="T22" s="6"/>
      <c r="U22" s="6"/>
      <c r="V22" s="6"/>
      <c r="W22" s="6"/>
      <c r="X22" s="7"/>
      <c r="Y22" s="6"/>
      <c r="Z22" s="6" t="s">
        <v>29</v>
      </c>
      <c r="AA22" s="8"/>
      <c r="AB22" s="8"/>
      <c r="AC22" s="8"/>
      <c r="AD22" s="8"/>
      <c r="AE22" s="8"/>
      <c r="AF22" s="8"/>
      <c r="AG22" s="8"/>
    </row>
    <row r="23" spans="1:33" s="4" customFormat="1" ht="14.15" x14ac:dyDescent="0.3">
      <c r="A23" s="2"/>
      <c r="D23" s="6" t="s">
        <v>34</v>
      </c>
      <c r="E23" s="6"/>
      <c r="F23" s="7" t="s">
        <v>45</v>
      </c>
      <c r="G23" s="6"/>
      <c r="H23" s="7"/>
      <c r="I23" s="7"/>
      <c r="J23" s="7"/>
      <c r="K23" s="6"/>
      <c r="L23" s="7"/>
      <c r="M23" s="6"/>
      <c r="N23" s="6" t="s">
        <v>1</v>
      </c>
      <c r="O23" s="6"/>
      <c r="P23" s="6" t="s">
        <v>8</v>
      </c>
      <c r="Q23" s="6"/>
      <c r="R23" s="6" t="s">
        <v>10</v>
      </c>
      <c r="S23" s="6"/>
      <c r="T23" s="6" t="s">
        <v>11</v>
      </c>
      <c r="U23" s="6"/>
      <c r="V23" s="6" t="s">
        <v>12</v>
      </c>
      <c r="W23" s="8"/>
      <c r="X23" s="6" t="s">
        <v>13</v>
      </c>
      <c r="Z23" s="7" t="s">
        <v>31</v>
      </c>
      <c r="AA23" s="8"/>
      <c r="AB23" s="8"/>
      <c r="AC23" s="8"/>
      <c r="AD23" s="8"/>
      <c r="AE23" s="8"/>
      <c r="AF23" s="8"/>
      <c r="AG23" s="8"/>
    </row>
    <row r="24" spans="1:33" s="4" customFormat="1" x14ac:dyDescent="0.3">
      <c r="A24" s="2"/>
      <c r="D24" s="64" t="s">
        <v>16</v>
      </c>
      <c r="E24" s="6"/>
      <c r="F24" s="64" t="s">
        <v>44</v>
      </c>
      <c r="G24" s="6"/>
      <c r="H24" s="7"/>
      <c r="I24" s="7"/>
      <c r="J24" s="7"/>
      <c r="K24" s="6"/>
      <c r="L24" s="7"/>
      <c r="M24" s="7"/>
      <c r="N24" s="64" t="s">
        <v>16</v>
      </c>
      <c r="O24" s="7"/>
      <c r="P24" s="64" t="s">
        <v>18</v>
      </c>
      <c r="Q24" s="7"/>
      <c r="R24" s="64" t="s">
        <v>19</v>
      </c>
      <c r="S24" s="7"/>
      <c r="T24" s="64" t="s">
        <v>20</v>
      </c>
      <c r="U24" s="7"/>
      <c r="V24" s="65" t="s">
        <v>21</v>
      </c>
      <c r="W24" s="8"/>
      <c r="X24" s="64" t="s">
        <v>22</v>
      </c>
      <c r="Z24" s="64" t="s">
        <v>22</v>
      </c>
      <c r="AA24" s="8"/>
      <c r="AB24" s="8"/>
      <c r="AC24" s="8"/>
      <c r="AD24" s="8"/>
      <c r="AE24" s="8"/>
      <c r="AF24" s="8"/>
      <c r="AG24" s="8"/>
    </row>
    <row r="25" spans="1:33" s="4" customFormat="1" x14ac:dyDescent="0.3">
      <c r="A25" s="2"/>
      <c r="D25" s="6"/>
      <c r="E25" s="6"/>
      <c r="H25" s="8"/>
      <c r="I25" s="8"/>
      <c r="J25" s="8"/>
      <c r="L25" s="8"/>
      <c r="M25" s="8"/>
      <c r="O25" s="8"/>
      <c r="Q25" s="8"/>
      <c r="S25" s="8"/>
      <c r="U25" s="8"/>
      <c r="W25" s="8"/>
      <c r="Z25" s="8"/>
      <c r="AA25" s="8"/>
      <c r="AB25" s="8"/>
      <c r="AC25" s="8"/>
      <c r="AD25" s="8"/>
      <c r="AE25" s="8"/>
      <c r="AF25" s="8"/>
      <c r="AG25" s="8"/>
    </row>
    <row r="26" spans="1:33" s="4" customFormat="1" x14ac:dyDescent="0.3">
      <c r="A26" s="2"/>
      <c r="B26" s="4" t="s">
        <v>23</v>
      </c>
      <c r="D26" s="11">
        <f>N14</f>
        <v>44119105.099834144</v>
      </c>
      <c r="E26" s="11"/>
      <c r="F26" s="12">
        <f>$F$30*P14</f>
        <v>-732066.05189315882</v>
      </c>
      <c r="G26" s="12"/>
      <c r="H26" s="77"/>
      <c r="I26" s="21"/>
      <c r="J26" s="12"/>
      <c r="K26" s="9"/>
      <c r="L26" s="16"/>
      <c r="M26" s="16"/>
      <c r="N26" s="22">
        <f>D26+F26</f>
        <v>43387039.047940984</v>
      </c>
      <c r="O26" s="16"/>
      <c r="P26" s="9">
        <f>N26/N30</f>
        <v>1.2724441454179315E-2</v>
      </c>
      <c r="Q26" s="16"/>
      <c r="R26" s="9">
        <f>R14</f>
        <v>4.6014989982342287E-3</v>
      </c>
      <c r="S26" s="16"/>
      <c r="T26" s="9">
        <f>P26*R26</f>
        <v>5.8551504604496211E-5</v>
      </c>
      <c r="U26" s="18"/>
      <c r="V26" s="9">
        <f>T26*(1/'LGE Electric - SCH H-1'!$D$20)</f>
        <v>5.8788421944934295E-5</v>
      </c>
      <c r="W26" s="10"/>
      <c r="X26" s="11">
        <f>$N$30*V26</f>
        <v>200453.24328589195</v>
      </c>
      <c r="Y26" s="23"/>
      <c r="Z26" s="12">
        <f>X26-X14</f>
        <v>-3382.2315977666585</v>
      </c>
      <c r="AA26" s="8"/>
      <c r="AB26" s="8"/>
      <c r="AC26" s="8"/>
      <c r="AD26" s="8"/>
      <c r="AE26" s="8"/>
      <c r="AF26" s="8"/>
      <c r="AG26" s="8"/>
    </row>
    <row r="27" spans="1:33" s="4" customFormat="1" x14ac:dyDescent="0.3">
      <c r="A27" s="2"/>
      <c r="B27" s="4" t="s">
        <v>24</v>
      </c>
      <c r="D27" s="12">
        <f>N15</f>
        <v>1579023576.693953</v>
      </c>
      <c r="E27" s="11"/>
      <c r="F27" s="12">
        <f t="shared" ref="F27:F28" si="0">$F$30*P15</f>
        <v>-26200657.35741549</v>
      </c>
      <c r="G27" s="12"/>
      <c r="H27" s="77"/>
      <c r="I27" s="21"/>
      <c r="J27" s="12"/>
      <c r="K27" s="9"/>
      <c r="L27" s="16"/>
      <c r="M27" s="16"/>
      <c r="N27" s="22">
        <f t="shared" ref="N27:N28" si="1">D27+F27</f>
        <v>1552822919.3365376</v>
      </c>
      <c r="O27" s="16"/>
      <c r="P27" s="9">
        <f>N27/N30</f>
        <v>0.45540799186533276</v>
      </c>
      <c r="Q27" s="16"/>
      <c r="R27" s="9">
        <f>R15</f>
        <v>4.0417299088459008E-2</v>
      </c>
      <c r="S27" s="16"/>
      <c r="T27" s="16">
        <f>P27*R27</f>
        <v>1.8406361014495661E-2</v>
      </c>
      <c r="U27" s="18"/>
      <c r="V27" s="9">
        <f>T27*(1/'LGE Electric - SCH H-1'!$D$20)</f>
        <v>1.8480838794838861E-2</v>
      </c>
      <c r="W27" s="10"/>
      <c r="X27" s="12">
        <f>$N$30*V27</f>
        <v>63014858.240949921</v>
      </c>
      <c r="Y27" s="23"/>
      <c r="Z27" s="12">
        <f>X27-X15</f>
        <v>-1063244.6807924882</v>
      </c>
      <c r="AA27" s="8"/>
      <c r="AB27" s="8"/>
      <c r="AC27" s="8"/>
      <c r="AD27" s="8"/>
      <c r="AE27" s="8"/>
      <c r="AF27" s="8"/>
      <c r="AG27" s="8"/>
    </row>
    <row r="28" spans="1:33" s="4" customFormat="1" x14ac:dyDescent="0.3">
      <c r="A28" s="2"/>
      <c r="B28" s="4" t="s">
        <v>25</v>
      </c>
      <c r="D28" s="69">
        <f>N16</f>
        <v>1844129752.8122377</v>
      </c>
      <c r="E28" s="11"/>
      <c r="F28" s="69">
        <f t="shared" si="0"/>
        <v>-30599550.563527565</v>
      </c>
      <c r="G28" s="12"/>
      <c r="H28" s="77"/>
      <c r="I28" s="21"/>
      <c r="J28" s="12"/>
      <c r="K28" s="9"/>
      <c r="L28" s="16"/>
      <c r="M28" s="16"/>
      <c r="N28" s="70">
        <f t="shared" si="1"/>
        <v>1813530202.2487102</v>
      </c>
      <c r="O28" s="16"/>
      <c r="P28" s="71">
        <f>N28/N30</f>
        <v>0.53186756668048796</v>
      </c>
      <c r="Q28" s="16"/>
      <c r="R28" s="16">
        <f>R16</f>
        <v>0.1</v>
      </c>
      <c r="S28" s="16"/>
      <c r="T28" s="71">
        <f>P28*R28</f>
        <v>5.3186756668048799E-2</v>
      </c>
      <c r="U28" s="18"/>
      <c r="V28" s="71">
        <f>T28*'LGE Electric - SCH H-1'!$E$30</f>
        <v>7.1155185334337484E-2</v>
      </c>
      <c r="W28" s="15"/>
      <c r="X28" s="69">
        <f>$N$30*V28</f>
        <v>242620693.07178822</v>
      </c>
      <c r="Y28" s="15"/>
      <c r="Z28" s="69">
        <f>X28-X16</f>
        <v>-4093719.6172430217</v>
      </c>
      <c r="AA28" s="8"/>
      <c r="AB28" s="8"/>
      <c r="AC28" s="8"/>
      <c r="AD28" s="8"/>
      <c r="AE28" s="8"/>
      <c r="AF28" s="8"/>
      <c r="AG28" s="8"/>
    </row>
    <row r="29" spans="1:33" s="4" customFormat="1" x14ac:dyDescent="0.3">
      <c r="A29" s="2"/>
      <c r="D29" s="11"/>
      <c r="E29" s="11"/>
      <c r="F29" s="12"/>
      <c r="G29" s="12"/>
      <c r="H29" s="76"/>
      <c r="I29" s="76"/>
      <c r="J29" s="12"/>
      <c r="L29" s="8"/>
      <c r="M29" s="8"/>
      <c r="N29" s="72"/>
      <c r="O29" s="8"/>
      <c r="Q29" s="8"/>
      <c r="R29" s="9"/>
      <c r="S29" s="8"/>
      <c r="T29" s="9"/>
      <c r="U29" s="16"/>
      <c r="V29" s="17"/>
      <c r="W29" s="18"/>
      <c r="X29" s="11"/>
      <c r="Y29" s="17"/>
      <c r="Z29" s="18"/>
      <c r="AA29" s="8"/>
      <c r="AB29" s="8"/>
      <c r="AC29" s="8"/>
      <c r="AD29" s="8"/>
      <c r="AE29" s="8"/>
      <c r="AF29" s="8"/>
      <c r="AG29" s="8"/>
    </row>
    <row r="30" spans="1:33" s="4" customFormat="1" ht="12.9" thickBot="1" x14ac:dyDescent="0.35">
      <c r="B30" s="4" t="s">
        <v>26</v>
      </c>
      <c r="D30" s="73">
        <f>SUM(D26:D29)</f>
        <v>3467272434.6060247</v>
      </c>
      <c r="E30" s="11"/>
      <c r="F30" s="73">
        <v>-57532273.972836211</v>
      </c>
      <c r="G30" s="12"/>
      <c r="H30" s="12"/>
      <c r="I30" s="12"/>
      <c r="J30" s="12"/>
      <c r="K30" s="11"/>
      <c r="L30" s="20"/>
      <c r="M30" s="20"/>
      <c r="N30" s="73">
        <f>SUM(N26:N29)</f>
        <v>3409740160.6331887</v>
      </c>
      <c r="O30" s="20"/>
      <c r="P30" s="74">
        <f>SUM(P26:P29)</f>
        <v>1</v>
      </c>
      <c r="Q30" s="20"/>
      <c r="R30" s="12"/>
      <c r="S30" s="12"/>
      <c r="T30" s="74">
        <f>SUM(T26:T29)</f>
        <v>7.1651669187148964E-2</v>
      </c>
      <c r="U30" s="12"/>
      <c r="V30" s="74">
        <f>SUM(V26:V29)</f>
        <v>8.9694812551121272E-2</v>
      </c>
      <c r="W30" s="12"/>
      <c r="X30" s="75">
        <f>SUM(X26:X29)</f>
        <v>305836004.55602401</v>
      </c>
      <c r="Y30" s="12"/>
      <c r="Z30" s="75">
        <f>SUM(Z26:Z29)</f>
        <v>-5160346.5296332762</v>
      </c>
      <c r="AA30" s="8"/>
      <c r="AB30" s="8"/>
      <c r="AC30" s="8"/>
      <c r="AD30" s="8"/>
      <c r="AE30" s="8"/>
      <c r="AF30" s="8"/>
      <c r="AG30" s="8"/>
    </row>
    <row r="31" spans="1:33" s="4" customFormat="1" ht="12.9" thickTop="1" x14ac:dyDescent="0.3">
      <c r="H31" s="8"/>
      <c r="I31" s="8"/>
      <c r="J31" s="8"/>
      <c r="L31" s="8"/>
      <c r="M31" s="8"/>
      <c r="O31" s="8"/>
      <c r="Q31" s="8"/>
      <c r="S31" s="8"/>
      <c r="U31" s="8"/>
      <c r="AA31" s="8"/>
      <c r="AB31" s="8"/>
      <c r="AC31" s="8"/>
      <c r="AD31" s="8"/>
      <c r="AE31" s="8"/>
      <c r="AF31" s="8"/>
      <c r="AG31" s="8"/>
    </row>
    <row r="32" spans="1:33" s="4" customFormat="1" x14ac:dyDescent="0.3">
      <c r="H32" s="8"/>
      <c r="I32" s="8"/>
      <c r="J32" s="8"/>
      <c r="L32" s="8"/>
      <c r="M32" s="8"/>
      <c r="O32" s="8"/>
      <c r="Q32" s="8"/>
      <c r="S32" s="8"/>
      <c r="U32" s="8"/>
      <c r="AA32" s="8"/>
      <c r="AB32" s="8"/>
      <c r="AC32" s="8"/>
      <c r="AD32" s="8"/>
      <c r="AE32" s="8"/>
      <c r="AF32" s="8"/>
      <c r="AG32" s="8"/>
    </row>
    <row r="33" spans="1:33" s="4" customFormat="1" ht="13.75" x14ac:dyDescent="0.3">
      <c r="A33" s="1" t="s">
        <v>85</v>
      </c>
      <c r="H33" s="8"/>
      <c r="I33" s="8"/>
      <c r="J33" s="8"/>
      <c r="L33" s="8"/>
      <c r="M33" s="8"/>
      <c r="O33" s="8"/>
      <c r="Q33" s="8"/>
      <c r="S33" s="8"/>
      <c r="U33" s="8"/>
      <c r="AA33" s="8"/>
      <c r="AB33" s="8"/>
      <c r="AC33" s="8"/>
      <c r="AD33" s="8"/>
      <c r="AE33" s="8"/>
      <c r="AF33" s="8"/>
      <c r="AG33" s="8"/>
    </row>
    <row r="34" spans="1:33" s="4" customFormat="1" x14ac:dyDescent="0.3">
      <c r="A34" s="2"/>
      <c r="H34" s="6" t="s">
        <v>33</v>
      </c>
      <c r="I34" s="6"/>
      <c r="J34" s="6"/>
      <c r="K34" s="6"/>
      <c r="L34" s="6" t="s">
        <v>33</v>
      </c>
      <c r="N34" s="6" t="s">
        <v>1</v>
      </c>
      <c r="R34" s="6"/>
      <c r="T34" s="63"/>
      <c r="U34" s="6"/>
      <c r="V34" s="6"/>
      <c r="W34" s="6"/>
      <c r="Y34" s="6"/>
      <c r="AA34" s="8"/>
      <c r="AB34" s="8"/>
      <c r="AC34" s="8"/>
      <c r="AD34" s="8"/>
      <c r="AE34" s="8"/>
      <c r="AF34" s="8"/>
      <c r="AG34" s="8"/>
    </row>
    <row r="35" spans="1:33" s="4" customFormat="1" x14ac:dyDescent="0.3">
      <c r="A35" s="2"/>
      <c r="D35" s="6" t="s">
        <v>2</v>
      </c>
      <c r="E35" s="6"/>
      <c r="F35" s="6"/>
      <c r="G35" s="6"/>
      <c r="H35" s="6" t="s">
        <v>3</v>
      </c>
      <c r="I35" s="6"/>
      <c r="J35" s="6" t="s">
        <v>33</v>
      </c>
      <c r="K35" s="6"/>
      <c r="L35" s="6" t="s">
        <v>15</v>
      </c>
      <c r="N35" s="6" t="s">
        <v>33</v>
      </c>
      <c r="P35" s="6" t="s">
        <v>1</v>
      </c>
      <c r="R35" s="6"/>
      <c r="T35" s="6"/>
      <c r="U35" s="6"/>
      <c r="V35" s="6"/>
      <c r="W35" s="6"/>
      <c r="Y35" s="6"/>
      <c r="Z35" s="7"/>
      <c r="AA35" s="8"/>
      <c r="AB35" s="8"/>
      <c r="AC35" s="8"/>
      <c r="AD35" s="8"/>
      <c r="AE35" s="8"/>
      <c r="AF35" s="8"/>
      <c r="AG35" s="8"/>
    </row>
    <row r="36" spans="1:33" s="4" customFormat="1" x14ac:dyDescent="0.3">
      <c r="A36" s="2"/>
      <c r="D36" s="6" t="s">
        <v>4</v>
      </c>
      <c r="E36" s="6"/>
      <c r="F36" s="6" t="s">
        <v>8</v>
      </c>
      <c r="G36" s="6"/>
      <c r="H36" s="6" t="s">
        <v>34</v>
      </c>
      <c r="I36" s="6"/>
      <c r="J36" s="6" t="s">
        <v>34</v>
      </c>
      <c r="K36" s="6"/>
      <c r="L36" s="6" t="s">
        <v>35</v>
      </c>
      <c r="M36" s="6"/>
      <c r="N36" s="6" t="s">
        <v>34</v>
      </c>
      <c r="O36" s="6"/>
      <c r="P36" s="6" t="s">
        <v>8</v>
      </c>
      <c r="Q36" s="6"/>
      <c r="R36" s="6" t="s">
        <v>10</v>
      </c>
      <c r="S36" s="6"/>
      <c r="T36" s="6" t="s">
        <v>11</v>
      </c>
      <c r="U36" s="6"/>
      <c r="V36" s="6" t="s">
        <v>12</v>
      </c>
      <c r="W36" s="8"/>
      <c r="X36" s="6" t="s">
        <v>13</v>
      </c>
      <c r="Z36" s="7"/>
      <c r="AA36" s="8"/>
      <c r="AB36" s="8"/>
      <c r="AC36" s="8"/>
      <c r="AD36" s="8"/>
      <c r="AE36" s="8"/>
      <c r="AF36" s="8"/>
      <c r="AG36" s="8"/>
    </row>
    <row r="37" spans="1:33" s="4" customFormat="1" x14ac:dyDescent="0.3">
      <c r="A37" s="2"/>
      <c r="D37" s="64" t="s">
        <v>14</v>
      </c>
      <c r="E37" s="6"/>
      <c r="F37" s="64" t="s">
        <v>18</v>
      </c>
      <c r="G37" s="6"/>
      <c r="H37" s="64" t="s">
        <v>17</v>
      </c>
      <c r="I37" s="6"/>
      <c r="J37" s="64" t="s">
        <v>16</v>
      </c>
      <c r="K37" s="64"/>
      <c r="L37" s="64" t="s">
        <v>16</v>
      </c>
      <c r="M37" s="6"/>
      <c r="N37" s="64" t="s">
        <v>16</v>
      </c>
      <c r="O37" s="6"/>
      <c r="P37" s="64" t="s">
        <v>18</v>
      </c>
      <c r="Q37" s="6"/>
      <c r="R37" s="64" t="s">
        <v>19</v>
      </c>
      <c r="S37" s="6"/>
      <c r="T37" s="64" t="s">
        <v>20</v>
      </c>
      <c r="U37" s="6"/>
      <c r="V37" s="65" t="s">
        <v>21</v>
      </c>
      <c r="W37" s="8"/>
      <c r="X37" s="64" t="s">
        <v>22</v>
      </c>
      <c r="Z37" s="88"/>
      <c r="AA37" s="8"/>
      <c r="AB37" s="8"/>
      <c r="AC37" s="8"/>
      <c r="AD37" s="8"/>
      <c r="AE37" s="8"/>
      <c r="AF37" s="8"/>
      <c r="AG37" s="8"/>
    </row>
    <row r="38" spans="1:33" s="4" customFormat="1" x14ac:dyDescent="0.3">
      <c r="A38" s="2"/>
      <c r="D38" s="6"/>
      <c r="E38" s="6"/>
      <c r="W38" s="8"/>
      <c r="Z38" s="8"/>
      <c r="AA38" s="8"/>
      <c r="AB38" s="8"/>
      <c r="AC38" s="8"/>
      <c r="AD38" s="8"/>
      <c r="AE38" s="8"/>
      <c r="AF38" s="8"/>
      <c r="AG38" s="8"/>
    </row>
    <row r="39" spans="1:33" s="4" customFormat="1" x14ac:dyDescent="0.3">
      <c r="A39" s="2"/>
      <c r="B39" s="4" t="s">
        <v>23</v>
      </c>
      <c r="D39" s="11">
        <v>63390580.716804899</v>
      </c>
      <c r="E39" s="11"/>
      <c r="F39" s="9">
        <f>D39/D43</f>
        <v>1.2622813021079898E-2</v>
      </c>
      <c r="G39" s="11"/>
      <c r="H39" s="66">
        <v>0.77690000000000003</v>
      </c>
      <c r="I39" s="22"/>
      <c r="J39" s="22">
        <f>D39*H39</f>
        <v>49248142.158885725</v>
      </c>
      <c r="K39" s="22"/>
      <c r="L39" s="11">
        <v>-5704815.7197394492</v>
      </c>
      <c r="M39" s="9"/>
      <c r="N39" s="22">
        <f>J39+L39</f>
        <v>43543326.439146273</v>
      </c>
      <c r="O39" s="9"/>
      <c r="P39" s="9">
        <f>N39/N43</f>
        <v>1.2622813021079897E-2</v>
      </c>
      <c r="Q39" s="9"/>
      <c r="R39" s="9">
        <v>4.6002316569744824E-3</v>
      </c>
      <c r="S39" s="9"/>
      <c r="T39" s="9">
        <f>P39*R39</f>
        <v>5.8067864059641441E-5</v>
      </c>
      <c r="U39" s="9"/>
      <c r="V39" s="9">
        <f>T39*(1/'LGE Electric - SCH H-1'!$D$20)</f>
        <v>5.8302824442143276E-5</v>
      </c>
      <c r="W39" s="10"/>
      <c r="X39" s="11">
        <f>$N$43*V39</f>
        <v>201119.90194015345</v>
      </c>
      <c r="Y39" s="23"/>
      <c r="Z39" s="12"/>
      <c r="AA39" s="8"/>
      <c r="AB39" s="8"/>
      <c r="AC39" s="8"/>
      <c r="AD39" s="8"/>
      <c r="AE39" s="8"/>
      <c r="AF39" s="8"/>
      <c r="AG39" s="8"/>
    </row>
    <row r="40" spans="1:33" s="4" customFormat="1" x14ac:dyDescent="0.3">
      <c r="A40" s="2"/>
      <c r="B40" s="4" t="s">
        <v>24</v>
      </c>
      <c r="D40" s="11">
        <v>2287339121.0839834</v>
      </c>
      <c r="E40" s="11"/>
      <c r="F40" s="9">
        <f>D40/D43</f>
        <v>0.45547230700144364</v>
      </c>
      <c r="G40" s="11"/>
      <c r="H40" s="66">
        <v>0.77690000000000003</v>
      </c>
      <c r="I40" s="22"/>
      <c r="J40" s="21">
        <f>D40*H40</f>
        <v>1777033763.1701467</v>
      </c>
      <c r="K40" s="21"/>
      <c r="L40" s="11">
        <v>-205848377.26333785</v>
      </c>
      <c r="M40" s="9"/>
      <c r="N40" s="21">
        <f>J40+L40</f>
        <v>1571185385.9068089</v>
      </c>
      <c r="O40" s="9"/>
      <c r="P40" s="9">
        <f>N40/N43</f>
        <v>0.45547230700144364</v>
      </c>
      <c r="Q40" s="9"/>
      <c r="R40" s="9">
        <v>4.0417299088459008E-2</v>
      </c>
      <c r="S40" s="9"/>
      <c r="T40" s="16">
        <f>P40*R40</f>
        <v>1.840896045858777E-2</v>
      </c>
      <c r="U40" s="9"/>
      <c r="V40" s="9">
        <f>T40*(1/'LGE Electric - SCH H-1'!$D$20)</f>
        <v>1.8483448757078799E-2</v>
      </c>
      <c r="W40" s="10"/>
      <c r="X40" s="11">
        <f t="shared" ref="X40:X41" si="2">$N$43*V40</f>
        <v>63760022.556514136</v>
      </c>
      <c r="Y40" s="23"/>
      <c r="Z40" s="12"/>
      <c r="AA40" s="8"/>
      <c r="AB40" s="8"/>
      <c r="AC40" s="8"/>
      <c r="AD40" s="8"/>
      <c r="AE40" s="8"/>
      <c r="AF40" s="8"/>
      <c r="AG40" s="8"/>
    </row>
    <row r="41" spans="1:33" s="4" customFormat="1" x14ac:dyDescent="0.3">
      <c r="A41" s="2"/>
      <c r="B41" s="4" t="s">
        <v>25</v>
      </c>
      <c r="D41" s="69">
        <v>2671176319.5388002</v>
      </c>
      <c r="E41" s="11"/>
      <c r="F41" s="71">
        <f>D41/D43</f>
        <v>0.53190487997747649</v>
      </c>
      <c r="G41" s="11"/>
      <c r="H41" s="66">
        <v>0.77690000000000003</v>
      </c>
      <c r="I41" s="22"/>
      <c r="J41" s="70">
        <f>D41*H41</f>
        <v>2075236882.649694</v>
      </c>
      <c r="K41" s="70"/>
      <c r="L41" s="69">
        <v>-240391687.30727458</v>
      </c>
      <c r="M41" s="9"/>
      <c r="N41" s="70">
        <f>J41+L41</f>
        <v>1834845195.3424194</v>
      </c>
      <c r="O41" s="9"/>
      <c r="P41" s="71">
        <f>N41/N43</f>
        <v>0.53190487997747649</v>
      </c>
      <c r="Q41" s="9"/>
      <c r="R41" s="16">
        <v>0.1</v>
      </c>
      <c r="S41" s="9"/>
      <c r="T41" s="71">
        <f>P41*R41</f>
        <v>5.319048799774765E-2</v>
      </c>
      <c r="U41" s="9"/>
      <c r="V41" s="71">
        <f>T41*'LGE Electric - SCH H-1'!$E$30</f>
        <v>7.1160177243468598E-2</v>
      </c>
      <c r="W41" s="15"/>
      <c r="X41" s="69">
        <f t="shared" si="2"/>
        <v>245472290.68554932</v>
      </c>
      <c r="Y41" s="15"/>
      <c r="Z41" s="12"/>
      <c r="AA41" s="8"/>
      <c r="AB41" s="8"/>
      <c r="AC41" s="8"/>
      <c r="AD41" s="8"/>
      <c r="AE41" s="8"/>
      <c r="AF41" s="8"/>
      <c r="AG41" s="8"/>
    </row>
    <row r="42" spans="1:33" s="4" customFormat="1" x14ac:dyDescent="0.3">
      <c r="A42" s="2"/>
      <c r="D42" s="11"/>
      <c r="E42" s="11"/>
      <c r="G42" s="11"/>
      <c r="H42" s="72"/>
      <c r="I42" s="72"/>
      <c r="J42" s="72"/>
      <c r="K42" s="72"/>
      <c r="N42" s="72"/>
      <c r="R42" s="9"/>
      <c r="T42" s="9"/>
      <c r="U42" s="9"/>
      <c r="V42" s="17"/>
      <c r="W42" s="18"/>
      <c r="X42" s="11"/>
      <c r="Y42" s="17"/>
      <c r="Z42" s="12"/>
      <c r="AA42" s="8"/>
      <c r="AB42" s="8"/>
      <c r="AC42" s="8"/>
      <c r="AD42" s="8"/>
      <c r="AE42" s="8"/>
      <c r="AF42" s="8"/>
      <c r="AG42" s="8"/>
    </row>
    <row r="43" spans="1:33" s="4" customFormat="1" ht="12.9" thickBot="1" x14ac:dyDescent="0.35">
      <c r="B43" s="4" t="s">
        <v>26</v>
      </c>
      <c r="D43" s="73">
        <f>SUM(D39:D42)</f>
        <v>5021906021.3395882</v>
      </c>
      <c r="E43" s="11"/>
      <c r="F43" s="74">
        <f>SUM(F39:F42)</f>
        <v>1</v>
      </c>
      <c r="G43" s="11"/>
      <c r="H43" s="11"/>
      <c r="I43" s="11"/>
      <c r="J43" s="73">
        <f>SUM(J39:J42)</f>
        <v>3901518787.9787264</v>
      </c>
      <c r="K43" s="11"/>
      <c r="L43" s="73">
        <f>SUM(L39:L42)</f>
        <v>-451944880.29035187</v>
      </c>
      <c r="M43" s="11"/>
      <c r="N43" s="73">
        <f>SUM(N39:N42)</f>
        <v>3449573907.6883745</v>
      </c>
      <c r="O43" s="11"/>
      <c r="P43" s="74">
        <f>SUM(P39:P42)</f>
        <v>1</v>
      </c>
      <c r="Q43" s="11"/>
      <c r="R43" s="12"/>
      <c r="S43" s="11"/>
      <c r="T43" s="74">
        <f>SUM(T39:T42)</f>
        <v>7.1657516320395062E-2</v>
      </c>
      <c r="U43" s="11"/>
      <c r="V43" s="74">
        <f>SUM(V39:V42)</f>
        <v>8.9701928824989535E-2</v>
      </c>
      <c r="W43" s="12"/>
      <c r="X43" s="75">
        <f>SUM(X39:X42)</f>
        <v>309433433.14400363</v>
      </c>
      <c r="Y43" s="12"/>
      <c r="Z43" s="19"/>
      <c r="AA43" s="8"/>
      <c r="AB43" s="8"/>
      <c r="AC43" s="8"/>
      <c r="AD43" s="8"/>
      <c r="AE43" s="8"/>
      <c r="AF43" s="8"/>
      <c r="AG43" s="8"/>
    </row>
    <row r="44" spans="1:33" s="4" customFormat="1" ht="12.9" thickTop="1" x14ac:dyDescent="0.3">
      <c r="H44" s="8"/>
      <c r="I44" s="8"/>
      <c r="J44" s="8"/>
      <c r="L44" s="8"/>
      <c r="M44" s="8"/>
      <c r="O44" s="8"/>
      <c r="Q44" s="8"/>
      <c r="S44" s="8"/>
      <c r="U44" s="8"/>
      <c r="Z44" s="8"/>
      <c r="AA44" s="8"/>
      <c r="AB44" s="8"/>
      <c r="AC44" s="8"/>
      <c r="AD44" s="8"/>
      <c r="AE44" s="8"/>
      <c r="AF44" s="8"/>
      <c r="AG44" s="8"/>
    </row>
    <row r="45" spans="1:33" s="4" customFormat="1" x14ac:dyDescent="0.3">
      <c r="H45" s="8"/>
      <c r="I45" s="8"/>
      <c r="J45" s="8"/>
      <c r="L45" s="8"/>
      <c r="M45" s="8"/>
      <c r="O45" s="8"/>
      <c r="Q45" s="8"/>
      <c r="S45" s="8"/>
      <c r="U45" s="8"/>
      <c r="AA45" s="8"/>
      <c r="AB45" s="8"/>
      <c r="AC45" s="8"/>
      <c r="AD45" s="8"/>
      <c r="AE45" s="8"/>
      <c r="AF45" s="8"/>
      <c r="AG45" s="8"/>
    </row>
    <row r="46" spans="1:33" s="4" customFormat="1" ht="13.75" x14ac:dyDescent="0.3">
      <c r="A46" s="1" t="s">
        <v>86</v>
      </c>
      <c r="AA46" s="21"/>
      <c r="AB46" s="8"/>
      <c r="AC46" s="8"/>
      <c r="AD46" s="8"/>
      <c r="AE46" s="8"/>
      <c r="AF46" s="8"/>
      <c r="AG46" s="8"/>
    </row>
    <row r="47" spans="1:33" s="4" customFormat="1" x14ac:dyDescent="0.3">
      <c r="A47" s="1"/>
      <c r="B47" s="2"/>
      <c r="AA47" s="8"/>
      <c r="AB47" s="8"/>
      <c r="AC47" s="8"/>
      <c r="AD47" s="8"/>
      <c r="AE47" s="8"/>
      <c r="AF47" s="8"/>
      <c r="AG47" s="8"/>
    </row>
    <row r="48" spans="1:33" s="4" customFormat="1" x14ac:dyDescent="0.3">
      <c r="A48" s="2"/>
      <c r="D48" s="6" t="s">
        <v>1</v>
      </c>
      <c r="F48" s="7" t="s">
        <v>27</v>
      </c>
      <c r="H48" s="7"/>
      <c r="I48" s="8"/>
      <c r="J48" s="7"/>
      <c r="K48" s="6"/>
      <c r="L48" s="7"/>
      <c r="M48" s="6"/>
      <c r="N48" s="6" t="s">
        <v>27</v>
      </c>
      <c r="O48" s="6"/>
      <c r="P48" s="6" t="s">
        <v>27</v>
      </c>
      <c r="Q48" s="6"/>
      <c r="R48" s="6"/>
      <c r="T48" s="6"/>
      <c r="U48" s="6"/>
      <c r="V48" s="6"/>
      <c r="W48" s="6"/>
      <c r="X48" s="6"/>
      <c r="Y48" s="6"/>
      <c r="AA48" s="8"/>
      <c r="AB48" s="8"/>
      <c r="AC48" s="8"/>
      <c r="AD48" s="8"/>
      <c r="AE48" s="8"/>
      <c r="AF48" s="8"/>
      <c r="AG48" s="8"/>
    </row>
    <row r="49" spans="1:27" s="4" customFormat="1" x14ac:dyDescent="0.3">
      <c r="A49" s="2"/>
      <c r="D49" s="6" t="s">
        <v>33</v>
      </c>
      <c r="E49" s="6"/>
      <c r="F49" s="6" t="s">
        <v>5</v>
      </c>
      <c r="G49" s="6"/>
      <c r="H49" s="7"/>
      <c r="I49" s="7"/>
      <c r="J49" s="7"/>
      <c r="K49" s="6"/>
      <c r="L49" s="7"/>
      <c r="M49" s="6"/>
      <c r="N49" s="6" t="s">
        <v>28</v>
      </c>
      <c r="O49" s="6"/>
      <c r="P49" s="6" t="s">
        <v>1</v>
      </c>
      <c r="Q49" s="6"/>
      <c r="R49" s="6"/>
      <c r="T49" s="6"/>
      <c r="U49" s="6"/>
      <c r="V49" s="6"/>
      <c r="W49" s="6"/>
      <c r="X49" s="7"/>
      <c r="Y49" s="6"/>
      <c r="Z49" s="6" t="s">
        <v>29</v>
      </c>
    </row>
    <row r="50" spans="1:27" s="4" customFormat="1" x14ac:dyDescent="0.3">
      <c r="A50" s="2"/>
      <c r="D50" s="6" t="s">
        <v>34</v>
      </c>
      <c r="E50" s="6"/>
      <c r="F50" s="7" t="s">
        <v>30</v>
      </c>
      <c r="G50" s="6"/>
      <c r="H50" s="7"/>
      <c r="I50" s="7"/>
      <c r="J50" s="7"/>
      <c r="K50" s="6"/>
      <c r="L50" s="7"/>
      <c r="M50" s="6"/>
      <c r="N50" s="6" t="s">
        <v>1</v>
      </c>
      <c r="O50" s="6"/>
      <c r="P50" s="6" t="s">
        <v>8</v>
      </c>
      <c r="Q50" s="6"/>
      <c r="R50" s="6" t="s">
        <v>10</v>
      </c>
      <c r="S50" s="6"/>
      <c r="T50" s="6" t="s">
        <v>11</v>
      </c>
      <c r="U50" s="6"/>
      <c r="V50" s="6" t="s">
        <v>12</v>
      </c>
      <c r="W50" s="8"/>
      <c r="X50" s="6" t="s">
        <v>13</v>
      </c>
      <c r="Z50" s="7" t="s">
        <v>31</v>
      </c>
    </row>
    <row r="51" spans="1:27" s="4" customFormat="1" ht="14.15" x14ac:dyDescent="0.3">
      <c r="A51" s="2"/>
      <c r="D51" s="64" t="s">
        <v>16</v>
      </c>
      <c r="E51" s="6"/>
      <c r="F51" s="64" t="s">
        <v>37</v>
      </c>
      <c r="G51" s="6"/>
      <c r="H51" s="7"/>
      <c r="I51" s="7"/>
      <c r="J51" s="7"/>
      <c r="K51" s="6"/>
      <c r="L51" s="7"/>
      <c r="M51" s="7"/>
      <c r="N51" s="64" t="s">
        <v>16</v>
      </c>
      <c r="O51" s="7"/>
      <c r="P51" s="64" t="s">
        <v>18</v>
      </c>
      <c r="Q51" s="7"/>
      <c r="R51" s="64" t="s">
        <v>19</v>
      </c>
      <c r="S51" s="7"/>
      <c r="T51" s="64" t="s">
        <v>20</v>
      </c>
      <c r="U51" s="7"/>
      <c r="V51" s="65" t="s">
        <v>21</v>
      </c>
      <c r="W51" s="8"/>
      <c r="X51" s="64" t="s">
        <v>22</v>
      </c>
      <c r="Z51" s="64" t="s">
        <v>22</v>
      </c>
      <c r="AA51" s="88"/>
    </row>
    <row r="52" spans="1:27" s="4" customFormat="1" x14ac:dyDescent="0.3">
      <c r="A52" s="2"/>
      <c r="D52" s="6"/>
      <c r="E52" s="6"/>
      <c r="H52" s="8"/>
      <c r="I52" s="8"/>
      <c r="J52" s="8"/>
      <c r="L52" s="8"/>
      <c r="M52" s="8"/>
      <c r="O52" s="8"/>
      <c r="Q52" s="8"/>
      <c r="S52" s="8"/>
      <c r="U52" s="8"/>
      <c r="W52" s="8"/>
      <c r="Z52" s="8"/>
      <c r="AA52" s="8"/>
    </row>
    <row r="53" spans="1:27" s="4" customFormat="1" x14ac:dyDescent="0.3">
      <c r="A53" s="2"/>
      <c r="B53" s="4" t="s">
        <v>23</v>
      </c>
      <c r="D53" s="11">
        <f>N39</f>
        <v>43543326.439146273</v>
      </c>
      <c r="E53" s="11"/>
      <c r="F53" s="12">
        <f>P39*$F$57</f>
        <v>-659279.42879811022</v>
      </c>
      <c r="G53" s="12"/>
      <c r="H53" s="77"/>
      <c r="I53" s="21"/>
      <c r="J53" s="12"/>
      <c r="K53" s="9"/>
      <c r="L53" s="16"/>
      <c r="M53" s="16"/>
      <c r="N53" s="22">
        <f>D53+F53</f>
        <v>42884047.010348164</v>
      </c>
      <c r="O53" s="16"/>
      <c r="P53" s="9">
        <f>N53/N57</f>
        <v>1.2622813021079895E-2</v>
      </c>
      <c r="Q53" s="16"/>
      <c r="R53" s="9">
        <f>R39</f>
        <v>4.6002316569744824E-3</v>
      </c>
      <c r="S53" s="16"/>
      <c r="T53" s="9">
        <f>P53*R53</f>
        <v>5.8067864059641435E-5</v>
      </c>
      <c r="U53" s="18"/>
      <c r="V53" s="9">
        <f>T53*(1/'LGE Electric - SCH H-1'!$D$20)</f>
        <v>5.8302824442143269E-5</v>
      </c>
      <c r="W53" s="10"/>
      <c r="X53" s="11">
        <f>$N$57*V53</f>
        <v>198074.7920481395</v>
      </c>
      <c r="Y53" s="23"/>
      <c r="Z53" s="12">
        <f>X53-X39</f>
        <v>-3045.1098920139484</v>
      </c>
      <c r="AA53" s="12"/>
    </row>
    <row r="54" spans="1:27" s="4" customFormat="1" x14ac:dyDescent="0.3">
      <c r="A54" s="2"/>
      <c r="B54" s="4" t="s">
        <v>24</v>
      </c>
      <c r="D54" s="11">
        <f t="shared" ref="D54:D55" si="3">N40</f>
        <v>1571185385.9068089</v>
      </c>
      <c r="E54" s="11"/>
      <c r="F54" s="12">
        <f t="shared" ref="F54:F55" si="4">P40*$F$57</f>
        <v>-23788954.323556926</v>
      </c>
      <c r="G54" s="12"/>
      <c r="H54" s="77"/>
      <c r="I54" s="21"/>
      <c r="J54" s="12"/>
      <c r="K54" s="9"/>
      <c r="L54" s="16"/>
      <c r="M54" s="16"/>
      <c r="N54" s="22">
        <f t="shared" ref="N54:N55" si="5">D54+F54</f>
        <v>1547396431.583252</v>
      </c>
      <c r="O54" s="16"/>
      <c r="P54" s="9">
        <f>N54/N57</f>
        <v>0.45547230700144359</v>
      </c>
      <c r="Q54" s="16"/>
      <c r="R54" s="9">
        <f t="shared" ref="R54:R55" si="6">R40</f>
        <v>4.0417299088459008E-2</v>
      </c>
      <c r="S54" s="16"/>
      <c r="T54" s="16">
        <f>P54*R54</f>
        <v>1.8408960458587767E-2</v>
      </c>
      <c r="U54" s="18"/>
      <c r="V54" s="9">
        <f>T54*(1/'LGE Electric - SCH H-1'!$D$20)</f>
        <v>1.8483448757078795E-2</v>
      </c>
      <c r="W54" s="10"/>
      <c r="X54" s="11">
        <f>$N$57*V54</f>
        <v>62794646.810360245</v>
      </c>
      <c r="Y54" s="23"/>
      <c r="Z54" s="12">
        <f t="shared" ref="Z54:Z55" si="7">X54-X40</f>
        <v>-965375.74615389109</v>
      </c>
      <c r="AA54" s="12"/>
    </row>
    <row r="55" spans="1:27" s="4" customFormat="1" x14ac:dyDescent="0.3">
      <c r="A55" s="2"/>
      <c r="B55" s="4" t="s">
        <v>25</v>
      </c>
      <c r="D55" s="69">
        <f t="shared" si="3"/>
        <v>1834845195.3424194</v>
      </c>
      <c r="E55" s="11"/>
      <c r="F55" s="69">
        <f t="shared" si="4"/>
        <v>-27780966.481944885</v>
      </c>
      <c r="G55" s="12"/>
      <c r="H55" s="77"/>
      <c r="I55" s="21"/>
      <c r="J55" s="12"/>
      <c r="K55" s="9"/>
      <c r="L55" s="16"/>
      <c r="M55" s="16"/>
      <c r="N55" s="70">
        <f t="shared" si="5"/>
        <v>1807064228.8604746</v>
      </c>
      <c r="O55" s="16"/>
      <c r="P55" s="71">
        <f>N55/N57</f>
        <v>0.53190487997747649</v>
      </c>
      <c r="Q55" s="16"/>
      <c r="R55" s="9">
        <f t="shared" si="6"/>
        <v>0.1</v>
      </c>
      <c r="S55" s="16"/>
      <c r="T55" s="71">
        <f>P55*R55</f>
        <v>5.319048799774765E-2</v>
      </c>
      <c r="U55" s="18"/>
      <c r="V55" s="71">
        <f>T55*'LGE Electric - SCH H-1'!$E$30</f>
        <v>7.1160177243468598E-2</v>
      </c>
      <c r="W55" s="15"/>
      <c r="X55" s="69">
        <f t="shared" ref="X55" si="8">$N$57*V55</f>
        <v>241755651.53959194</v>
      </c>
      <c r="Y55" s="15"/>
      <c r="Z55" s="69">
        <f t="shared" si="7"/>
        <v>-3716639.1459573805</v>
      </c>
      <c r="AA55" s="12"/>
    </row>
    <row r="56" spans="1:27" s="4" customFormat="1" x14ac:dyDescent="0.3">
      <c r="A56" s="2"/>
      <c r="D56" s="11"/>
      <c r="E56" s="11"/>
      <c r="F56" s="12"/>
      <c r="G56" s="12"/>
      <c r="H56" s="76"/>
      <c r="I56" s="76"/>
      <c r="J56" s="12"/>
      <c r="L56" s="8"/>
      <c r="M56" s="8"/>
      <c r="N56" s="72"/>
      <c r="O56" s="8"/>
      <c r="Q56" s="8"/>
      <c r="R56" s="9"/>
      <c r="S56" s="8"/>
      <c r="T56" s="9"/>
      <c r="U56" s="16"/>
      <c r="V56" s="17"/>
      <c r="W56" s="18"/>
      <c r="X56" s="11"/>
      <c r="Y56" s="17"/>
      <c r="Z56" s="18"/>
      <c r="AA56" s="12"/>
    </row>
    <row r="57" spans="1:27" s="4" customFormat="1" ht="12.9" thickBot="1" x14ac:dyDescent="0.35">
      <c r="B57" s="4" t="s">
        <v>26</v>
      </c>
      <c r="D57" s="73">
        <f>SUM(D53:D56)</f>
        <v>3449573907.6883745</v>
      </c>
      <c r="E57" s="11"/>
      <c r="F57" s="73">
        <v>-52229200.23429992</v>
      </c>
      <c r="G57" s="12"/>
      <c r="H57" s="12"/>
      <c r="I57" s="12"/>
      <c r="J57" s="12"/>
      <c r="K57" s="11"/>
      <c r="L57" s="20"/>
      <c r="M57" s="20"/>
      <c r="N57" s="73">
        <f>SUM(N53:N56)</f>
        <v>3397344707.4540749</v>
      </c>
      <c r="O57" s="20"/>
      <c r="P57" s="74">
        <f>SUM(P53:P56)</f>
        <v>1</v>
      </c>
      <c r="Q57" s="20"/>
      <c r="R57" s="12"/>
      <c r="S57" s="12"/>
      <c r="T57" s="74">
        <f>SUM(T53:T56)</f>
        <v>7.1657516320395062E-2</v>
      </c>
      <c r="U57" s="12"/>
      <c r="V57" s="74">
        <f>SUM(V53:V56)</f>
        <v>8.9701928824989535E-2</v>
      </c>
      <c r="W57" s="12"/>
      <c r="X57" s="75">
        <f>SUM(X53:X56)</f>
        <v>304748373.14200032</v>
      </c>
      <c r="Y57" s="12"/>
      <c r="Z57" s="75">
        <f>SUM(Z53:Z56)</f>
        <v>-4685060.002003286</v>
      </c>
      <c r="AA57" s="19"/>
    </row>
    <row r="58" spans="1:27" s="4" customFormat="1" ht="12.9" thickTop="1" x14ac:dyDescent="0.3">
      <c r="H58" s="8"/>
      <c r="I58" s="8"/>
      <c r="J58" s="8"/>
      <c r="L58" s="8"/>
      <c r="M58" s="8"/>
      <c r="O58" s="8"/>
      <c r="Q58" s="8"/>
      <c r="S58" s="8"/>
      <c r="U58" s="8"/>
    </row>
    <row r="59" spans="1:27" s="4" customFormat="1" ht="14.15" x14ac:dyDescent="0.3">
      <c r="F59" s="22">
        <v>14947674.01</v>
      </c>
      <c r="H59" s="8" t="s">
        <v>36</v>
      </c>
      <c r="I59" s="8"/>
      <c r="J59" s="8"/>
      <c r="L59" s="8"/>
      <c r="M59" s="8"/>
      <c r="O59" s="8"/>
      <c r="Q59" s="8"/>
      <c r="S59" s="8"/>
      <c r="U59" s="8"/>
    </row>
    <row r="60" spans="1:27" x14ac:dyDescent="0.3">
      <c r="A60" s="4"/>
      <c r="B60" s="4"/>
      <c r="C60" s="4"/>
      <c r="D60" s="4"/>
      <c r="E60" s="4"/>
      <c r="F60" s="4"/>
      <c r="G60" s="4"/>
      <c r="H60" s="8"/>
      <c r="I60" s="8"/>
      <c r="J60" s="8"/>
      <c r="K60" s="4"/>
      <c r="L60" s="8"/>
      <c r="M60" s="8"/>
      <c r="N60" s="4"/>
      <c r="O60" s="8"/>
      <c r="P60" s="4"/>
      <c r="Q60" s="8"/>
      <c r="R60" s="4"/>
      <c r="S60" s="8"/>
      <c r="T60" s="4"/>
      <c r="U60" s="8"/>
      <c r="V60" s="4"/>
      <c r="W60" s="4"/>
      <c r="X60" s="4"/>
      <c r="Y60" s="4"/>
      <c r="Z60" s="4"/>
      <c r="AA60" s="4"/>
    </row>
    <row r="61" spans="1:27" ht="13.75" x14ac:dyDescent="0.3">
      <c r="A61" s="1" t="s">
        <v>89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2"/>
      <c r="B63" s="4"/>
      <c r="C63" s="4"/>
      <c r="D63" s="6" t="s">
        <v>1</v>
      </c>
      <c r="E63" s="8"/>
      <c r="F63" s="7"/>
      <c r="G63" s="8"/>
      <c r="H63" s="4"/>
      <c r="I63" s="4"/>
      <c r="J63" s="4"/>
      <c r="K63" s="4"/>
      <c r="L63" s="4"/>
      <c r="M63" s="4"/>
      <c r="N63" s="6"/>
      <c r="O63" s="6"/>
      <c r="P63" s="6"/>
      <c r="Q63" s="4"/>
      <c r="R63" s="6"/>
      <c r="S63" s="6"/>
      <c r="T63" s="6"/>
      <c r="U63" s="6"/>
      <c r="V63" s="6"/>
      <c r="W63" s="4"/>
      <c r="X63" s="4"/>
      <c r="Y63" s="4"/>
      <c r="Z63" s="4"/>
      <c r="AA63" s="4"/>
    </row>
    <row r="64" spans="1:27" x14ac:dyDescent="0.3">
      <c r="A64" s="2"/>
      <c r="B64" s="4"/>
      <c r="C64" s="4"/>
      <c r="D64" s="6" t="s">
        <v>33</v>
      </c>
      <c r="E64" s="7"/>
      <c r="F64" s="6" t="s">
        <v>83</v>
      </c>
      <c r="G64" s="7"/>
      <c r="H64" s="6" t="s">
        <v>5</v>
      </c>
      <c r="I64" s="4"/>
      <c r="J64" s="4"/>
      <c r="K64" s="4"/>
      <c r="L64" s="4"/>
      <c r="M64" s="4"/>
      <c r="N64" s="6" t="s">
        <v>28</v>
      </c>
      <c r="O64" s="6"/>
      <c r="P64" s="6" t="s">
        <v>1</v>
      </c>
      <c r="Q64" s="6"/>
      <c r="R64" s="6"/>
      <c r="S64" s="4"/>
      <c r="T64" s="6"/>
      <c r="U64" s="6"/>
      <c r="V64" s="6"/>
      <c r="W64" s="6"/>
      <c r="X64" s="7"/>
      <c r="Y64" s="6"/>
      <c r="Z64" s="6" t="s">
        <v>29</v>
      </c>
      <c r="AA64" s="4"/>
    </row>
    <row r="65" spans="1:29" x14ac:dyDescent="0.3">
      <c r="A65" s="2"/>
      <c r="B65" s="4"/>
      <c r="C65" s="4"/>
      <c r="D65" s="6" t="s">
        <v>34</v>
      </c>
      <c r="E65" s="7"/>
      <c r="F65" s="6" t="s">
        <v>8</v>
      </c>
      <c r="G65" s="7"/>
      <c r="H65" s="7" t="s">
        <v>30</v>
      </c>
      <c r="I65" s="4"/>
      <c r="J65" s="4"/>
      <c r="K65" s="4"/>
      <c r="L65" s="4"/>
      <c r="M65" s="4"/>
      <c r="N65" s="6" t="s">
        <v>1</v>
      </c>
      <c r="O65" s="6"/>
      <c r="P65" s="6" t="s">
        <v>8</v>
      </c>
      <c r="Q65" s="6"/>
      <c r="R65" s="6" t="s">
        <v>10</v>
      </c>
      <c r="S65" s="6"/>
      <c r="T65" s="6" t="s">
        <v>11</v>
      </c>
      <c r="U65" s="6"/>
      <c r="V65" s="6" t="s">
        <v>12</v>
      </c>
      <c r="W65" s="8"/>
      <c r="X65" s="6" t="s">
        <v>13</v>
      </c>
      <c r="Y65" s="4"/>
      <c r="Z65" s="7" t="s">
        <v>31</v>
      </c>
      <c r="AA65" s="4"/>
    </row>
    <row r="66" spans="1:29" ht="14.15" x14ac:dyDescent="0.3">
      <c r="A66" s="2"/>
      <c r="B66" s="4"/>
      <c r="C66" s="4"/>
      <c r="D66" s="64" t="s">
        <v>16</v>
      </c>
      <c r="E66" s="7"/>
      <c r="F66" s="64" t="s">
        <v>84</v>
      </c>
      <c r="G66" s="7"/>
      <c r="H66" s="64" t="s">
        <v>42</v>
      </c>
      <c r="I66" s="4"/>
      <c r="J66" s="4"/>
      <c r="K66" s="4"/>
      <c r="L66" s="4"/>
      <c r="M66" s="4"/>
      <c r="N66" s="64" t="s">
        <v>16</v>
      </c>
      <c r="O66" s="7"/>
      <c r="P66" s="64" t="s">
        <v>18</v>
      </c>
      <c r="Q66" s="7"/>
      <c r="R66" s="64" t="s">
        <v>19</v>
      </c>
      <c r="S66" s="7"/>
      <c r="T66" s="64" t="s">
        <v>20</v>
      </c>
      <c r="U66" s="7"/>
      <c r="V66" s="65" t="s">
        <v>21</v>
      </c>
      <c r="W66" s="8"/>
      <c r="X66" s="64" t="s">
        <v>22</v>
      </c>
      <c r="Y66" s="4"/>
      <c r="Z66" s="64" t="s">
        <v>22</v>
      </c>
      <c r="AA66" s="88"/>
    </row>
    <row r="67" spans="1:29" x14ac:dyDescent="0.3">
      <c r="A67" s="2"/>
      <c r="B67" s="4"/>
      <c r="C67" s="4"/>
      <c r="D67" s="6"/>
      <c r="E67" s="7"/>
      <c r="F67" s="4"/>
      <c r="G67" s="8"/>
      <c r="H67" s="4"/>
      <c r="I67" s="4"/>
      <c r="J67" s="4"/>
      <c r="K67" s="4"/>
      <c r="L67" s="4"/>
      <c r="M67" s="4"/>
      <c r="N67" s="4"/>
      <c r="O67" s="8"/>
      <c r="P67" s="4"/>
      <c r="Q67" s="8"/>
      <c r="R67" s="4"/>
      <c r="S67" s="8"/>
      <c r="T67" s="4"/>
      <c r="U67" s="8"/>
      <c r="V67" s="4"/>
      <c r="W67" s="8"/>
      <c r="X67" s="4"/>
      <c r="Y67" s="4"/>
      <c r="Z67" s="8"/>
      <c r="AA67" s="8"/>
    </row>
    <row r="68" spans="1:29" x14ac:dyDescent="0.3">
      <c r="A68" s="2"/>
      <c r="B68" s="4" t="s">
        <v>23</v>
      </c>
      <c r="C68" s="4"/>
      <c r="D68" s="11">
        <f>D53</f>
        <v>43543326.439146273</v>
      </c>
      <c r="E68" s="12"/>
      <c r="F68" s="9">
        <f>'CMG-10'!F13</f>
        <v>0.83369697877453874</v>
      </c>
      <c r="G68" s="12"/>
      <c r="H68" s="22">
        <f>$F$57*F68</f>
        <v>-43543326.439146273</v>
      </c>
      <c r="I68" s="4"/>
      <c r="J68" s="4"/>
      <c r="K68" s="4"/>
      <c r="L68" s="4"/>
      <c r="M68" s="4"/>
      <c r="N68" s="22">
        <f>D68+H68</f>
        <v>0</v>
      </c>
      <c r="O68" s="16"/>
      <c r="P68" s="9">
        <f>N68/N72</f>
        <v>0</v>
      </c>
      <c r="Q68" s="16"/>
      <c r="R68" s="9">
        <f>R53</f>
        <v>4.6002316569744824E-3</v>
      </c>
      <c r="S68" s="16"/>
      <c r="T68" s="9">
        <f>P68*R68</f>
        <v>0</v>
      </c>
      <c r="U68" s="18"/>
      <c r="V68" s="9">
        <f>T68*(1/'LGE Electric - SCH H-1'!$D$20)</f>
        <v>0</v>
      </c>
      <c r="W68" s="10"/>
      <c r="X68" s="11">
        <f>$N$72*V68</f>
        <v>0</v>
      </c>
      <c r="Y68" s="23"/>
      <c r="Z68" s="12">
        <f>X68-X39</f>
        <v>-201119.90194015345</v>
      </c>
      <c r="AA68" s="12"/>
    </row>
    <row r="69" spans="1:29" x14ac:dyDescent="0.3">
      <c r="A69" s="2"/>
      <c r="B69" s="4" t="s">
        <v>24</v>
      </c>
      <c r="C69" s="4"/>
      <c r="D69" s="11">
        <f t="shared" ref="D69:D70" si="9">D54</f>
        <v>1571185385.9068089</v>
      </c>
      <c r="E69" s="12"/>
      <c r="F69" s="9">
        <f>'CMG-10'!F14</f>
        <v>7.6714777025213995E-2</v>
      </c>
      <c r="G69" s="12"/>
      <c r="H69" s="22">
        <f t="shared" ref="H69:H70" si="10">$F$57*F69</f>
        <v>-4006751.4501795731</v>
      </c>
      <c r="I69" s="4"/>
      <c r="J69" s="4"/>
      <c r="K69" s="4"/>
      <c r="L69" s="4"/>
      <c r="M69" s="4"/>
      <c r="N69" s="22">
        <f>D69+H69</f>
        <v>1567178634.4566293</v>
      </c>
      <c r="O69" s="16"/>
      <c r="P69" s="9">
        <f>N69/N72</f>
        <v>0.46129514942010469</v>
      </c>
      <c r="Q69" s="16"/>
      <c r="R69" s="9">
        <f t="shared" ref="R69:R70" si="11">R54</f>
        <v>4.0417299088459008E-2</v>
      </c>
      <c r="S69" s="16"/>
      <c r="T69" s="16">
        <f>P69*R69</f>
        <v>1.8644304022167758E-2</v>
      </c>
      <c r="U69" s="18"/>
      <c r="V69" s="9">
        <f>T69*(1/'LGE Electric - SCH H-1'!$D$20)</f>
        <v>1.8719744592877053E-2</v>
      </c>
      <c r="W69" s="10"/>
      <c r="X69" s="11">
        <f t="shared" ref="X69:X70" si="12">$N$72*V69</f>
        <v>63597425.217502892</v>
      </c>
      <c r="Y69" s="23"/>
      <c r="Z69" s="12">
        <f t="shared" ref="Z69:Z70" si="13">X69-X40</f>
        <v>-162597.33901124448</v>
      </c>
      <c r="AA69" s="12"/>
    </row>
    <row r="70" spans="1:29" x14ac:dyDescent="0.3">
      <c r="A70" s="2"/>
      <c r="B70" s="4" t="s">
        <v>25</v>
      </c>
      <c r="C70" s="4"/>
      <c r="D70" s="69">
        <f t="shared" si="9"/>
        <v>1834845195.3424194</v>
      </c>
      <c r="E70" s="12"/>
      <c r="F70" s="71">
        <f>'CMG-10'!F15</f>
        <v>8.9588244200247261E-2</v>
      </c>
      <c r="G70" s="12"/>
      <c r="H70" s="70">
        <f t="shared" si="10"/>
        <v>-4679122.3449740727</v>
      </c>
      <c r="I70" s="4"/>
      <c r="J70" s="4"/>
      <c r="K70" s="4"/>
      <c r="L70" s="4"/>
      <c r="M70" s="4"/>
      <c r="N70" s="70">
        <f>D70+H70</f>
        <v>1830166072.9974453</v>
      </c>
      <c r="O70" s="16"/>
      <c r="P70" s="71">
        <f>N70/N72</f>
        <v>0.53870485057989526</v>
      </c>
      <c r="Q70" s="16"/>
      <c r="R70" s="9">
        <f t="shared" si="11"/>
        <v>0.1</v>
      </c>
      <c r="S70" s="16"/>
      <c r="T70" s="71">
        <f>P70*R70</f>
        <v>5.3870485057989526E-2</v>
      </c>
      <c r="U70" s="18"/>
      <c r="V70" s="71">
        <f>T70*'LGE Electric - SCH H-1'!$E$30</f>
        <v>7.2069902142662942E-2</v>
      </c>
      <c r="W70" s="15"/>
      <c r="X70" s="69">
        <f t="shared" si="12"/>
        <v>244846300.61110905</v>
      </c>
      <c r="Y70" s="15"/>
      <c r="Z70" s="69">
        <f t="shared" si="13"/>
        <v>-625990.07444027066</v>
      </c>
      <c r="AA70" s="12"/>
    </row>
    <row r="71" spans="1:29" x14ac:dyDescent="0.3">
      <c r="A71" s="2"/>
      <c r="B71" s="4"/>
      <c r="C71" s="4"/>
      <c r="D71" s="11"/>
      <c r="E71" s="12"/>
      <c r="F71" s="4"/>
      <c r="G71" s="12"/>
      <c r="H71" s="72"/>
      <c r="I71" s="4"/>
      <c r="J71" s="4"/>
      <c r="K71" s="4"/>
      <c r="L71" s="4"/>
      <c r="M71" s="4"/>
      <c r="N71" s="4"/>
      <c r="O71" s="8"/>
      <c r="P71" s="4"/>
      <c r="Q71" s="8"/>
      <c r="R71" s="9"/>
      <c r="S71" s="8"/>
      <c r="T71" s="9"/>
      <c r="U71" s="16"/>
      <c r="V71" s="17"/>
      <c r="W71" s="18"/>
      <c r="X71" s="11"/>
      <c r="Y71" s="17"/>
      <c r="Z71" s="18"/>
      <c r="AA71" s="12"/>
    </row>
    <row r="72" spans="1:29" ht="12.9" thickBot="1" x14ac:dyDescent="0.35">
      <c r="A72" s="4"/>
      <c r="B72" s="4" t="s">
        <v>26</v>
      </c>
      <c r="C72" s="4"/>
      <c r="D72" s="73">
        <f>SUM(D68:D71)</f>
        <v>3449573907.6883745</v>
      </c>
      <c r="E72" s="12"/>
      <c r="F72" s="74">
        <f>SUM(F68:F71)</f>
        <v>1</v>
      </c>
      <c r="G72" s="12"/>
      <c r="H72" s="73">
        <f>SUM(H68:H71)</f>
        <v>-52229200.234299913</v>
      </c>
      <c r="I72" s="4"/>
      <c r="J72" s="4"/>
      <c r="K72" s="4"/>
      <c r="L72" s="4"/>
      <c r="M72" s="4"/>
      <c r="N72" s="73">
        <f>SUM(N68:N71)</f>
        <v>3397344707.4540749</v>
      </c>
      <c r="O72" s="20"/>
      <c r="P72" s="74">
        <f>SUM(P68:P71)</f>
        <v>1</v>
      </c>
      <c r="Q72" s="20"/>
      <c r="R72" s="12"/>
      <c r="S72" s="12"/>
      <c r="T72" s="74">
        <f>SUM(T68:T71)</f>
        <v>7.251478908015728E-2</v>
      </c>
      <c r="U72" s="12"/>
      <c r="V72" s="74">
        <f>SUM(V68:V71)</f>
        <v>9.0789646735539992E-2</v>
      </c>
      <c r="W72" s="12"/>
      <c r="X72" s="75">
        <f>SUM(X68:X71)</f>
        <v>308443725.82861197</v>
      </c>
      <c r="Y72" s="12"/>
      <c r="Z72" s="75">
        <f>SUM(Z68:Z71)</f>
        <v>-989707.31539166858</v>
      </c>
      <c r="AA72" s="19"/>
      <c r="AC72" s="62"/>
    </row>
    <row r="73" spans="1:29" ht="12.9" thickTop="1" x14ac:dyDescent="0.3">
      <c r="A73" s="4"/>
      <c r="B73" s="4"/>
      <c r="C73" s="4"/>
      <c r="D73" s="8"/>
      <c r="E73" s="8"/>
      <c r="F73" s="8"/>
      <c r="G73" s="8"/>
      <c r="H73" s="8"/>
      <c r="I73" s="8"/>
      <c r="J73" s="8"/>
      <c r="K73" s="4"/>
      <c r="L73" s="8"/>
      <c r="M73" s="8"/>
      <c r="N73" s="4"/>
      <c r="O73" s="8"/>
      <c r="P73" s="4"/>
      <c r="Q73" s="8"/>
      <c r="R73" s="4"/>
      <c r="S73" s="8"/>
      <c r="T73" s="4"/>
      <c r="U73" s="8"/>
      <c r="V73" s="4"/>
      <c r="W73" s="4"/>
      <c r="X73" s="4"/>
      <c r="Y73" s="4"/>
      <c r="Z73" s="4"/>
      <c r="AA73" s="4"/>
    </row>
    <row r="74" spans="1:29" x14ac:dyDescent="0.3">
      <c r="A74" s="4"/>
      <c r="B74" s="4"/>
      <c r="C74" s="4"/>
      <c r="D74" s="4"/>
      <c r="E74" s="4"/>
      <c r="F74" s="4"/>
      <c r="G74" s="4"/>
      <c r="H74" s="8"/>
      <c r="I74" s="8"/>
      <c r="J74" s="8"/>
      <c r="K74" s="4"/>
      <c r="L74" s="8"/>
      <c r="M74" s="8"/>
      <c r="N74" s="4"/>
      <c r="O74" s="8"/>
      <c r="P74" s="4"/>
      <c r="Q74" s="8"/>
      <c r="R74" s="4"/>
      <c r="S74" s="8"/>
      <c r="T74" s="4"/>
      <c r="U74" s="8"/>
      <c r="V74" s="4"/>
      <c r="W74" s="4"/>
      <c r="X74" s="4"/>
      <c r="Y74" s="4"/>
      <c r="Z74" s="4"/>
      <c r="AA74" s="4"/>
    </row>
    <row r="75" spans="1:29" x14ac:dyDescent="0.3">
      <c r="A75" s="4"/>
      <c r="B75" s="4"/>
      <c r="C75" s="4"/>
      <c r="D75" s="4"/>
      <c r="E75" s="4"/>
      <c r="F75" s="4"/>
      <c r="G75" s="4"/>
      <c r="H75" s="8"/>
      <c r="I75" s="8"/>
      <c r="J75" s="8"/>
      <c r="K75" s="4"/>
      <c r="L75" s="8"/>
      <c r="M75" s="8"/>
      <c r="N75" s="4"/>
      <c r="O75" s="8"/>
      <c r="P75" s="4"/>
      <c r="Q75" s="8"/>
      <c r="R75" s="4"/>
      <c r="S75" s="8"/>
      <c r="T75" s="4"/>
      <c r="U75" s="8"/>
      <c r="V75" s="4"/>
      <c r="W75" s="4"/>
      <c r="X75" s="4"/>
      <c r="Y75" s="4"/>
      <c r="Z75" s="4"/>
      <c r="AA75" s="4"/>
    </row>
    <row r="76" spans="1:29" x14ac:dyDescent="0.3">
      <c r="A76" s="4"/>
      <c r="B76" s="4"/>
      <c r="C76" s="4"/>
      <c r="D76" s="4"/>
      <c r="E76" s="4"/>
      <c r="F76" s="4"/>
      <c r="G76" s="4"/>
      <c r="H76" s="8"/>
      <c r="I76" s="8"/>
      <c r="J76" s="8"/>
      <c r="K76" s="4"/>
      <c r="L76" s="8"/>
      <c r="M76" s="8"/>
      <c r="N76" s="4"/>
      <c r="O76" s="8"/>
      <c r="P76" s="4"/>
      <c r="Q76" s="8"/>
      <c r="R76" s="4"/>
      <c r="S76" s="8"/>
      <c r="T76" s="4"/>
      <c r="U76" s="8"/>
      <c r="V76" s="4"/>
      <c r="W76" s="4"/>
      <c r="X76" s="4"/>
      <c r="Y76" s="4"/>
      <c r="Z76" s="4"/>
      <c r="AA76" s="4"/>
    </row>
    <row r="77" spans="1:29" s="4" customFormat="1" x14ac:dyDescent="0.3">
      <c r="A77" s="1" t="s">
        <v>88</v>
      </c>
    </row>
    <row r="78" spans="1:29" s="4" customFormat="1" x14ac:dyDescent="0.3">
      <c r="A78" s="1"/>
      <c r="B78" s="2"/>
    </row>
    <row r="79" spans="1:29" s="4" customFormat="1" x14ac:dyDescent="0.3">
      <c r="A79" s="2"/>
      <c r="D79" s="7"/>
      <c r="E79" s="8"/>
      <c r="F79" s="7" t="s">
        <v>27</v>
      </c>
      <c r="G79" s="8"/>
      <c r="H79" s="6" t="s">
        <v>27</v>
      </c>
      <c r="I79" s="6"/>
      <c r="J79" s="6"/>
      <c r="L79" s="6"/>
      <c r="M79" s="6"/>
      <c r="N79" s="6"/>
      <c r="O79" s="6"/>
      <c r="P79" s="6"/>
      <c r="Y79" s="6"/>
    </row>
    <row r="80" spans="1:29" s="4" customFormat="1" x14ac:dyDescent="0.3">
      <c r="A80" s="2"/>
      <c r="D80" s="7"/>
      <c r="E80" s="7"/>
      <c r="F80" s="6" t="s">
        <v>5</v>
      </c>
      <c r="G80" s="7"/>
      <c r="H80" s="6" t="s">
        <v>1</v>
      </c>
      <c r="I80" s="6"/>
      <c r="J80" s="6"/>
      <c r="L80" s="6"/>
      <c r="M80" s="6"/>
      <c r="N80" s="6"/>
      <c r="O80" s="6"/>
      <c r="P80" s="6" t="s">
        <v>29</v>
      </c>
      <c r="Y80" s="6"/>
      <c r="Z80" s="7"/>
    </row>
    <row r="81" spans="1:26" s="4" customFormat="1" x14ac:dyDescent="0.3">
      <c r="A81" s="2"/>
      <c r="D81" s="7"/>
      <c r="E81" s="7"/>
      <c r="F81" s="7" t="s">
        <v>30</v>
      </c>
      <c r="G81" s="7"/>
      <c r="H81" s="6" t="s">
        <v>8</v>
      </c>
      <c r="I81" s="6"/>
      <c r="J81" s="6" t="s">
        <v>10</v>
      </c>
      <c r="K81" s="6"/>
      <c r="L81" s="6" t="s">
        <v>11</v>
      </c>
      <c r="M81" s="6"/>
      <c r="N81" s="6" t="s">
        <v>12</v>
      </c>
      <c r="O81" s="8"/>
      <c r="P81" s="6" t="s">
        <v>13</v>
      </c>
      <c r="Z81" s="7"/>
    </row>
    <row r="82" spans="1:26" s="4" customFormat="1" ht="14.15" x14ac:dyDescent="0.3">
      <c r="A82" s="2"/>
      <c r="D82" s="7"/>
      <c r="E82" s="7"/>
      <c r="F82" s="64" t="s">
        <v>37</v>
      </c>
      <c r="G82" s="7"/>
      <c r="H82" s="64" t="s">
        <v>38</v>
      </c>
      <c r="I82" s="7"/>
      <c r="J82" s="64" t="s">
        <v>39</v>
      </c>
      <c r="K82" s="7"/>
      <c r="L82" s="64" t="s">
        <v>40</v>
      </c>
      <c r="M82" s="7"/>
      <c r="N82" s="65" t="s">
        <v>21</v>
      </c>
      <c r="O82" s="8"/>
      <c r="P82" s="64" t="s">
        <v>22</v>
      </c>
      <c r="R82" s="88"/>
      <c r="Z82" s="7"/>
    </row>
    <row r="83" spans="1:26" s="4" customFormat="1" x14ac:dyDescent="0.3">
      <c r="A83" s="2"/>
      <c r="D83" s="7"/>
      <c r="E83" s="7"/>
      <c r="G83" s="8"/>
      <c r="I83" s="8"/>
      <c r="K83" s="8"/>
      <c r="M83" s="8"/>
      <c r="O83" s="8"/>
      <c r="R83" s="8"/>
      <c r="Z83" s="8"/>
    </row>
    <row r="84" spans="1:26" s="4" customFormat="1" x14ac:dyDescent="0.3">
      <c r="A84" s="2"/>
      <c r="B84" s="4" t="s">
        <v>23</v>
      </c>
      <c r="D84" s="12"/>
      <c r="E84" s="12"/>
      <c r="F84" s="22">
        <f>$F$57*H84</f>
        <v>-43543326.439146273</v>
      </c>
      <c r="G84" s="12"/>
      <c r="H84" s="9">
        <f>'CMG-10'!F13</f>
        <v>0.83369697877453874</v>
      </c>
      <c r="I84" s="16"/>
      <c r="J84" s="9">
        <f>'CMG-10'!G13</f>
        <v>4.6002316569744824E-3</v>
      </c>
      <c r="K84" s="16"/>
      <c r="L84" s="66">
        <f>'CMG-10'!H13</f>
        <v>3.8351992340826162E-3</v>
      </c>
      <c r="M84" s="18"/>
      <c r="N84" s="9">
        <f>L84*(1/'LGE Electric - SCH H-1'!$D$20)</f>
        <v>3.8507176261158632E-3</v>
      </c>
      <c r="O84" s="10"/>
      <c r="P84" s="11">
        <f>$F$88*N84</f>
        <v>-201119.90194015345</v>
      </c>
      <c r="R84" s="12"/>
      <c r="Y84" s="23"/>
      <c r="Z84" s="12"/>
    </row>
    <row r="85" spans="1:26" s="4" customFormat="1" x14ac:dyDescent="0.3">
      <c r="A85" s="2"/>
      <c r="B85" s="4" t="s">
        <v>24</v>
      </c>
      <c r="D85" s="12"/>
      <c r="E85" s="12"/>
      <c r="F85" s="22">
        <f t="shared" ref="F85:F86" si="14">$F$57*H85</f>
        <v>-4006751.4501795731</v>
      </c>
      <c r="G85" s="12"/>
      <c r="H85" s="9">
        <f>'CMG-10'!F14</f>
        <v>7.6714777025213995E-2</v>
      </c>
      <c r="I85" s="16"/>
      <c r="J85" s="9">
        <f>'CMG-10'!G14</f>
        <v>4.0417299088459008E-2</v>
      </c>
      <c r="K85" s="16"/>
      <c r="L85" s="66">
        <f>'CMG-10'!H14</f>
        <v>3.1006040875325176E-3</v>
      </c>
      <c r="M85" s="18"/>
      <c r="N85" s="9">
        <f>L85*(1/'LGE Electric - SCH H-1'!$D$20)</f>
        <v>3.1131500823644463E-3</v>
      </c>
      <c r="O85" s="10"/>
      <c r="P85" s="11">
        <f>$F$88*N85</f>
        <v>-162597.33901123994</v>
      </c>
      <c r="R85" s="12"/>
      <c r="Y85" s="23"/>
      <c r="Z85" s="12"/>
    </row>
    <row r="86" spans="1:26" s="4" customFormat="1" x14ac:dyDescent="0.3">
      <c r="A86" s="2"/>
      <c r="B86" s="4" t="s">
        <v>25</v>
      </c>
      <c r="D86" s="12"/>
      <c r="E86" s="12"/>
      <c r="F86" s="70">
        <f t="shared" si="14"/>
        <v>-4679122.3449740727</v>
      </c>
      <c r="G86" s="12"/>
      <c r="H86" s="71">
        <f>'CMG-10'!F15</f>
        <v>8.9588244200247261E-2</v>
      </c>
      <c r="I86" s="16"/>
      <c r="J86" s="9">
        <f>'CMG-10'!G15</f>
        <v>9.9999999999999992E-2</v>
      </c>
      <c r="K86" s="16"/>
      <c r="L86" s="78">
        <f>'CMG-10'!H15</f>
        <v>8.9588244200247257E-3</v>
      </c>
      <c r="M86" s="18"/>
      <c r="N86" s="71">
        <f>L86*'LGE Electric - SCH H-1'!$E$30</f>
        <v>1.1985442465748192E-2</v>
      </c>
      <c r="O86" s="15"/>
      <c r="P86" s="69">
        <f>$F$88*N86</f>
        <v>-625990.07444024365</v>
      </c>
      <c r="R86" s="12"/>
      <c r="V86" s="22"/>
      <c r="X86" s="13"/>
      <c r="Y86" s="15"/>
      <c r="Z86" s="12"/>
    </row>
    <row r="87" spans="1:26" s="4" customFormat="1" x14ac:dyDescent="0.3">
      <c r="A87" s="2"/>
      <c r="D87" s="12"/>
      <c r="E87" s="12"/>
      <c r="F87" s="72"/>
      <c r="G87" s="12"/>
      <c r="I87" s="8"/>
      <c r="J87" s="9"/>
      <c r="K87" s="8"/>
      <c r="L87" s="9"/>
      <c r="M87" s="16"/>
      <c r="N87" s="17"/>
      <c r="O87" s="18"/>
      <c r="P87" s="11"/>
      <c r="R87" s="12"/>
      <c r="T87" s="6"/>
      <c r="Y87" s="17"/>
      <c r="Z87" s="18"/>
    </row>
    <row r="88" spans="1:26" s="4" customFormat="1" ht="12.9" thickBot="1" x14ac:dyDescent="0.35">
      <c r="B88" s="4" t="s">
        <v>26</v>
      </c>
      <c r="D88" s="12"/>
      <c r="E88" s="12"/>
      <c r="F88" s="73">
        <f>SUM(F84:F87)</f>
        <v>-52229200.234299913</v>
      </c>
      <c r="G88" s="12"/>
      <c r="H88" s="74">
        <f>SUM(H84:H87)</f>
        <v>1</v>
      </c>
      <c r="I88" s="20"/>
      <c r="J88" s="12"/>
      <c r="K88" s="12"/>
      <c r="L88" s="74">
        <f>SUM(L84:L87)</f>
        <v>1.5894627741639859E-2</v>
      </c>
      <c r="M88" s="12"/>
      <c r="N88" s="74">
        <f>SUM(N84:N87)</f>
        <v>1.8949310174228504E-2</v>
      </c>
      <c r="O88" s="12"/>
      <c r="P88" s="75">
        <f>SUM(P84:P87)</f>
        <v>-989707.31539163704</v>
      </c>
      <c r="R88" s="19"/>
      <c r="T88" s="42"/>
      <c r="Y88" s="12"/>
      <c r="Z88" s="19"/>
    </row>
    <row r="89" spans="1:26" ht="12.9" thickTop="1" x14ac:dyDescent="0.3">
      <c r="A89" s="4"/>
      <c r="B89" s="4"/>
      <c r="C89" s="4"/>
      <c r="D89" s="8"/>
      <c r="E89" s="8"/>
      <c r="F89" s="8"/>
      <c r="G89" s="8"/>
      <c r="H89" s="8"/>
      <c r="I89" s="8"/>
      <c r="J89" s="8"/>
      <c r="K89" s="4"/>
      <c r="L89" s="8"/>
      <c r="M89" s="8"/>
      <c r="N89" s="4"/>
      <c r="O89" s="8"/>
      <c r="P89" s="4"/>
      <c r="Q89" s="8"/>
      <c r="R89" s="4"/>
      <c r="S89" s="8"/>
      <c r="T89" s="4"/>
      <c r="U89" s="8"/>
      <c r="V89" s="4"/>
      <c r="W89" s="4"/>
      <c r="X89" s="4"/>
      <c r="Y89" s="4"/>
      <c r="Z89" s="4"/>
    </row>
    <row r="90" spans="1:26" x14ac:dyDescent="0.3">
      <c r="A90" s="4"/>
      <c r="B90" s="4"/>
      <c r="C90" s="4"/>
      <c r="D90" s="8"/>
      <c r="E90" s="8"/>
      <c r="F90" s="21"/>
      <c r="G90" s="8"/>
      <c r="H90" s="8"/>
      <c r="I90" s="8"/>
      <c r="J90" s="8"/>
      <c r="K90" s="4"/>
      <c r="L90" s="8"/>
      <c r="M90" s="8"/>
      <c r="N90" s="4"/>
      <c r="O90" s="8"/>
      <c r="P90" s="4"/>
      <c r="Q90" s="8"/>
      <c r="R90" s="4"/>
      <c r="S90" s="8"/>
      <c r="T90" s="4"/>
      <c r="U90" s="8"/>
      <c r="V90" s="4"/>
      <c r="W90" s="4"/>
      <c r="X90" s="4"/>
      <c r="Y90" s="4"/>
      <c r="Z90" s="4"/>
    </row>
    <row r="91" spans="1:26" x14ac:dyDescent="0.3">
      <c r="A91" s="3" t="s">
        <v>105</v>
      </c>
      <c r="D91" s="5"/>
      <c r="E91" s="5"/>
      <c r="F91" s="5"/>
      <c r="G91" s="5"/>
      <c r="H91" s="5"/>
      <c r="I91" s="5"/>
      <c r="J91" s="5"/>
    </row>
    <row r="92" spans="1:26" x14ac:dyDescent="0.3">
      <c r="A92" s="4" t="s">
        <v>99</v>
      </c>
      <c r="B92" s="4"/>
    </row>
    <row r="93" spans="1:26" ht="14.15" x14ac:dyDescent="0.3">
      <c r="A93" s="3" t="s">
        <v>41</v>
      </c>
    </row>
    <row r="94" spans="1:26" x14ac:dyDescent="0.3">
      <c r="A94" s="4" t="s">
        <v>109</v>
      </c>
    </row>
  </sheetData>
  <mergeCells count="3">
    <mergeCell ref="A1:Z1"/>
    <mergeCell ref="A2:Z2"/>
    <mergeCell ref="A3:Z3"/>
  </mergeCells>
  <pageMargins left="0.2" right="0.2" top="0.92" bottom="0.24" header="0.25" footer="0.5"/>
  <pageSetup scale="63" orientation="landscape" r:id="rId1"/>
  <headerFooter alignWithMargins="0">
    <oddFooter>&amp;R&amp;"Times New Roman,Bold"&amp;12Rebuttal Exhibit CMG-12
Page &amp;P of &amp;N</oddFooter>
  </headerFooter>
  <rowBreaks count="1" manualBreakCount="1">
    <brk id="6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4"/>
  <sheetViews>
    <sheetView tabSelected="1" zoomScaleNormal="100" workbookViewId="0">
      <selection activeCell="B10" sqref="B10"/>
    </sheetView>
  </sheetViews>
  <sheetFormatPr defaultColWidth="9.15234375" defaultRowHeight="12.45" x14ac:dyDescent="0.3"/>
  <cols>
    <col min="1" max="1" width="2.84375" style="3" customWidth="1"/>
    <col min="2" max="2" width="24.84375" style="3" customWidth="1"/>
    <col min="3" max="3" width="1.15234375" style="3" customWidth="1"/>
    <col min="4" max="4" width="14.23046875" style="3" customWidth="1"/>
    <col min="5" max="5" width="1.15234375" style="3" customWidth="1"/>
    <col min="6" max="6" width="13.69140625" style="3" customWidth="1"/>
    <col min="7" max="7" width="1.15234375" style="3" customWidth="1"/>
    <col min="8" max="8" width="12.15234375" style="3" customWidth="1"/>
    <col min="9" max="9" width="1.15234375" style="3" customWidth="1"/>
    <col min="10" max="10" width="14" style="3" customWidth="1"/>
    <col min="11" max="11" width="1" style="3" customWidth="1"/>
    <col min="12" max="12" width="14.53515625" style="3" customWidth="1"/>
    <col min="13" max="13" width="1" style="3" customWidth="1"/>
    <col min="14" max="14" width="14" style="3" customWidth="1"/>
    <col min="15" max="15" width="1" style="3" customWidth="1"/>
    <col min="16" max="16" width="11.4609375" style="3" bestFit="1" customWidth="1"/>
    <col min="17" max="17" width="1" style="3" customWidth="1"/>
    <col min="18" max="18" width="10.84375" style="3" bestFit="1" customWidth="1"/>
    <col min="19" max="19" width="1.15234375" style="3" customWidth="1"/>
    <col min="20" max="20" width="13.53515625" style="3" bestFit="1" customWidth="1"/>
    <col min="21" max="21" width="1.15234375" style="3" customWidth="1"/>
    <col min="22" max="22" width="10.4609375" style="3" customWidth="1"/>
    <col min="23" max="23" width="1.15234375" style="3" customWidth="1"/>
    <col min="24" max="24" width="12.23046875" style="3" customWidth="1"/>
    <col min="25" max="25" width="1.15234375" style="3" customWidth="1"/>
    <col min="26" max="26" width="14.53515625" style="3" customWidth="1"/>
    <col min="27" max="27" width="13" style="3" customWidth="1"/>
    <col min="28" max="28" width="9.15234375" style="3"/>
    <col min="29" max="29" width="10" style="3" bestFit="1" customWidth="1"/>
    <col min="30" max="32" width="9.15234375" style="3"/>
    <col min="33" max="33" width="12.84375" style="3" customWidth="1"/>
    <col min="34" max="16384" width="9.15234375" style="3"/>
  </cols>
  <sheetData>
    <row r="1" spans="1:33" ht="15.45" x14ac:dyDescent="0.4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pans="1:33" ht="15.45" x14ac:dyDescent="0.4">
      <c r="A2" s="89" t="s">
        <v>108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spans="1:33" ht="15.45" x14ac:dyDescent="0.4">
      <c r="A3" s="89" t="s">
        <v>93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33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7"/>
      <c r="Y4" s="24"/>
      <c r="Z4" s="24"/>
    </row>
    <row r="5" spans="1:3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7"/>
      <c r="U5" s="4"/>
      <c r="V5" s="4"/>
      <c r="W5" s="4"/>
      <c r="X5" s="7"/>
      <c r="Y5" s="4"/>
      <c r="Z5" s="4"/>
    </row>
    <row r="6" spans="1:33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7"/>
      <c r="Y6" s="4"/>
      <c r="Z6" s="4"/>
    </row>
    <row r="7" spans="1:33" x14ac:dyDescent="0.3">
      <c r="A7" s="1" t="s">
        <v>104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8"/>
      <c r="Y7" s="4"/>
      <c r="Z7" s="4"/>
    </row>
    <row r="8" spans="1:33" x14ac:dyDescent="0.3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4"/>
      <c r="P8" s="4"/>
      <c r="Q8" s="4"/>
      <c r="R8" s="4"/>
      <c r="S8" s="4"/>
      <c r="T8" s="25"/>
      <c r="U8" s="4"/>
      <c r="V8" s="4"/>
      <c r="W8" s="4"/>
      <c r="X8" s="4"/>
      <c r="Y8" s="4"/>
      <c r="Z8" s="4"/>
    </row>
    <row r="9" spans="1:33" s="4" customFormat="1" x14ac:dyDescent="0.3">
      <c r="A9" s="2"/>
      <c r="H9" s="6" t="s">
        <v>33</v>
      </c>
      <c r="I9" s="6"/>
      <c r="J9" s="6"/>
      <c r="K9" s="6"/>
      <c r="L9" s="6" t="s">
        <v>33</v>
      </c>
      <c r="N9" s="6" t="s">
        <v>1</v>
      </c>
      <c r="R9" s="6"/>
      <c r="T9" s="63"/>
      <c r="U9" s="6"/>
      <c r="V9" s="6"/>
      <c r="W9" s="6"/>
      <c r="Y9" s="6"/>
    </row>
    <row r="10" spans="1:33" s="4" customFormat="1" x14ac:dyDescent="0.3">
      <c r="A10" s="2"/>
      <c r="D10" s="6" t="s">
        <v>2</v>
      </c>
      <c r="E10" s="6"/>
      <c r="F10" s="6"/>
      <c r="G10" s="6"/>
      <c r="H10" s="6" t="s">
        <v>3</v>
      </c>
      <c r="I10" s="6"/>
      <c r="J10" s="6" t="s">
        <v>33</v>
      </c>
      <c r="K10" s="6"/>
      <c r="L10" s="6" t="s">
        <v>15</v>
      </c>
      <c r="N10" s="6" t="s">
        <v>33</v>
      </c>
      <c r="P10" s="6" t="s">
        <v>1</v>
      </c>
      <c r="R10" s="6"/>
      <c r="T10" s="6"/>
      <c r="U10" s="6"/>
      <c r="V10" s="6"/>
      <c r="W10" s="6"/>
      <c r="Y10" s="6"/>
    </row>
    <row r="11" spans="1:33" s="4" customFormat="1" x14ac:dyDescent="0.3">
      <c r="A11" s="2"/>
      <c r="D11" s="6" t="s">
        <v>4</v>
      </c>
      <c r="E11" s="6"/>
      <c r="F11" s="6" t="s">
        <v>8</v>
      </c>
      <c r="G11" s="6"/>
      <c r="H11" s="6" t="s">
        <v>43</v>
      </c>
      <c r="I11" s="6"/>
      <c r="J11" s="6" t="s">
        <v>43</v>
      </c>
      <c r="K11" s="6"/>
      <c r="L11" s="6" t="s">
        <v>35</v>
      </c>
      <c r="M11" s="6"/>
      <c r="N11" s="6" t="s">
        <v>43</v>
      </c>
      <c r="O11" s="6"/>
      <c r="P11" s="6" t="s">
        <v>8</v>
      </c>
      <c r="Q11" s="6"/>
      <c r="R11" s="6" t="s">
        <v>10</v>
      </c>
      <c r="S11" s="6"/>
      <c r="T11" s="6" t="s">
        <v>11</v>
      </c>
      <c r="U11" s="6"/>
      <c r="V11" s="6" t="s">
        <v>12</v>
      </c>
      <c r="W11" s="8"/>
      <c r="X11" s="6" t="s">
        <v>13</v>
      </c>
      <c r="Y11" s="8"/>
      <c r="Z11" s="7"/>
    </row>
    <row r="12" spans="1:33" s="4" customFormat="1" x14ac:dyDescent="0.3">
      <c r="A12" s="2"/>
      <c r="D12" s="64" t="s">
        <v>14</v>
      </c>
      <c r="E12" s="6"/>
      <c r="F12" s="64" t="s">
        <v>18</v>
      </c>
      <c r="G12" s="6"/>
      <c r="H12" s="64" t="s">
        <v>17</v>
      </c>
      <c r="I12" s="6"/>
      <c r="J12" s="64" t="s">
        <v>16</v>
      </c>
      <c r="K12" s="64"/>
      <c r="L12" s="64" t="s">
        <v>16</v>
      </c>
      <c r="M12" s="6"/>
      <c r="N12" s="64" t="s">
        <v>16</v>
      </c>
      <c r="O12" s="6"/>
      <c r="P12" s="64" t="s">
        <v>18</v>
      </c>
      <c r="Q12" s="6"/>
      <c r="R12" s="64" t="s">
        <v>19</v>
      </c>
      <c r="S12" s="6"/>
      <c r="T12" s="64" t="s">
        <v>20</v>
      </c>
      <c r="U12" s="6"/>
      <c r="V12" s="65" t="s">
        <v>21</v>
      </c>
      <c r="W12" s="8"/>
      <c r="X12" s="64" t="s">
        <v>22</v>
      </c>
      <c r="Y12" s="8"/>
      <c r="Z12" s="7"/>
    </row>
    <row r="13" spans="1:33" s="4" customFormat="1" x14ac:dyDescent="0.3">
      <c r="D13" s="6"/>
      <c r="E13" s="6"/>
      <c r="W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s="4" customFormat="1" x14ac:dyDescent="0.3">
      <c r="B14" s="4" t="s">
        <v>23</v>
      </c>
      <c r="D14" s="11">
        <v>63909973.588460214</v>
      </c>
      <c r="E14" s="11"/>
      <c r="F14" s="9">
        <f>D14/D18</f>
        <v>1.2724441454179313E-2</v>
      </c>
      <c r="G14" s="11"/>
      <c r="H14" s="66">
        <v>0.21909999999999999</v>
      </c>
      <c r="I14" s="22"/>
      <c r="J14" s="22">
        <f>D14*H14</f>
        <v>14002675.213231632</v>
      </c>
      <c r="K14" s="22"/>
      <c r="L14" s="11">
        <v>-491785.72542512667</v>
      </c>
      <c r="M14" s="9"/>
      <c r="N14" s="22">
        <f>J14+L14</f>
        <v>13510889.487806506</v>
      </c>
      <c r="O14" s="9"/>
      <c r="P14" s="9">
        <f>N14/N18</f>
        <v>1.2724441454179315E-2</v>
      </c>
      <c r="Q14" s="9"/>
      <c r="R14" s="9">
        <v>4.6014989982342287E-3</v>
      </c>
      <c r="S14" s="9"/>
      <c r="T14" s="9">
        <f>P14*R14</f>
        <v>5.8551504604496211E-5</v>
      </c>
      <c r="U14" s="9"/>
      <c r="V14" s="9">
        <v>5.8788421944934295E-5</v>
      </c>
      <c r="W14" s="10"/>
      <c r="X14" s="22">
        <f>$N$18*V14</f>
        <v>62421.904719414248</v>
      </c>
      <c r="Y14" s="10"/>
      <c r="Z14" s="12"/>
      <c r="AA14" s="26"/>
      <c r="AB14" s="8"/>
      <c r="AC14" s="8"/>
      <c r="AD14" s="8"/>
      <c r="AE14" s="8"/>
      <c r="AF14" s="8"/>
      <c r="AG14" s="8"/>
    </row>
    <row r="15" spans="1:33" s="4" customFormat="1" x14ac:dyDescent="0.3">
      <c r="B15" s="4" t="s">
        <v>24</v>
      </c>
      <c r="D15" s="11">
        <v>2287339121.0839834</v>
      </c>
      <c r="E15" s="11"/>
      <c r="F15" s="9">
        <f>D15/D18</f>
        <v>0.45540799186533271</v>
      </c>
      <c r="G15" s="11"/>
      <c r="H15" s="66">
        <v>0.21909999999999999</v>
      </c>
      <c r="I15" s="22"/>
      <c r="J15" s="21">
        <f>D15*H15</f>
        <v>501156001.42950076</v>
      </c>
      <c r="K15" s="21"/>
      <c r="L15" s="11">
        <v>-17601020.088023797</v>
      </c>
      <c r="M15" s="9"/>
      <c r="N15" s="21">
        <f>J15+L15</f>
        <v>483554981.34147698</v>
      </c>
      <c r="O15" s="9"/>
      <c r="P15" s="9">
        <f>N15/N18</f>
        <v>0.45540799186533276</v>
      </c>
      <c r="Q15" s="9"/>
      <c r="R15" s="9">
        <v>4.0417299088459008E-2</v>
      </c>
      <c r="S15" s="9"/>
      <c r="T15" s="16">
        <f>P15*R15</f>
        <v>1.8406361014495661E-2</v>
      </c>
      <c r="U15" s="9"/>
      <c r="V15" s="9">
        <v>1.8480838794838861E-2</v>
      </c>
      <c r="W15" s="10"/>
      <c r="X15" s="21">
        <f t="shared" ref="X15:X16" si="0">$N$18*V15</f>
        <v>19623067.267681446</v>
      </c>
      <c r="Y15" s="10"/>
      <c r="Z15" s="12"/>
      <c r="AA15" s="12"/>
      <c r="AB15" s="8"/>
      <c r="AC15" s="8"/>
      <c r="AD15" s="8"/>
      <c r="AE15" s="8"/>
      <c r="AF15" s="8"/>
      <c r="AG15" s="8"/>
    </row>
    <row r="16" spans="1:33" s="4" customFormat="1" x14ac:dyDescent="0.3">
      <c r="B16" s="4" t="s">
        <v>25</v>
      </c>
      <c r="D16" s="69">
        <v>2671366146.9159498</v>
      </c>
      <c r="E16" s="11"/>
      <c r="F16" s="71">
        <f>D16/D18</f>
        <v>0.53186756668048785</v>
      </c>
      <c r="G16" s="11"/>
      <c r="H16" s="66">
        <v>0.21909999999999999</v>
      </c>
      <c r="I16" s="22"/>
      <c r="J16" s="70">
        <f>D16*H16</f>
        <v>585296322.78928459</v>
      </c>
      <c r="K16" s="70"/>
      <c r="L16" s="69">
        <v>-20556098.910270855</v>
      </c>
      <c r="M16" s="9"/>
      <c r="N16" s="70">
        <f>J16+L16</f>
        <v>564740223.87901378</v>
      </c>
      <c r="O16" s="9"/>
      <c r="P16" s="71">
        <f>N16/N18</f>
        <v>0.53186756668048796</v>
      </c>
      <c r="Q16" s="9"/>
      <c r="R16" s="16">
        <v>0.1</v>
      </c>
      <c r="S16" s="9"/>
      <c r="T16" s="71">
        <f>P16*R16</f>
        <v>5.3186756668048799E-2</v>
      </c>
      <c r="U16" s="9"/>
      <c r="V16" s="71">
        <v>7.1155185334337484E-2</v>
      </c>
      <c r="W16" s="15"/>
      <c r="X16" s="70">
        <f t="shared" si="0"/>
        <v>75553009.458097994</v>
      </c>
      <c r="Y16" s="15"/>
      <c r="Z16" s="12"/>
      <c r="AA16" s="16"/>
      <c r="AB16" s="8"/>
      <c r="AC16" s="8"/>
      <c r="AD16" s="8"/>
      <c r="AE16" s="8"/>
      <c r="AF16" s="8"/>
      <c r="AG16" s="8"/>
    </row>
    <row r="17" spans="1:33" s="4" customFormat="1" x14ac:dyDescent="0.3">
      <c r="D17" s="11"/>
      <c r="E17" s="11"/>
      <c r="G17" s="11"/>
      <c r="H17" s="72"/>
      <c r="I17" s="72"/>
      <c r="J17" s="72"/>
      <c r="K17" s="72"/>
      <c r="N17" s="72"/>
      <c r="R17" s="9"/>
      <c r="T17" s="9"/>
      <c r="U17" s="9"/>
      <c r="V17" s="17"/>
      <c r="W17" s="18"/>
      <c r="X17" s="11"/>
      <c r="Y17" s="18"/>
      <c r="Z17" s="12"/>
      <c r="AA17" s="8"/>
      <c r="AB17" s="8"/>
      <c r="AC17" s="8"/>
      <c r="AD17" s="8"/>
      <c r="AE17" s="8"/>
      <c r="AF17" s="8"/>
      <c r="AG17" s="8"/>
    </row>
    <row r="18" spans="1:33" s="4" customFormat="1" ht="12.9" thickBot="1" x14ac:dyDescent="0.35">
      <c r="B18" s="27" t="s">
        <v>26</v>
      </c>
      <c r="D18" s="73">
        <f>SUM(D14:D17)</f>
        <v>5022615241.5883942</v>
      </c>
      <c r="E18" s="11"/>
      <c r="F18" s="74">
        <f>SUM(F14:F17)</f>
        <v>0.99999999999999989</v>
      </c>
      <c r="G18" s="11"/>
      <c r="H18" s="11"/>
      <c r="I18" s="11"/>
      <c r="J18" s="73">
        <f>SUM(J14:J17)</f>
        <v>1100454999.4320168</v>
      </c>
      <c r="K18" s="11"/>
      <c r="L18" s="73">
        <f>SUM(L14:L17)</f>
        <v>-38648904.723719776</v>
      </c>
      <c r="M18" s="11"/>
      <c r="N18" s="73">
        <f>SUM(N14:N17)</f>
        <v>1061806094.7082973</v>
      </c>
      <c r="O18" s="11"/>
      <c r="P18" s="74">
        <f>SUM(P14:P17)</f>
        <v>1</v>
      </c>
      <c r="Q18" s="11"/>
      <c r="R18" s="12"/>
      <c r="S18" s="11"/>
      <c r="T18" s="74">
        <f>SUM(T14:T17)</f>
        <v>7.1651669187148964E-2</v>
      </c>
      <c r="U18" s="11"/>
      <c r="V18" s="74">
        <f>SUM(V14:V17)</f>
        <v>8.9694812551121272E-2</v>
      </c>
      <c r="W18" s="12"/>
      <c r="X18" s="75">
        <f>SUM(X14:X17)</f>
        <v>95238498.630498856</v>
      </c>
      <c r="Y18" s="12"/>
      <c r="Z18" s="19"/>
      <c r="AA18" s="21"/>
      <c r="AB18" s="8"/>
      <c r="AC18" s="8"/>
      <c r="AD18" s="8"/>
      <c r="AE18" s="8"/>
      <c r="AF18" s="8"/>
      <c r="AG18" s="8"/>
    </row>
    <row r="19" spans="1:33" s="4" customFormat="1" ht="12.9" thickTop="1" x14ac:dyDescent="0.3">
      <c r="B19" s="27"/>
      <c r="D19" s="12"/>
      <c r="E19" s="11"/>
      <c r="F19" s="12"/>
      <c r="G19" s="11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2"/>
      <c r="S19" s="11"/>
      <c r="T19" s="20"/>
      <c r="U19" s="11"/>
      <c r="V19" s="12"/>
      <c r="W19" s="11"/>
      <c r="X19" s="11"/>
      <c r="Y19" s="11"/>
      <c r="Z19" s="20"/>
      <c r="AA19" s="26"/>
      <c r="AB19" s="8"/>
      <c r="AC19" s="8"/>
      <c r="AD19" s="8"/>
      <c r="AE19" s="8"/>
      <c r="AF19" s="8"/>
      <c r="AG19" s="8"/>
    </row>
    <row r="20" spans="1:33" s="4" customFormat="1" x14ac:dyDescent="0.3">
      <c r="A20" s="1"/>
      <c r="B20" s="2"/>
      <c r="AA20" s="8"/>
      <c r="AB20" s="8"/>
      <c r="AC20" s="8"/>
      <c r="AD20" s="8"/>
      <c r="AE20" s="8"/>
      <c r="AF20" s="8"/>
      <c r="AG20" s="8"/>
    </row>
    <row r="21" spans="1:33" s="4" customFormat="1" x14ac:dyDescent="0.3">
      <c r="A21" s="2"/>
      <c r="D21" s="6" t="s">
        <v>1</v>
      </c>
      <c r="F21" s="7" t="s">
        <v>101</v>
      </c>
      <c r="H21" s="7"/>
      <c r="I21" s="8"/>
      <c r="J21" s="7"/>
      <c r="K21" s="6"/>
      <c r="L21" s="7"/>
      <c r="M21" s="6"/>
      <c r="N21" s="7" t="s">
        <v>101</v>
      </c>
      <c r="O21" s="6"/>
      <c r="P21" s="7" t="s">
        <v>101</v>
      </c>
      <c r="Q21" s="6"/>
      <c r="R21" s="6"/>
      <c r="T21" s="6"/>
      <c r="U21" s="6"/>
      <c r="V21" s="6"/>
      <c r="W21" s="6"/>
      <c r="X21" s="6"/>
      <c r="Y21" s="6"/>
      <c r="AA21" s="8"/>
      <c r="AB21" s="8"/>
      <c r="AC21" s="8"/>
      <c r="AD21" s="8"/>
      <c r="AE21" s="8"/>
      <c r="AF21" s="8"/>
      <c r="AG21" s="8"/>
    </row>
    <row r="22" spans="1:33" s="4" customFormat="1" x14ac:dyDescent="0.3">
      <c r="A22" s="2"/>
      <c r="D22" s="6" t="s">
        <v>33</v>
      </c>
      <c r="E22" s="6"/>
      <c r="F22" s="6" t="s">
        <v>5</v>
      </c>
      <c r="G22" s="6"/>
      <c r="H22" s="7"/>
      <c r="I22" s="7"/>
      <c r="J22" s="7"/>
      <c r="K22" s="6"/>
      <c r="L22" s="7"/>
      <c r="M22" s="6"/>
      <c r="N22" s="6" t="s">
        <v>28</v>
      </c>
      <c r="O22" s="6"/>
      <c r="P22" s="6" t="s">
        <v>1</v>
      </c>
      <c r="Q22" s="6"/>
      <c r="R22" s="6"/>
      <c r="T22" s="6"/>
      <c r="U22" s="6"/>
      <c r="V22" s="6"/>
      <c r="W22" s="6"/>
      <c r="X22" s="7"/>
      <c r="Y22" s="6"/>
      <c r="Z22" s="6" t="s">
        <v>29</v>
      </c>
      <c r="AA22" s="8"/>
      <c r="AB22" s="8"/>
      <c r="AC22" s="8"/>
      <c r="AD22" s="8"/>
      <c r="AE22" s="8"/>
      <c r="AF22" s="8"/>
      <c r="AG22" s="8"/>
    </row>
    <row r="23" spans="1:33" s="4" customFormat="1" ht="14.15" x14ac:dyDescent="0.3">
      <c r="A23" s="2"/>
      <c r="D23" s="6" t="s">
        <v>43</v>
      </c>
      <c r="E23" s="6"/>
      <c r="F23" s="7" t="s">
        <v>45</v>
      </c>
      <c r="G23" s="6"/>
      <c r="H23" s="7"/>
      <c r="I23" s="7"/>
      <c r="J23" s="7"/>
      <c r="K23" s="6"/>
      <c r="L23" s="7"/>
      <c r="M23" s="6"/>
      <c r="N23" s="6" t="s">
        <v>1</v>
      </c>
      <c r="O23" s="6"/>
      <c r="P23" s="6" t="s">
        <v>8</v>
      </c>
      <c r="Q23" s="6"/>
      <c r="R23" s="6" t="s">
        <v>10</v>
      </c>
      <c r="S23" s="6"/>
      <c r="T23" s="6" t="s">
        <v>11</v>
      </c>
      <c r="U23" s="6"/>
      <c r="V23" s="6" t="s">
        <v>12</v>
      </c>
      <c r="W23" s="8"/>
      <c r="X23" s="6" t="s">
        <v>13</v>
      </c>
      <c r="Z23" s="7" t="s">
        <v>31</v>
      </c>
      <c r="AA23" s="8"/>
      <c r="AB23" s="8"/>
      <c r="AC23" s="8"/>
      <c r="AD23" s="8"/>
      <c r="AE23" s="8"/>
      <c r="AF23" s="8"/>
      <c r="AG23" s="8"/>
    </row>
    <row r="24" spans="1:33" s="4" customFormat="1" x14ac:dyDescent="0.3">
      <c r="A24" s="2"/>
      <c r="D24" s="64" t="s">
        <v>16</v>
      </c>
      <c r="E24" s="6"/>
      <c r="F24" s="64" t="s">
        <v>44</v>
      </c>
      <c r="G24" s="6"/>
      <c r="H24" s="7"/>
      <c r="I24" s="7"/>
      <c r="J24" s="7"/>
      <c r="K24" s="6"/>
      <c r="L24" s="7"/>
      <c r="M24" s="7"/>
      <c r="N24" s="64" t="s">
        <v>16</v>
      </c>
      <c r="O24" s="7"/>
      <c r="P24" s="64" t="s">
        <v>18</v>
      </c>
      <c r="Q24" s="7"/>
      <c r="R24" s="64" t="s">
        <v>19</v>
      </c>
      <c r="S24" s="7"/>
      <c r="T24" s="64" t="s">
        <v>20</v>
      </c>
      <c r="U24" s="7"/>
      <c r="V24" s="65" t="s">
        <v>21</v>
      </c>
      <c r="W24" s="8"/>
      <c r="X24" s="64" t="s">
        <v>22</v>
      </c>
      <c r="Z24" s="64" t="s">
        <v>22</v>
      </c>
      <c r="AA24" s="8"/>
      <c r="AB24" s="8"/>
      <c r="AC24" s="8"/>
      <c r="AD24" s="8"/>
      <c r="AE24" s="8"/>
      <c r="AF24" s="8"/>
      <c r="AG24" s="8"/>
    </row>
    <row r="25" spans="1:33" s="4" customFormat="1" x14ac:dyDescent="0.3">
      <c r="A25" s="2"/>
      <c r="D25" s="6"/>
      <c r="E25" s="6"/>
      <c r="H25" s="8"/>
      <c r="I25" s="8"/>
      <c r="J25" s="8"/>
      <c r="L25" s="8"/>
      <c r="M25" s="8"/>
      <c r="O25" s="8"/>
      <c r="Q25" s="8"/>
      <c r="S25" s="8"/>
      <c r="U25" s="8"/>
      <c r="W25" s="8"/>
      <c r="Z25" s="8"/>
      <c r="AA25" s="8"/>
      <c r="AB25" s="8"/>
      <c r="AC25" s="8"/>
      <c r="AD25" s="8"/>
      <c r="AE25" s="8"/>
      <c r="AF25" s="8"/>
      <c r="AG25" s="8"/>
    </row>
    <row r="26" spans="1:33" s="4" customFormat="1" x14ac:dyDescent="0.3">
      <c r="A26" s="2"/>
      <c r="B26" s="4" t="s">
        <v>23</v>
      </c>
      <c r="D26" s="11">
        <f>N14</f>
        <v>13510889.487806506</v>
      </c>
      <c r="E26" s="11"/>
      <c r="F26" s="12">
        <f>$F$30*P14</f>
        <v>-544841.14563129609</v>
      </c>
      <c r="G26" s="12"/>
      <c r="H26" s="77"/>
      <c r="I26" s="21"/>
      <c r="J26" s="12"/>
      <c r="K26" s="9"/>
      <c r="L26" s="16"/>
      <c r="M26" s="16"/>
      <c r="N26" s="22">
        <f>D26+F26</f>
        <v>12966048.34217521</v>
      </c>
      <c r="O26" s="16"/>
      <c r="P26" s="9">
        <f>N26/N30</f>
        <v>1.2724441454179315E-2</v>
      </c>
      <c r="Q26" s="16"/>
      <c r="R26" s="9">
        <f>R14</f>
        <v>4.6014989982342287E-3</v>
      </c>
      <c r="S26" s="16"/>
      <c r="T26" s="9">
        <f>P26*R26</f>
        <v>5.8551504604496211E-5</v>
      </c>
      <c r="U26" s="18"/>
      <c r="V26" s="9">
        <f>T26*(1/'LGE Gas - SCH H-1'!$D$20)</f>
        <v>5.8788421944934295E-5</v>
      </c>
      <c r="W26" s="10"/>
      <c r="X26" s="11">
        <f>$N$30*V26</f>
        <v>59904.674294984594</v>
      </c>
      <c r="Y26" s="23"/>
      <c r="Z26" s="12">
        <f>X26-X14</f>
        <v>-2517.2304244296538</v>
      </c>
      <c r="AA26" s="8"/>
      <c r="AB26" s="8"/>
      <c r="AC26" s="8"/>
      <c r="AD26" s="8"/>
      <c r="AE26" s="8"/>
      <c r="AF26" s="8"/>
      <c r="AG26" s="8"/>
    </row>
    <row r="27" spans="1:33" s="4" customFormat="1" x14ac:dyDescent="0.3">
      <c r="A27" s="2"/>
      <c r="B27" s="4" t="s">
        <v>24</v>
      </c>
      <c r="D27" s="12">
        <f>N15</f>
        <v>483554981.34147698</v>
      </c>
      <c r="E27" s="11"/>
      <c r="F27" s="12">
        <f t="shared" ref="F27:F28" si="1">$F$30*P15</f>
        <v>-19499874.545460675</v>
      </c>
      <c r="G27" s="12"/>
      <c r="H27" s="77"/>
      <c r="I27" s="21"/>
      <c r="J27" s="12"/>
      <c r="K27" s="9"/>
      <c r="L27" s="16"/>
      <c r="M27" s="16"/>
      <c r="N27" s="22">
        <f t="shared" ref="N27:N28" si="2">D27+F27</f>
        <v>464055106.79601628</v>
      </c>
      <c r="O27" s="16"/>
      <c r="P27" s="9">
        <f>N27/N30</f>
        <v>0.45540799186533276</v>
      </c>
      <c r="Q27" s="16"/>
      <c r="R27" s="9">
        <f>R15</f>
        <v>4.0417299088459008E-2</v>
      </c>
      <c r="S27" s="16"/>
      <c r="T27" s="16">
        <f>P27*R27</f>
        <v>1.8406361014495661E-2</v>
      </c>
      <c r="U27" s="18"/>
      <c r="V27" s="9">
        <f>T27*(1/'LGE Gas - SCH H-1'!$D$20)</f>
        <v>1.8480838794838861E-2</v>
      </c>
      <c r="W27" s="10"/>
      <c r="X27" s="12">
        <f>$N$30*V27</f>
        <v>18831745.981205635</v>
      </c>
      <c r="Y27" s="23"/>
      <c r="Z27" s="12">
        <f>X27-X15</f>
        <v>-791321.28647581115</v>
      </c>
      <c r="AA27" s="8"/>
      <c r="AB27" s="8"/>
      <c r="AC27" s="8"/>
      <c r="AD27" s="8"/>
      <c r="AE27" s="8"/>
      <c r="AF27" s="8"/>
      <c r="AG27" s="8"/>
    </row>
    <row r="28" spans="1:33" s="4" customFormat="1" x14ac:dyDescent="0.3">
      <c r="A28" s="2"/>
      <c r="B28" s="4" t="s">
        <v>25</v>
      </c>
      <c r="D28" s="69">
        <f>N16</f>
        <v>564740223.87901378</v>
      </c>
      <c r="E28" s="11"/>
      <c r="F28" s="69">
        <f t="shared" si="1"/>
        <v>-22773756.741923481</v>
      </c>
      <c r="G28" s="12"/>
      <c r="H28" s="77"/>
      <c r="I28" s="21"/>
      <c r="J28" s="12"/>
      <c r="K28" s="9"/>
      <c r="L28" s="16"/>
      <c r="M28" s="16"/>
      <c r="N28" s="70">
        <f t="shared" si="2"/>
        <v>541966467.13709033</v>
      </c>
      <c r="O28" s="16"/>
      <c r="P28" s="71">
        <f>N28/N30</f>
        <v>0.53186756668048796</v>
      </c>
      <c r="Q28" s="16"/>
      <c r="R28" s="16">
        <f>R16</f>
        <v>0.1</v>
      </c>
      <c r="S28" s="16"/>
      <c r="T28" s="71">
        <f>P28*R28</f>
        <v>5.3186756668048799E-2</v>
      </c>
      <c r="U28" s="18"/>
      <c r="V28" s="71">
        <f>T28*'LGE Gas - SCH H-1'!$E$30</f>
        <v>7.1155185334337484E-2</v>
      </c>
      <c r="W28" s="15"/>
      <c r="X28" s="69">
        <f>$N$30*V28</f>
        <v>72506253.116393551</v>
      </c>
      <c r="Y28" s="15"/>
      <c r="Z28" s="69">
        <f>X28-X16</f>
        <v>-3046756.3417044431</v>
      </c>
      <c r="AA28" s="8"/>
      <c r="AB28" s="8"/>
      <c r="AC28" s="8"/>
      <c r="AD28" s="8"/>
      <c r="AE28" s="8"/>
      <c r="AF28" s="8"/>
      <c r="AG28" s="8"/>
    </row>
    <row r="29" spans="1:33" s="4" customFormat="1" x14ac:dyDescent="0.3">
      <c r="A29" s="2"/>
      <c r="D29" s="11"/>
      <c r="E29" s="11"/>
      <c r="F29" s="12"/>
      <c r="G29" s="12"/>
      <c r="H29" s="76"/>
      <c r="I29" s="76"/>
      <c r="J29" s="12"/>
      <c r="L29" s="8"/>
      <c r="M29" s="8"/>
      <c r="N29" s="72"/>
      <c r="O29" s="8"/>
      <c r="Q29" s="8"/>
      <c r="R29" s="9"/>
      <c r="S29" s="8"/>
      <c r="T29" s="9"/>
      <c r="U29" s="16"/>
      <c r="V29" s="17"/>
      <c r="W29" s="18"/>
      <c r="X29" s="11"/>
      <c r="Y29" s="17"/>
      <c r="Z29" s="18"/>
      <c r="AA29" s="8"/>
      <c r="AB29" s="8"/>
      <c r="AC29" s="8"/>
      <c r="AD29" s="8"/>
      <c r="AE29" s="8"/>
      <c r="AF29" s="8"/>
      <c r="AG29" s="8"/>
    </row>
    <row r="30" spans="1:33" s="4" customFormat="1" ht="12.9" thickBot="1" x14ac:dyDescent="0.35">
      <c r="B30" s="4" t="s">
        <v>26</v>
      </c>
      <c r="D30" s="73">
        <f>SUM(D26:D29)</f>
        <v>1061806094.7082973</v>
      </c>
      <c r="E30" s="11"/>
      <c r="F30" s="73">
        <v>-42818472.433015451</v>
      </c>
      <c r="G30" s="12"/>
      <c r="H30" s="12"/>
      <c r="I30" s="12"/>
      <c r="J30" s="12"/>
      <c r="K30" s="11"/>
      <c r="L30" s="20"/>
      <c r="M30" s="20"/>
      <c r="N30" s="73">
        <f>SUM(N26:N29)</f>
        <v>1018987622.2752818</v>
      </c>
      <c r="O30" s="20"/>
      <c r="P30" s="74">
        <f>SUM(P26:P29)</f>
        <v>1</v>
      </c>
      <c r="Q30" s="20"/>
      <c r="R30" s="12"/>
      <c r="S30" s="12"/>
      <c r="T30" s="74">
        <f>SUM(T26:T29)</f>
        <v>7.1651669187148964E-2</v>
      </c>
      <c r="U30" s="12"/>
      <c r="V30" s="74">
        <f>SUM(V26:V29)</f>
        <v>8.9694812551121272E-2</v>
      </c>
      <c r="W30" s="12"/>
      <c r="X30" s="75">
        <f>SUM(X26:X29)</f>
        <v>91397903.771894172</v>
      </c>
      <c r="Y30" s="12"/>
      <c r="Z30" s="75">
        <f>SUM(Z26:Z29)</f>
        <v>-3840594.858604684</v>
      </c>
      <c r="AA30" s="8"/>
      <c r="AB30" s="8"/>
      <c r="AC30" s="8"/>
      <c r="AD30" s="8"/>
      <c r="AE30" s="8"/>
      <c r="AF30" s="8"/>
      <c r="AG30" s="8"/>
    </row>
    <row r="31" spans="1:33" ht="12.9" thickTop="1" x14ac:dyDescent="0.3">
      <c r="A31" s="4"/>
      <c r="B31" s="4"/>
      <c r="C31" s="4"/>
      <c r="D31" s="4"/>
      <c r="E31" s="4"/>
      <c r="F31" s="4"/>
      <c r="G31" s="4"/>
      <c r="H31" s="8"/>
      <c r="I31" s="8"/>
      <c r="J31" s="8"/>
      <c r="K31" s="4"/>
      <c r="L31" s="8"/>
      <c r="M31" s="8"/>
      <c r="N31" s="4"/>
      <c r="O31" s="8"/>
      <c r="P31" s="4"/>
      <c r="Q31" s="8"/>
      <c r="R31" s="4"/>
      <c r="S31" s="8"/>
      <c r="T31" s="4"/>
      <c r="U31" s="8"/>
      <c r="V31" s="4"/>
      <c r="W31" s="4"/>
      <c r="X31" s="4"/>
      <c r="Y31" s="4"/>
      <c r="Z31" s="4"/>
      <c r="AA31" s="8"/>
      <c r="AB31" s="5"/>
      <c r="AC31" s="5"/>
      <c r="AD31" s="5"/>
      <c r="AE31" s="5"/>
      <c r="AF31" s="5"/>
      <c r="AG31" s="5"/>
    </row>
    <row r="32" spans="1:33" x14ac:dyDescent="0.3">
      <c r="A32" s="4"/>
      <c r="B32" s="4"/>
      <c r="C32" s="4"/>
      <c r="D32" s="4"/>
      <c r="E32" s="4"/>
      <c r="F32" s="4"/>
      <c r="G32" s="4"/>
      <c r="H32" s="8"/>
      <c r="I32" s="8"/>
      <c r="J32" s="8"/>
      <c r="K32" s="4"/>
      <c r="L32" s="8"/>
      <c r="M32" s="8"/>
      <c r="N32" s="4"/>
      <c r="O32" s="8"/>
      <c r="P32" s="4"/>
      <c r="Q32" s="8"/>
      <c r="R32" s="4"/>
      <c r="S32" s="8"/>
      <c r="T32" s="4"/>
      <c r="U32" s="8"/>
      <c r="V32" s="4"/>
      <c r="W32" s="4"/>
      <c r="X32" s="4"/>
      <c r="Y32" s="4"/>
      <c r="Z32" s="4"/>
      <c r="AA32" s="8"/>
      <c r="AB32" s="5"/>
      <c r="AC32" s="5"/>
      <c r="AD32" s="5"/>
      <c r="AE32" s="5"/>
      <c r="AF32" s="5"/>
      <c r="AG32" s="5"/>
    </row>
    <row r="33" spans="1:33" ht="13.75" x14ac:dyDescent="0.3">
      <c r="A33" s="1" t="s">
        <v>85</v>
      </c>
      <c r="B33" s="4"/>
      <c r="C33" s="4"/>
      <c r="D33" s="4"/>
      <c r="E33" s="4"/>
      <c r="F33" s="4"/>
      <c r="G33" s="4"/>
      <c r="H33" s="8"/>
      <c r="I33" s="8"/>
      <c r="J33" s="8"/>
      <c r="K33" s="4"/>
      <c r="L33" s="8"/>
      <c r="M33" s="8"/>
      <c r="N33" s="4"/>
      <c r="O33" s="8"/>
      <c r="P33" s="4"/>
      <c r="Q33" s="8"/>
      <c r="R33" s="4"/>
      <c r="S33" s="8"/>
      <c r="T33" s="4"/>
      <c r="U33" s="8"/>
      <c r="V33" s="4"/>
      <c r="W33" s="4"/>
      <c r="X33" s="4"/>
      <c r="Y33" s="4"/>
      <c r="Z33" s="4"/>
      <c r="AA33" s="8"/>
      <c r="AB33" s="5"/>
      <c r="AC33" s="5"/>
      <c r="AD33" s="5"/>
      <c r="AE33" s="5"/>
      <c r="AF33" s="5"/>
      <c r="AG33" s="5"/>
    </row>
    <row r="34" spans="1:33" x14ac:dyDescent="0.3">
      <c r="A34" s="2"/>
      <c r="B34" s="4"/>
      <c r="C34" s="4"/>
      <c r="D34" s="4"/>
      <c r="E34" s="4"/>
      <c r="F34" s="4"/>
      <c r="G34" s="4"/>
      <c r="H34" s="6" t="s">
        <v>33</v>
      </c>
      <c r="I34" s="6"/>
      <c r="J34" s="6"/>
      <c r="K34" s="6"/>
      <c r="L34" s="6" t="s">
        <v>33</v>
      </c>
      <c r="M34" s="4"/>
      <c r="N34" s="6" t="s">
        <v>1</v>
      </c>
      <c r="O34" s="4"/>
      <c r="P34" s="4"/>
      <c r="Q34" s="4"/>
      <c r="R34" s="6"/>
      <c r="S34" s="4"/>
      <c r="T34" s="63"/>
      <c r="U34" s="6"/>
      <c r="V34" s="6"/>
      <c r="W34" s="6"/>
      <c r="X34" s="4"/>
      <c r="Y34" s="6"/>
      <c r="Z34" s="4"/>
      <c r="AA34" s="8"/>
      <c r="AB34" s="5"/>
      <c r="AC34" s="5"/>
      <c r="AD34" s="5"/>
      <c r="AE34" s="5"/>
      <c r="AF34" s="5"/>
      <c r="AG34" s="5"/>
    </row>
    <row r="35" spans="1:33" x14ac:dyDescent="0.3">
      <c r="A35" s="2"/>
      <c r="B35" s="4"/>
      <c r="C35" s="4"/>
      <c r="D35" s="6" t="s">
        <v>2</v>
      </c>
      <c r="E35" s="6"/>
      <c r="F35" s="6"/>
      <c r="G35" s="6"/>
      <c r="H35" s="6" t="s">
        <v>3</v>
      </c>
      <c r="I35" s="6"/>
      <c r="J35" s="6" t="s">
        <v>33</v>
      </c>
      <c r="K35" s="6"/>
      <c r="L35" s="6" t="s">
        <v>15</v>
      </c>
      <c r="M35" s="4"/>
      <c r="N35" s="6" t="s">
        <v>33</v>
      </c>
      <c r="O35" s="4"/>
      <c r="P35" s="6" t="s">
        <v>1</v>
      </c>
      <c r="Q35" s="4"/>
      <c r="R35" s="6"/>
      <c r="S35" s="4"/>
      <c r="T35" s="6"/>
      <c r="U35" s="6"/>
      <c r="V35" s="6"/>
      <c r="W35" s="6"/>
      <c r="X35" s="4"/>
      <c r="Y35" s="6"/>
      <c r="Z35" s="7"/>
      <c r="AA35" s="8"/>
      <c r="AB35" s="5"/>
      <c r="AC35" s="5"/>
      <c r="AD35" s="5"/>
      <c r="AE35" s="5"/>
      <c r="AF35" s="5"/>
      <c r="AG35" s="5"/>
    </row>
    <row r="36" spans="1:33" x14ac:dyDescent="0.3">
      <c r="A36" s="2"/>
      <c r="B36" s="4"/>
      <c r="C36" s="4"/>
      <c r="D36" s="6" t="s">
        <v>4</v>
      </c>
      <c r="E36" s="6"/>
      <c r="F36" s="6" t="s">
        <v>8</v>
      </c>
      <c r="G36" s="6"/>
      <c r="H36" s="6" t="s">
        <v>43</v>
      </c>
      <c r="I36" s="6"/>
      <c r="J36" s="6" t="s">
        <v>43</v>
      </c>
      <c r="K36" s="6"/>
      <c r="L36" s="6" t="s">
        <v>35</v>
      </c>
      <c r="M36" s="6"/>
      <c r="N36" s="6" t="s">
        <v>43</v>
      </c>
      <c r="O36" s="6"/>
      <c r="P36" s="6" t="s">
        <v>8</v>
      </c>
      <c r="Q36" s="6"/>
      <c r="R36" s="6" t="s">
        <v>10</v>
      </c>
      <c r="S36" s="6"/>
      <c r="T36" s="6" t="s">
        <v>11</v>
      </c>
      <c r="U36" s="6"/>
      <c r="V36" s="6" t="s">
        <v>12</v>
      </c>
      <c r="W36" s="8"/>
      <c r="X36" s="6" t="s">
        <v>13</v>
      </c>
      <c r="Y36" s="4"/>
      <c r="Z36" s="7"/>
      <c r="AA36" s="8"/>
      <c r="AB36" s="5"/>
      <c r="AC36" s="5"/>
      <c r="AD36" s="5"/>
      <c r="AE36" s="5"/>
      <c r="AF36" s="5"/>
      <c r="AG36" s="5"/>
    </row>
    <row r="37" spans="1:33" x14ac:dyDescent="0.3">
      <c r="A37" s="2"/>
      <c r="B37" s="4"/>
      <c r="C37" s="4"/>
      <c r="D37" s="64" t="s">
        <v>14</v>
      </c>
      <c r="E37" s="6"/>
      <c r="F37" s="64" t="s">
        <v>18</v>
      </c>
      <c r="G37" s="6"/>
      <c r="H37" s="64" t="s">
        <v>17</v>
      </c>
      <c r="I37" s="6"/>
      <c r="J37" s="64" t="s">
        <v>16</v>
      </c>
      <c r="K37" s="64"/>
      <c r="L37" s="64" t="s">
        <v>16</v>
      </c>
      <c r="M37" s="6"/>
      <c r="N37" s="64" t="s">
        <v>16</v>
      </c>
      <c r="O37" s="6"/>
      <c r="P37" s="64" t="s">
        <v>18</v>
      </c>
      <c r="Q37" s="6"/>
      <c r="R37" s="64" t="s">
        <v>19</v>
      </c>
      <c r="S37" s="6"/>
      <c r="T37" s="64" t="s">
        <v>20</v>
      </c>
      <c r="U37" s="6"/>
      <c r="V37" s="65" t="s">
        <v>21</v>
      </c>
      <c r="W37" s="8"/>
      <c r="X37" s="64" t="s">
        <v>22</v>
      </c>
      <c r="Y37" s="4"/>
      <c r="Z37" s="7"/>
      <c r="AA37" s="8"/>
      <c r="AB37" s="5"/>
      <c r="AC37" s="5"/>
      <c r="AD37" s="5"/>
      <c r="AE37" s="5"/>
      <c r="AF37" s="5"/>
      <c r="AG37" s="5"/>
    </row>
    <row r="38" spans="1:33" x14ac:dyDescent="0.3">
      <c r="A38" s="2"/>
      <c r="B38" s="4"/>
      <c r="C38" s="4"/>
      <c r="D38" s="6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8"/>
      <c r="X38" s="4"/>
      <c r="Y38" s="4"/>
      <c r="Z38" s="8"/>
      <c r="AA38" s="8"/>
      <c r="AB38" s="5"/>
      <c r="AC38" s="5"/>
      <c r="AD38" s="5"/>
      <c r="AE38" s="5"/>
      <c r="AF38" s="5"/>
      <c r="AG38" s="5"/>
    </row>
    <row r="39" spans="1:33" x14ac:dyDescent="0.3">
      <c r="A39" s="2"/>
      <c r="B39" s="4" t="s">
        <v>23</v>
      </c>
      <c r="C39" s="4"/>
      <c r="D39" s="11">
        <v>63390580.716804899</v>
      </c>
      <c r="E39" s="11"/>
      <c r="F39" s="9">
        <f>D39/D43</f>
        <v>1.2622813021079898E-2</v>
      </c>
      <c r="G39" s="11"/>
      <c r="H39" s="66">
        <v>0.22309999999999999</v>
      </c>
      <c r="I39" s="22"/>
      <c r="J39" s="22">
        <f>D39*H39</f>
        <v>14142438.557919173</v>
      </c>
      <c r="K39" s="22"/>
      <c r="L39" s="11">
        <v>-487857.8977970464</v>
      </c>
      <c r="M39" s="9"/>
      <c r="N39" s="22">
        <f>J39+L39</f>
        <v>13654580.660122126</v>
      </c>
      <c r="O39" s="9"/>
      <c r="P39" s="9">
        <f>N39/N43</f>
        <v>1.2622813021079897E-2</v>
      </c>
      <c r="Q39" s="9"/>
      <c r="R39" s="9">
        <v>4.6002316569744824E-3</v>
      </c>
      <c r="S39" s="9"/>
      <c r="T39" s="9">
        <f>P39*R39</f>
        <v>5.8067864059641441E-5</v>
      </c>
      <c r="U39" s="9"/>
      <c r="V39" s="9">
        <f>T39*(1/'LGE Gas - SCH H-1'!$D$20)</f>
        <v>5.8302824442143276E-5</v>
      </c>
      <c r="W39" s="10"/>
      <c r="X39" s="11">
        <f>$N$43*V39</f>
        <v>63068.3998668688</v>
      </c>
      <c r="Y39" s="23"/>
      <c r="Z39" s="12"/>
      <c r="AA39" s="8"/>
      <c r="AB39" s="5"/>
      <c r="AC39" s="5"/>
      <c r="AD39" s="5"/>
      <c r="AE39" s="5"/>
      <c r="AF39" s="5"/>
      <c r="AG39" s="5"/>
    </row>
    <row r="40" spans="1:33" x14ac:dyDescent="0.3">
      <c r="A40" s="2"/>
      <c r="B40" s="4" t="s">
        <v>24</v>
      </c>
      <c r="C40" s="4"/>
      <c r="D40" s="11">
        <v>2287339121.0839834</v>
      </c>
      <c r="E40" s="11"/>
      <c r="F40" s="9">
        <f>D40/D43</f>
        <v>0.45547230700144364</v>
      </c>
      <c r="G40" s="11"/>
      <c r="H40" s="66">
        <v>0.22309999999999999</v>
      </c>
      <c r="I40" s="22"/>
      <c r="J40" s="21">
        <f>D40*H40</f>
        <v>510305357.91383666</v>
      </c>
      <c r="K40" s="21"/>
      <c r="L40" s="11">
        <v>-17603505.797591642</v>
      </c>
      <c r="M40" s="9"/>
      <c r="N40" s="21">
        <f>J40+L40</f>
        <v>492701852.11624503</v>
      </c>
      <c r="O40" s="9"/>
      <c r="P40" s="9">
        <f>N40/N43</f>
        <v>0.45547230700144359</v>
      </c>
      <c r="Q40" s="9"/>
      <c r="R40" s="9">
        <v>4.0417299088459008E-2</v>
      </c>
      <c r="S40" s="9"/>
      <c r="T40" s="16">
        <f>P40*R40</f>
        <v>1.8408960458587767E-2</v>
      </c>
      <c r="U40" s="9"/>
      <c r="V40" s="9">
        <f>T40*(1/'LGE Gas - SCH H-1'!$D$20)</f>
        <v>1.8483448757078795E-2</v>
      </c>
      <c r="W40" s="10"/>
      <c r="X40" s="11">
        <f t="shared" ref="X40:X41" si="3">$N$43*V40</f>
        <v>19994254.965932682</v>
      </c>
      <c r="Y40" s="23"/>
      <c r="Z40" s="12"/>
      <c r="AA40" s="8"/>
      <c r="AB40" s="5"/>
      <c r="AC40" s="5"/>
      <c r="AD40" s="5"/>
      <c r="AE40" s="5"/>
      <c r="AF40" s="5"/>
      <c r="AG40" s="5"/>
    </row>
    <row r="41" spans="1:33" x14ac:dyDescent="0.3">
      <c r="A41" s="2"/>
      <c r="B41" s="4" t="s">
        <v>25</v>
      </c>
      <c r="C41" s="4"/>
      <c r="D41" s="69">
        <v>2671176319.5388002</v>
      </c>
      <c r="E41" s="11"/>
      <c r="F41" s="71">
        <f>D41/D43</f>
        <v>0.53190487997747649</v>
      </c>
      <c r="G41" s="11"/>
      <c r="H41" s="66">
        <v>0.22309999999999999</v>
      </c>
      <c r="I41" s="22"/>
      <c r="J41" s="70">
        <f>D41*H41</f>
        <v>595939436.88910627</v>
      </c>
      <c r="K41" s="70"/>
      <c r="L41" s="69">
        <v>-20557541.028331093</v>
      </c>
      <c r="M41" s="9"/>
      <c r="N41" s="70">
        <f>J41+L41</f>
        <v>575381895.86077523</v>
      </c>
      <c r="O41" s="9"/>
      <c r="P41" s="71">
        <f>N41/N43</f>
        <v>0.53190487997747649</v>
      </c>
      <c r="Q41" s="9"/>
      <c r="R41" s="16">
        <v>0.1</v>
      </c>
      <c r="S41" s="9"/>
      <c r="T41" s="71">
        <f>P41*R41</f>
        <v>5.319048799774765E-2</v>
      </c>
      <c r="U41" s="9"/>
      <c r="V41" s="71">
        <f>T41*'LGE Gas - SCH H-1'!$E$30</f>
        <v>7.1160177243468598E-2</v>
      </c>
      <c r="W41" s="15"/>
      <c r="X41" s="69">
        <f t="shared" si="3"/>
        <v>76976691.196872532</v>
      </c>
      <c r="Y41" s="15"/>
      <c r="Z41" s="12"/>
      <c r="AA41" s="8"/>
      <c r="AB41" s="5"/>
      <c r="AC41" s="5"/>
      <c r="AD41" s="5"/>
      <c r="AE41" s="5"/>
      <c r="AF41" s="5"/>
      <c r="AG41" s="5"/>
    </row>
    <row r="42" spans="1:33" x14ac:dyDescent="0.3">
      <c r="A42" s="2"/>
      <c r="B42" s="4"/>
      <c r="C42" s="4"/>
      <c r="D42" s="11"/>
      <c r="E42" s="11"/>
      <c r="F42" s="4"/>
      <c r="G42" s="11"/>
      <c r="H42" s="72"/>
      <c r="I42" s="72"/>
      <c r="J42" s="72"/>
      <c r="K42" s="72"/>
      <c r="L42" s="4"/>
      <c r="M42" s="4"/>
      <c r="N42" s="72"/>
      <c r="O42" s="4"/>
      <c r="P42" s="4"/>
      <c r="Q42" s="4"/>
      <c r="R42" s="9"/>
      <c r="S42" s="4"/>
      <c r="T42" s="9"/>
      <c r="U42" s="9"/>
      <c r="V42" s="17"/>
      <c r="W42" s="18"/>
      <c r="X42" s="11"/>
      <c r="Y42" s="17"/>
      <c r="Z42" s="18"/>
      <c r="AA42" s="8"/>
      <c r="AB42" s="5"/>
      <c r="AC42" s="5"/>
      <c r="AD42" s="5"/>
      <c r="AE42" s="5"/>
      <c r="AF42" s="5"/>
      <c r="AG42" s="5"/>
    </row>
    <row r="43" spans="1:33" ht="12.9" thickBot="1" x14ac:dyDescent="0.35">
      <c r="A43" s="4"/>
      <c r="B43" s="4" t="s">
        <v>26</v>
      </c>
      <c r="C43" s="4"/>
      <c r="D43" s="73">
        <f>SUM(D39:D42)</f>
        <v>5021906021.3395882</v>
      </c>
      <c r="E43" s="11"/>
      <c r="F43" s="74">
        <f>SUM(F39:F42)</f>
        <v>1</v>
      </c>
      <c r="G43" s="11"/>
      <c r="H43" s="11"/>
      <c r="I43" s="11"/>
      <c r="J43" s="73">
        <f>SUM(J39:J42)</f>
        <v>1120387233.360862</v>
      </c>
      <c r="K43" s="11"/>
      <c r="L43" s="73">
        <f>SUM(L39:L42)</f>
        <v>-38648904.723719783</v>
      </c>
      <c r="M43" s="11"/>
      <c r="N43" s="73">
        <f>SUM(N39:N42)</f>
        <v>1081738328.6371424</v>
      </c>
      <c r="O43" s="11"/>
      <c r="P43" s="74">
        <f>SUM(P39:P42)</f>
        <v>1</v>
      </c>
      <c r="Q43" s="11"/>
      <c r="R43" s="12"/>
      <c r="S43" s="11"/>
      <c r="T43" s="74">
        <f>SUM(T39:T42)</f>
        <v>7.1657516320395062E-2</v>
      </c>
      <c r="U43" s="11"/>
      <c r="V43" s="74">
        <f>SUM(V39:V42)</f>
        <v>8.9701928824989535E-2</v>
      </c>
      <c r="W43" s="12"/>
      <c r="X43" s="75">
        <f>SUM(X39:X42)</f>
        <v>97034014.562672079</v>
      </c>
      <c r="Y43" s="12"/>
      <c r="Z43" s="19"/>
      <c r="AA43" s="8"/>
      <c r="AB43" s="5"/>
      <c r="AC43" s="5"/>
      <c r="AD43" s="5"/>
      <c r="AE43" s="5"/>
      <c r="AF43" s="5"/>
      <c r="AG43" s="5"/>
    </row>
    <row r="44" spans="1:33" ht="12.9" thickTop="1" x14ac:dyDescent="0.3">
      <c r="A44" s="4"/>
      <c r="B44" s="4"/>
      <c r="C44" s="4"/>
      <c r="D44" s="4"/>
      <c r="E44" s="4"/>
      <c r="F44" s="4"/>
      <c r="G44" s="4"/>
      <c r="H44" s="8"/>
      <c r="I44" s="8"/>
      <c r="J44" s="8"/>
      <c r="K44" s="4"/>
      <c r="L44" s="8"/>
      <c r="M44" s="8"/>
      <c r="N44" s="4"/>
      <c r="O44" s="8"/>
      <c r="P44" s="4"/>
      <c r="Q44" s="8"/>
      <c r="R44" s="4"/>
      <c r="S44" s="8"/>
      <c r="T44" s="4"/>
      <c r="U44" s="8"/>
      <c r="V44" s="4"/>
      <c r="W44" s="4"/>
      <c r="X44" s="4"/>
      <c r="Y44" s="4"/>
      <c r="Z44" s="8"/>
      <c r="AA44" s="8"/>
      <c r="AB44" s="5"/>
      <c r="AC44" s="5"/>
      <c r="AD44" s="5"/>
      <c r="AE44" s="5"/>
      <c r="AF44" s="5"/>
      <c r="AG44" s="5"/>
    </row>
    <row r="45" spans="1:33" x14ac:dyDescent="0.3">
      <c r="A45" s="4"/>
      <c r="B45" s="4"/>
      <c r="C45" s="4"/>
      <c r="D45" s="4"/>
      <c r="E45" s="4"/>
      <c r="F45" s="4"/>
      <c r="G45" s="4"/>
      <c r="H45" s="8"/>
      <c r="I45" s="8"/>
      <c r="J45" s="8"/>
      <c r="K45" s="4"/>
      <c r="L45" s="8"/>
      <c r="M45" s="8"/>
      <c r="N45" s="4"/>
      <c r="O45" s="8"/>
      <c r="P45" s="4"/>
      <c r="Q45" s="8"/>
      <c r="R45" s="4"/>
      <c r="S45" s="8"/>
      <c r="T45" s="4"/>
      <c r="U45" s="8"/>
      <c r="V45" s="4"/>
      <c r="W45" s="4"/>
      <c r="X45" s="4"/>
      <c r="Y45" s="4"/>
      <c r="Z45" s="4"/>
      <c r="AA45" s="8"/>
      <c r="AB45" s="5"/>
      <c r="AC45" s="5"/>
      <c r="AD45" s="5"/>
      <c r="AE45" s="5"/>
      <c r="AF45" s="5"/>
      <c r="AG45" s="5"/>
    </row>
    <row r="46" spans="1:33" ht="13.75" x14ac:dyDescent="0.3">
      <c r="A46" s="1" t="s">
        <v>86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14"/>
      <c r="AB46" s="5"/>
      <c r="AC46" s="8"/>
      <c r="AD46" s="5"/>
      <c r="AE46" s="5"/>
      <c r="AF46" s="5"/>
      <c r="AG46" s="5"/>
    </row>
    <row r="47" spans="1:33" x14ac:dyDescent="0.3">
      <c r="A47" s="1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5"/>
      <c r="AB47" s="5"/>
      <c r="AC47" s="5"/>
      <c r="AD47" s="5"/>
      <c r="AE47" s="5"/>
      <c r="AF47" s="5"/>
      <c r="AG47" s="5"/>
    </row>
    <row r="48" spans="1:33" x14ac:dyDescent="0.3">
      <c r="A48" s="2"/>
      <c r="B48" s="4"/>
      <c r="C48" s="4"/>
      <c r="D48" s="6" t="s">
        <v>1</v>
      </c>
      <c r="E48" s="4"/>
      <c r="F48" s="7" t="s">
        <v>27</v>
      </c>
      <c r="G48" s="4"/>
      <c r="H48" s="7"/>
      <c r="I48" s="8"/>
      <c r="J48" s="7"/>
      <c r="K48" s="6"/>
      <c r="L48" s="7"/>
      <c r="M48" s="6"/>
      <c r="N48" s="6" t="s">
        <v>27</v>
      </c>
      <c r="O48" s="6"/>
      <c r="P48" s="6" t="s">
        <v>27</v>
      </c>
      <c r="Q48" s="6"/>
      <c r="R48" s="6"/>
      <c r="S48" s="4"/>
      <c r="T48" s="6"/>
      <c r="U48" s="6"/>
      <c r="V48" s="6"/>
      <c r="W48" s="6"/>
      <c r="X48" s="6"/>
      <c r="Y48" s="6"/>
      <c r="Z48" s="4"/>
      <c r="AA48" s="8"/>
      <c r="AB48" s="5"/>
      <c r="AC48" s="5"/>
      <c r="AD48" s="5"/>
      <c r="AE48" s="5"/>
      <c r="AF48" s="5"/>
      <c r="AG48" s="5"/>
    </row>
    <row r="49" spans="1:27" x14ac:dyDescent="0.3">
      <c r="A49" s="2"/>
      <c r="B49" s="4"/>
      <c r="C49" s="4"/>
      <c r="D49" s="6" t="s">
        <v>33</v>
      </c>
      <c r="E49" s="6"/>
      <c r="F49" s="6" t="s">
        <v>5</v>
      </c>
      <c r="G49" s="6"/>
      <c r="H49" s="7"/>
      <c r="I49" s="7"/>
      <c r="J49" s="7"/>
      <c r="K49" s="6"/>
      <c r="L49" s="7"/>
      <c r="M49" s="6"/>
      <c r="N49" s="6" t="s">
        <v>28</v>
      </c>
      <c r="O49" s="6"/>
      <c r="P49" s="6" t="s">
        <v>1</v>
      </c>
      <c r="Q49" s="6"/>
      <c r="R49" s="6"/>
      <c r="S49" s="4"/>
      <c r="T49" s="6"/>
      <c r="U49" s="6"/>
      <c r="V49" s="6"/>
      <c r="W49" s="6"/>
      <c r="X49" s="7"/>
      <c r="Y49" s="6"/>
      <c r="Z49" s="6" t="s">
        <v>29</v>
      </c>
      <c r="AA49" s="4"/>
    </row>
    <row r="50" spans="1:27" x14ac:dyDescent="0.3">
      <c r="A50" s="2"/>
      <c r="B50" s="4"/>
      <c r="C50" s="4"/>
      <c r="D50" s="6" t="s">
        <v>43</v>
      </c>
      <c r="E50" s="6"/>
      <c r="F50" s="7" t="s">
        <v>30</v>
      </c>
      <c r="G50" s="6"/>
      <c r="H50" s="7"/>
      <c r="I50" s="7"/>
      <c r="J50" s="7"/>
      <c r="K50" s="6"/>
      <c r="L50" s="7"/>
      <c r="M50" s="6"/>
      <c r="N50" s="6" t="s">
        <v>1</v>
      </c>
      <c r="O50" s="6"/>
      <c r="P50" s="6" t="s">
        <v>8</v>
      </c>
      <c r="Q50" s="6"/>
      <c r="R50" s="6" t="s">
        <v>10</v>
      </c>
      <c r="S50" s="6"/>
      <c r="T50" s="6" t="s">
        <v>11</v>
      </c>
      <c r="U50" s="6"/>
      <c r="V50" s="6" t="s">
        <v>12</v>
      </c>
      <c r="W50" s="8"/>
      <c r="X50" s="6" t="s">
        <v>13</v>
      </c>
      <c r="Y50" s="4"/>
      <c r="Z50" s="7" t="s">
        <v>31</v>
      </c>
      <c r="AA50" s="4"/>
    </row>
    <row r="51" spans="1:27" ht="14.15" x14ac:dyDescent="0.3">
      <c r="A51" s="2"/>
      <c r="B51" s="4"/>
      <c r="C51" s="4"/>
      <c r="D51" s="64" t="s">
        <v>16</v>
      </c>
      <c r="E51" s="6"/>
      <c r="F51" s="64" t="s">
        <v>37</v>
      </c>
      <c r="G51" s="6"/>
      <c r="H51" s="7"/>
      <c r="I51" s="7"/>
      <c r="J51" s="7"/>
      <c r="K51" s="6"/>
      <c r="L51" s="7"/>
      <c r="M51" s="7"/>
      <c r="N51" s="64" t="s">
        <v>16</v>
      </c>
      <c r="O51" s="7"/>
      <c r="P51" s="64" t="s">
        <v>18</v>
      </c>
      <c r="Q51" s="7"/>
      <c r="R51" s="64" t="s">
        <v>19</v>
      </c>
      <c r="S51" s="7"/>
      <c r="T51" s="64" t="s">
        <v>20</v>
      </c>
      <c r="U51" s="7"/>
      <c r="V51" s="65" t="s">
        <v>21</v>
      </c>
      <c r="W51" s="8"/>
      <c r="X51" s="64" t="s">
        <v>22</v>
      </c>
      <c r="Y51" s="4"/>
      <c r="Z51" s="64" t="s">
        <v>22</v>
      </c>
      <c r="AA51" s="4"/>
    </row>
    <row r="52" spans="1:27" x14ac:dyDescent="0.3">
      <c r="A52" s="2"/>
      <c r="B52" s="4"/>
      <c r="C52" s="4"/>
      <c r="D52" s="6"/>
      <c r="E52" s="6"/>
      <c r="F52" s="4"/>
      <c r="G52" s="4"/>
      <c r="H52" s="8"/>
      <c r="I52" s="8"/>
      <c r="J52" s="8"/>
      <c r="K52" s="4"/>
      <c r="L52" s="8"/>
      <c r="M52" s="8"/>
      <c r="N52" s="4"/>
      <c r="O52" s="8"/>
      <c r="P52" s="4"/>
      <c r="Q52" s="8"/>
      <c r="R52" s="4"/>
      <c r="S52" s="8"/>
      <c r="T52" s="4"/>
      <c r="U52" s="8"/>
      <c r="V52" s="4"/>
      <c r="W52" s="8"/>
      <c r="X52" s="4"/>
      <c r="Y52" s="4"/>
      <c r="Z52" s="8"/>
      <c r="AA52" s="4"/>
    </row>
    <row r="53" spans="1:27" x14ac:dyDescent="0.3">
      <c r="A53" s="2"/>
      <c r="B53" s="4" t="s">
        <v>23</v>
      </c>
      <c r="C53" s="4"/>
      <c r="D53" s="11">
        <f>N39</f>
        <v>13654580.660122126</v>
      </c>
      <c r="E53" s="11"/>
      <c r="F53" s="12">
        <f>P39*$F$57</f>
        <v>-583925.78242890525</v>
      </c>
      <c r="G53" s="12"/>
      <c r="H53" s="77"/>
      <c r="I53" s="21"/>
      <c r="J53" s="12"/>
      <c r="K53" s="9"/>
      <c r="L53" s="16"/>
      <c r="M53" s="16"/>
      <c r="N53" s="22">
        <f>D53+F53</f>
        <v>13070654.877693221</v>
      </c>
      <c r="O53" s="16"/>
      <c r="P53" s="9">
        <f>N53/N57</f>
        <v>1.2622813021079897E-2</v>
      </c>
      <c r="Q53" s="16"/>
      <c r="R53" s="9">
        <f>R39</f>
        <v>4.6002316569744824E-3</v>
      </c>
      <c r="S53" s="16"/>
      <c r="T53" s="9">
        <f>P53*R53</f>
        <v>5.8067864059641441E-5</v>
      </c>
      <c r="U53" s="18"/>
      <c r="V53" s="9">
        <f>T53*(1/'LGE Gas - SCH H-1'!$D$20)</f>
        <v>5.8302824442143276E-5</v>
      </c>
      <c r="W53" s="10"/>
      <c r="X53" s="11">
        <f>$N$57*V53</f>
        <v>60371.336833190035</v>
      </c>
      <c r="Y53" s="23"/>
      <c r="Z53" s="12">
        <f>X53-X39</f>
        <v>-2697.0630336787654</v>
      </c>
      <c r="AA53" s="4"/>
    </row>
    <row r="54" spans="1:27" x14ac:dyDescent="0.3">
      <c r="A54" s="2"/>
      <c r="B54" s="4" t="s">
        <v>24</v>
      </c>
      <c r="C54" s="4"/>
      <c r="D54" s="11">
        <f t="shared" ref="D54:D55" si="4">N40</f>
        <v>492701852.11624503</v>
      </c>
      <c r="E54" s="11"/>
      <c r="F54" s="12">
        <f t="shared" ref="F54:F55" si="5">P40*$F$57</f>
        <v>-21069948.734593797</v>
      </c>
      <c r="G54" s="12"/>
      <c r="H54" s="77"/>
      <c r="I54" s="21"/>
      <c r="J54" s="12"/>
      <c r="K54" s="9"/>
      <c r="L54" s="16"/>
      <c r="M54" s="16"/>
      <c r="N54" s="22">
        <f t="shared" ref="N54:N55" si="6">D54+F54</f>
        <v>471631903.38165122</v>
      </c>
      <c r="O54" s="16"/>
      <c r="P54" s="9">
        <f>N54/N57</f>
        <v>0.45547230700144359</v>
      </c>
      <c r="Q54" s="16"/>
      <c r="R54" s="9">
        <f t="shared" ref="R54:R55" si="7">R40</f>
        <v>4.0417299088459008E-2</v>
      </c>
      <c r="S54" s="16"/>
      <c r="T54" s="16">
        <f>P54*R54</f>
        <v>1.8408960458587767E-2</v>
      </c>
      <c r="U54" s="18"/>
      <c r="V54" s="9">
        <f>T54*(1/'LGE Gas - SCH H-1'!$D$20)</f>
        <v>1.8483448757078795E-2</v>
      </c>
      <c r="W54" s="10"/>
      <c r="X54" s="11">
        <f t="shared" ref="X54:X55" si="8">$N$57*V54</f>
        <v>19139218.7501987</v>
      </c>
      <c r="Y54" s="23"/>
      <c r="Z54" s="12">
        <f t="shared" ref="Z54:Z55" si="9">X54-X40</f>
        <v>-855036.21573398262</v>
      </c>
      <c r="AA54" s="4"/>
    </row>
    <row r="55" spans="1:27" x14ac:dyDescent="0.3">
      <c r="A55" s="2"/>
      <c r="B55" s="4" t="s">
        <v>25</v>
      </c>
      <c r="C55" s="4"/>
      <c r="D55" s="69">
        <f t="shared" si="4"/>
        <v>575381895.86077523</v>
      </c>
      <c r="E55" s="11"/>
      <c r="F55" s="69">
        <f t="shared" si="5"/>
        <v>-24605685.96713867</v>
      </c>
      <c r="G55" s="12"/>
      <c r="H55" s="77"/>
      <c r="I55" s="21"/>
      <c r="J55" s="12"/>
      <c r="K55" s="9"/>
      <c r="L55" s="16"/>
      <c r="M55" s="16"/>
      <c r="N55" s="70">
        <f t="shared" si="6"/>
        <v>550776209.89363658</v>
      </c>
      <c r="O55" s="16"/>
      <c r="P55" s="71">
        <f>N55/N57</f>
        <v>0.53190487997747649</v>
      </c>
      <c r="Q55" s="16"/>
      <c r="R55" s="9">
        <f t="shared" si="7"/>
        <v>0.1</v>
      </c>
      <c r="S55" s="16"/>
      <c r="T55" s="71">
        <f>P55*R55</f>
        <v>5.319048799774765E-2</v>
      </c>
      <c r="U55" s="18"/>
      <c r="V55" s="71">
        <f>T55*'LGE Gas - SCH H-1'!$E$30</f>
        <v>7.1160177243468598E-2</v>
      </c>
      <c r="W55" s="15"/>
      <c r="X55" s="69">
        <f t="shared" si="8"/>
        <v>73684852.673614651</v>
      </c>
      <c r="Y55" s="15"/>
      <c r="Z55" s="69">
        <f t="shared" si="9"/>
        <v>-3291838.5232578814</v>
      </c>
      <c r="AA55" s="4"/>
    </row>
    <row r="56" spans="1:27" x14ac:dyDescent="0.3">
      <c r="A56" s="2"/>
      <c r="B56" s="4"/>
      <c r="C56" s="4"/>
      <c r="D56" s="11"/>
      <c r="E56" s="11"/>
      <c r="F56" s="12"/>
      <c r="G56" s="12"/>
      <c r="H56" s="76"/>
      <c r="I56" s="76"/>
      <c r="J56" s="12"/>
      <c r="K56" s="4"/>
      <c r="L56" s="8"/>
      <c r="M56" s="8"/>
      <c r="N56" s="72"/>
      <c r="O56" s="8"/>
      <c r="P56" s="4"/>
      <c r="Q56" s="8"/>
      <c r="R56" s="9"/>
      <c r="S56" s="8"/>
      <c r="T56" s="9"/>
      <c r="U56" s="16"/>
      <c r="V56" s="17"/>
      <c r="W56" s="18"/>
      <c r="X56" s="11"/>
      <c r="Y56" s="17"/>
      <c r="Z56" s="18"/>
      <c r="AA56" s="4"/>
    </row>
    <row r="57" spans="1:27" ht="12.9" thickBot="1" x14ac:dyDescent="0.35">
      <c r="A57" s="4"/>
      <c r="B57" s="4" t="s">
        <v>26</v>
      </c>
      <c r="C57" s="4"/>
      <c r="D57" s="73">
        <f>SUM(D53:D56)</f>
        <v>1081738328.6371424</v>
      </c>
      <c r="E57" s="11"/>
      <c r="F57" s="73">
        <v>-46259560.484161377</v>
      </c>
      <c r="G57" s="12"/>
      <c r="H57" s="12"/>
      <c r="I57" s="12"/>
      <c r="J57" s="12"/>
      <c r="K57" s="11"/>
      <c r="L57" s="20"/>
      <c r="M57" s="20"/>
      <c r="N57" s="73">
        <f>SUM(N53:N56)</f>
        <v>1035478768.152981</v>
      </c>
      <c r="O57" s="20"/>
      <c r="P57" s="74">
        <f>SUM(P53:P56)</f>
        <v>1</v>
      </c>
      <c r="Q57" s="20"/>
      <c r="R57" s="12"/>
      <c r="S57" s="12"/>
      <c r="T57" s="74">
        <f>SUM(T53:T56)</f>
        <v>7.1657516320395062E-2</v>
      </c>
      <c r="U57" s="12"/>
      <c r="V57" s="74">
        <f>SUM(V53:V56)</f>
        <v>8.9701928824989535E-2</v>
      </c>
      <c r="W57" s="12"/>
      <c r="X57" s="75">
        <f>SUM(X53:X56)</f>
        <v>92884442.760646537</v>
      </c>
      <c r="Y57" s="12"/>
      <c r="Z57" s="75">
        <f>SUM(Z53:Z56)</f>
        <v>-4149571.8020255426</v>
      </c>
      <c r="AA57" s="22"/>
    </row>
    <row r="58" spans="1:27" ht="12.9" thickTop="1" x14ac:dyDescent="0.3">
      <c r="A58" s="4"/>
      <c r="B58" s="4"/>
      <c r="C58" s="4"/>
      <c r="D58" s="4"/>
      <c r="E58" s="4"/>
      <c r="F58" s="4"/>
      <c r="G58" s="4"/>
      <c r="H58" s="8"/>
      <c r="I58" s="8"/>
      <c r="J58" s="8"/>
      <c r="K58" s="4"/>
      <c r="L58" s="8"/>
      <c r="M58" s="8"/>
      <c r="N58" s="4"/>
      <c r="O58" s="8"/>
      <c r="P58" s="4"/>
      <c r="Q58" s="8"/>
      <c r="R58" s="4"/>
      <c r="S58" s="8"/>
      <c r="T58" s="4"/>
      <c r="U58" s="8"/>
      <c r="V58" s="4"/>
      <c r="W58" s="4"/>
      <c r="X58" s="4"/>
      <c r="Y58" s="4"/>
      <c r="Z58" s="4"/>
      <c r="AA58" s="4"/>
    </row>
    <row r="59" spans="1:27" ht="14.15" x14ac:dyDescent="0.3">
      <c r="A59" s="4"/>
      <c r="B59" s="4"/>
      <c r="C59" s="4"/>
      <c r="D59" s="4"/>
      <c r="E59" s="4"/>
      <c r="F59" s="22">
        <v>3736918.5</v>
      </c>
      <c r="G59" s="4"/>
      <c r="H59" s="8" t="s">
        <v>36</v>
      </c>
      <c r="I59" s="8"/>
      <c r="J59" s="8"/>
      <c r="K59" s="4"/>
      <c r="L59" s="8"/>
      <c r="M59" s="8"/>
      <c r="N59" s="4"/>
      <c r="O59" s="8"/>
      <c r="P59" s="4"/>
      <c r="Q59" s="8"/>
      <c r="R59" s="4"/>
      <c r="S59" s="8"/>
      <c r="T59" s="4"/>
      <c r="U59" s="8"/>
      <c r="V59" s="4"/>
      <c r="W59" s="4"/>
      <c r="X59" s="4"/>
      <c r="Y59" s="4"/>
      <c r="Z59" s="4"/>
      <c r="AA59" s="4"/>
    </row>
    <row r="60" spans="1:27" x14ac:dyDescent="0.3">
      <c r="A60" s="4"/>
      <c r="B60" s="4"/>
      <c r="C60" s="4"/>
      <c r="D60" s="4"/>
      <c r="E60" s="4"/>
      <c r="F60" s="4"/>
      <c r="G60" s="4"/>
      <c r="H60" s="8"/>
      <c r="I60" s="8"/>
      <c r="J60" s="8"/>
      <c r="K60" s="4"/>
      <c r="L60" s="8"/>
      <c r="M60" s="8"/>
      <c r="N60" s="4"/>
      <c r="O60" s="8"/>
      <c r="P60" s="4"/>
      <c r="Q60" s="8"/>
      <c r="R60" s="4"/>
      <c r="S60" s="8"/>
      <c r="T60" s="4"/>
      <c r="U60" s="8"/>
      <c r="V60" s="4"/>
      <c r="W60" s="4"/>
      <c r="X60" s="4"/>
      <c r="Y60" s="4"/>
      <c r="Z60" s="4"/>
      <c r="AA60" s="4"/>
    </row>
    <row r="61" spans="1:27" ht="13.75" x14ac:dyDescent="0.3">
      <c r="A61" s="1" t="s">
        <v>89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3">
      <c r="A62" s="1"/>
      <c r="B62" s="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3">
      <c r="A63" s="2"/>
      <c r="B63" s="4"/>
      <c r="C63" s="4"/>
      <c r="D63" s="6" t="s">
        <v>1</v>
      </c>
      <c r="E63" s="8"/>
      <c r="F63" s="7"/>
      <c r="G63" s="8"/>
      <c r="H63" s="4"/>
      <c r="I63" s="4"/>
      <c r="J63" s="4"/>
      <c r="K63" s="4"/>
      <c r="L63" s="4"/>
      <c r="M63" s="4"/>
      <c r="N63" s="6"/>
      <c r="O63" s="6"/>
      <c r="P63" s="6"/>
      <c r="Q63" s="4"/>
      <c r="R63" s="6"/>
      <c r="S63" s="6"/>
      <c r="T63" s="6"/>
      <c r="U63" s="6"/>
      <c r="V63" s="6"/>
      <c r="W63" s="4"/>
      <c r="X63" s="4"/>
      <c r="Y63" s="4"/>
      <c r="Z63" s="4"/>
      <c r="AA63" s="4"/>
    </row>
    <row r="64" spans="1:27" x14ac:dyDescent="0.3">
      <c r="A64" s="2"/>
      <c r="B64" s="4"/>
      <c r="C64" s="4"/>
      <c r="D64" s="6" t="s">
        <v>33</v>
      </c>
      <c r="E64" s="7"/>
      <c r="F64" s="6" t="s">
        <v>83</v>
      </c>
      <c r="G64" s="7"/>
      <c r="H64" s="6" t="s">
        <v>5</v>
      </c>
      <c r="I64" s="4"/>
      <c r="J64" s="4"/>
      <c r="K64" s="4"/>
      <c r="L64" s="4"/>
      <c r="M64" s="4"/>
      <c r="N64" s="6" t="s">
        <v>28</v>
      </c>
      <c r="O64" s="6"/>
      <c r="P64" s="6" t="s">
        <v>1</v>
      </c>
      <c r="Q64" s="6"/>
      <c r="R64" s="6"/>
      <c r="S64" s="4"/>
      <c r="T64" s="6"/>
      <c r="U64" s="6"/>
      <c r="V64" s="6"/>
      <c r="W64" s="6"/>
      <c r="X64" s="7"/>
      <c r="Y64" s="6"/>
      <c r="Z64" s="6" t="s">
        <v>29</v>
      </c>
      <c r="AA64" s="4"/>
    </row>
    <row r="65" spans="1:27" x14ac:dyDescent="0.3">
      <c r="A65" s="2"/>
      <c r="B65" s="4"/>
      <c r="C65" s="4"/>
      <c r="D65" s="6" t="s">
        <v>43</v>
      </c>
      <c r="E65" s="7"/>
      <c r="F65" s="6" t="s">
        <v>8</v>
      </c>
      <c r="G65" s="7"/>
      <c r="H65" s="7" t="s">
        <v>30</v>
      </c>
      <c r="I65" s="4"/>
      <c r="J65" s="4"/>
      <c r="K65" s="4"/>
      <c r="L65" s="4"/>
      <c r="M65" s="4"/>
      <c r="N65" s="6" t="s">
        <v>1</v>
      </c>
      <c r="O65" s="6"/>
      <c r="P65" s="6" t="s">
        <v>8</v>
      </c>
      <c r="Q65" s="6"/>
      <c r="R65" s="6" t="s">
        <v>10</v>
      </c>
      <c r="S65" s="6"/>
      <c r="T65" s="6" t="s">
        <v>11</v>
      </c>
      <c r="U65" s="6"/>
      <c r="V65" s="6" t="s">
        <v>12</v>
      </c>
      <c r="W65" s="8"/>
      <c r="X65" s="6" t="s">
        <v>13</v>
      </c>
      <c r="Y65" s="4"/>
      <c r="Z65" s="7" t="s">
        <v>31</v>
      </c>
      <c r="AA65" s="4"/>
    </row>
    <row r="66" spans="1:27" ht="14.15" x14ac:dyDescent="0.3">
      <c r="A66" s="2"/>
      <c r="B66" s="4"/>
      <c r="C66" s="4"/>
      <c r="D66" s="64" t="s">
        <v>16</v>
      </c>
      <c r="E66" s="7"/>
      <c r="F66" s="64" t="s">
        <v>84</v>
      </c>
      <c r="G66" s="7"/>
      <c r="H66" s="64" t="s">
        <v>42</v>
      </c>
      <c r="I66" s="4"/>
      <c r="J66" s="4"/>
      <c r="K66" s="4"/>
      <c r="L66" s="4"/>
      <c r="M66" s="4"/>
      <c r="N66" s="64" t="s">
        <v>16</v>
      </c>
      <c r="O66" s="7"/>
      <c r="P66" s="64" t="s">
        <v>18</v>
      </c>
      <c r="Q66" s="7"/>
      <c r="R66" s="64" t="s">
        <v>19</v>
      </c>
      <c r="S66" s="7"/>
      <c r="T66" s="64" t="s">
        <v>20</v>
      </c>
      <c r="U66" s="7"/>
      <c r="V66" s="65" t="s">
        <v>21</v>
      </c>
      <c r="W66" s="8"/>
      <c r="X66" s="64" t="s">
        <v>22</v>
      </c>
      <c r="Y66" s="4"/>
      <c r="Z66" s="64" t="s">
        <v>22</v>
      </c>
      <c r="AA66" s="4"/>
    </row>
    <row r="67" spans="1:27" x14ac:dyDescent="0.3">
      <c r="A67" s="2"/>
      <c r="B67" s="4"/>
      <c r="C67" s="4"/>
      <c r="D67" s="6"/>
      <c r="E67" s="7"/>
      <c r="F67" s="4"/>
      <c r="G67" s="8"/>
      <c r="H67" s="4"/>
      <c r="I67" s="4"/>
      <c r="J67" s="4"/>
      <c r="K67" s="4"/>
      <c r="L67" s="4"/>
      <c r="M67" s="4"/>
      <c r="N67" s="4"/>
      <c r="O67" s="8"/>
      <c r="P67" s="4"/>
      <c r="Q67" s="8"/>
      <c r="R67" s="4"/>
      <c r="S67" s="8"/>
      <c r="T67" s="4"/>
      <c r="U67" s="8"/>
      <c r="V67" s="4"/>
      <c r="W67" s="8"/>
      <c r="X67" s="4"/>
      <c r="Y67" s="4"/>
      <c r="Z67" s="8"/>
      <c r="AA67" s="4"/>
    </row>
    <row r="68" spans="1:27" x14ac:dyDescent="0.3">
      <c r="A68" s="2"/>
      <c r="B68" s="4" t="s">
        <v>23</v>
      </c>
      <c r="C68" s="4"/>
      <c r="D68" s="11">
        <f>D53</f>
        <v>13654580.660122126</v>
      </c>
      <c r="E68" s="12"/>
      <c r="F68" s="9">
        <f>'CMG-10'!F22</f>
        <v>0.29517316025510582</v>
      </c>
      <c r="G68" s="12"/>
      <c r="H68" s="22">
        <f>$F$57*F68</f>
        <v>-13654580.660122126</v>
      </c>
      <c r="I68" s="4"/>
      <c r="J68" s="4"/>
      <c r="K68" s="4"/>
      <c r="L68" s="4"/>
      <c r="M68" s="4"/>
      <c r="N68" s="22">
        <f>D68+H68</f>
        <v>0</v>
      </c>
      <c r="O68" s="16"/>
      <c r="P68" s="9">
        <f>N68/N72</f>
        <v>0</v>
      </c>
      <c r="Q68" s="16"/>
      <c r="R68" s="9">
        <f>R53</f>
        <v>4.6002316569744824E-3</v>
      </c>
      <c r="S68" s="16"/>
      <c r="T68" s="9">
        <f>P68*R68</f>
        <v>0</v>
      </c>
      <c r="U68" s="18"/>
      <c r="V68" s="9">
        <f>T68*(1/'LGE Gas - SCH H-1'!$D$20)</f>
        <v>0</v>
      </c>
      <c r="W68" s="10"/>
      <c r="X68" s="11">
        <f>$N$72*V68</f>
        <v>0</v>
      </c>
      <c r="Y68" s="23"/>
      <c r="Z68" s="12">
        <f>X68-X39</f>
        <v>-63068.3998668688</v>
      </c>
      <c r="AA68" s="22"/>
    </row>
    <row r="69" spans="1:27" x14ac:dyDescent="0.3">
      <c r="A69" s="2"/>
      <c r="B69" s="4" t="s">
        <v>24</v>
      </c>
      <c r="C69" s="4"/>
      <c r="D69" s="11">
        <f t="shared" ref="D69:D70" si="10">D54</f>
        <v>492701852.11624503</v>
      </c>
      <c r="E69" s="12"/>
      <c r="F69" s="9">
        <f>'CMG-10'!F23</f>
        <v>0.3251332023554212</v>
      </c>
      <c r="G69" s="12"/>
      <c r="H69" s="22">
        <f t="shared" ref="H69:H70" si="11">$F$57*F69</f>
        <v>-15040519.039769687</v>
      </c>
      <c r="I69" s="4"/>
      <c r="J69" s="4"/>
      <c r="K69" s="4"/>
      <c r="L69" s="4"/>
      <c r="M69" s="4"/>
      <c r="N69" s="22">
        <f>D69+H69</f>
        <v>477661333.07647532</v>
      </c>
      <c r="O69" s="16"/>
      <c r="P69" s="9">
        <f>N69/N72</f>
        <v>0.46129514942010469</v>
      </c>
      <c r="Q69" s="16"/>
      <c r="R69" s="9">
        <f t="shared" ref="R69:R70" si="12">R54</f>
        <v>4.0417299088459008E-2</v>
      </c>
      <c r="S69" s="16"/>
      <c r="T69" s="16">
        <f>P69*R69</f>
        <v>1.8644304022167758E-2</v>
      </c>
      <c r="U69" s="18"/>
      <c r="V69" s="9">
        <f>T69*(1/'LGE Gas - SCH H-1'!$D$20)</f>
        <v>1.8719744592877053E-2</v>
      </c>
      <c r="W69" s="10"/>
      <c r="X69" s="11">
        <f t="shared" ref="X69:X70" si="13">$N$72*V69</f>
        <v>19383898.071170758</v>
      </c>
      <c r="Y69" s="23"/>
      <c r="Z69" s="12">
        <f t="shared" ref="Z69:Z70" si="14">X69-X40</f>
        <v>-610356.8947619237</v>
      </c>
      <c r="AA69" s="22"/>
    </row>
    <row r="70" spans="1:27" x14ac:dyDescent="0.3">
      <c r="A70" s="2"/>
      <c r="B70" s="4" t="s">
        <v>25</v>
      </c>
      <c r="C70" s="4"/>
      <c r="D70" s="69">
        <f t="shared" si="10"/>
        <v>575381895.86077523</v>
      </c>
      <c r="E70" s="12"/>
      <c r="F70" s="71">
        <f>'CMG-10'!F24</f>
        <v>0.37969363738947304</v>
      </c>
      <c r="G70" s="12"/>
      <c r="H70" s="70">
        <f t="shared" si="11"/>
        <v>-17564460.784269564</v>
      </c>
      <c r="I70" s="4"/>
      <c r="J70" s="4"/>
      <c r="K70" s="4"/>
      <c r="L70" s="4"/>
      <c r="M70" s="4"/>
      <c r="N70" s="70">
        <f>D70+H70</f>
        <v>557817435.07650566</v>
      </c>
      <c r="O70" s="16"/>
      <c r="P70" s="71">
        <f>N70/N72</f>
        <v>0.53870485057989526</v>
      </c>
      <c r="Q70" s="16"/>
      <c r="R70" s="9">
        <f t="shared" si="12"/>
        <v>0.1</v>
      </c>
      <c r="S70" s="16"/>
      <c r="T70" s="71">
        <f>P70*R70</f>
        <v>5.3870485057989526E-2</v>
      </c>
      <c r="U70" s="18"/>
      <c r="V70" s="71">
        <f>T70*'LGE Gas - SCH H-1'!$E$30</f>
        <v>7.2069902142662942E-2</v>
      </c>
      <c r="W70" s="15"/>
      <c r="X70" s="69">
        <f t="shared" si="13"/>
        <v>74626853.491590515</v>
      </c>
      <c r="Y70" s="15"/>
      <c r="Z70" s="69">
        <f t="shared" si="14"/>
        <v>-2349837.7052820176</v>
      </c>
      <c r="AA70" s="22"/>
    </row>
    <row r="71" spans="1:27" x14ac:dyDescent="0.3">
      <c r="A71" s="2"/>
      <c r="B71" s="4"/>
      <c r="C71" s="4"/>
      <c r="D71" s="11"/>
      <c r="E71" s="12"/>
      <c r="F71" s="4"/>
      <c r="G71" s="12"/>
      <c r="H71" s="72"/>
      <c r="I71" s="4"/>
      <c r="J71" s="4"/>
      <c r="K71" s="4"/>
      <c r="L71" s="4"/>
      <c r="M71" s="4"/>
      <c r="N71" s="4"/>
      <c r="O71" s="8"/>
      <c r="P71" s="4"/>
      <c r="Q71" s="8"/>
      <c r="R71" s="9"/>
      <c r="S71" s="8"/>
      <c r="T71" s="9"/>
      <c r="U71" s="16"/>
      <c r="V71" s="17"/>
      <c r="W71" s="18"/>
      <c r="X71" s="11"/>
      <c r="Y71" s="17"/>
      <c r="Z71" s="18"/>
      <c r="AA71" s="22"/>
    </row>
    <row r="72" spans="1:27" ht="12.9" thickBot="1" x14ac:dyDescent="0.35">
      <c r="A72" s="4"/>
      <c r="B72" s="4" t="s">
        <v>26</v>
      </c>
      <c r="C72" s="4"/>
      <c r="D72" s="73">
        <f>SUM(D68:D71)</f>
        <v>1081738328.6371424</v>
      </c>
      <c r="E72" s="12"/>
      <c r="F72" s="74">
        <f>SUM(F68:F71)</f>
        <v>1</v>
      </c>
      <c r="G72" s="12"/>
      <c r="H72" s="73">
        <f>SUM(H68:H71)</f>
        <v>-46259560.484161377</v>
      </c>
      <c r="I72" s="4"/>
      <c r="J72" s="4"/>
      <c r="K72" s="4"/>
      <c r="L72" s="4"/>
      <c r="M72" s="4"/>
      <c r="N72" s="73">
        <f>SUM(N68:N71)</f>
        <v>1035478768.152981</v>
      </c>
      <c r="O72" s="20"/>
      <c r="P72" s="74">
        <f>SUM(P68:P71)</f>
        <v>1</v>
      </c>
      <c r="Q72" s="20"/>
      <c r="R72" s="12"/>
      <c r="S72" s="12"/>
      <c r="T72" s="74">
        <f>SUM(T68:T71)</f>
        <v>7.251478908015728E-2</v>
      </c>
      <c r="U72" s="12"/>
      <c r="V72" s="74">
        <f>SUM(V68:V71)</f>
        <v>9.0789646735539992E-2</v>
      </c>
      <c r="W72" s="12"/>
      <c r="X72" s="75">
        <f>SUM(X68:X71)</f>
        <v>94010751.562761277</v>
      </c>
      <c r="Y72" s="12"/>
      <c r="Z72" s="75">
        <f>SUM(Z68:Z71)</f>
        <v>-3023262.99991081</v>
      </c>
      <c r="AA72" s="22"/>
    </row>
    <row r="73" spans="1:27" ht="12.9" thickTop="1" x14ac:dyDescent="0.3">
      <c r="A73" s="4"/>
      <c r="B73" s="4"/>
      <c r="C73" s="4"/>
      <c r="D73" s="8"/>
      <c r="E73" s="8"/>
      <c r="F73" s="8"/>
      <c r="G73" s="8"/>
      <c r="H73" s="8"/>
      <c r="I73" s="8"/>
      <c r="J73" s="8"/>
      <c r="K73" s="4"/>
      <c r="L73" s="8"/>
      <c r="M73" s="8"/>
      <c r="N73" s="4"/>
      <c r="O73" s="8"/>
      <c r="P73" s="4"/>
      <c r="Q73" s="8"/>
      <c r="R73" s="4"/>
      <c r="S73" s="8"/>
      <c r="T73" s="4"/>
      <c r="U73" s="8"/>
      <c r="V73" s="4"/>
      <c r="W73" s="4"/>
      <c r="X73" s="4"/>
      <c r="Y73" s="4"/>
      <c r="Z73" s="4"/>
      <c r="AA73" s="4"/>
    </row>
    <row r="74" spans="1:27" x14ac:dyDescent="0.3">
      <c r="A74" s="4"/>
      <c r="B74" s="4"/>
      <c r="C74" s="4"/>
      <c r="D74" s="4"/>
      <c r="E74" s="4"/>
      <c r="F74" s="4"/>
      <c r="G74" s="4"/>
      <c r="H74" s="8"/>
      <c r="I74" s="8"/>
      <c r="J74" s="8"/>
      <c r="K74" s="4"/>
      <c r="L74" s="8"/>
      <c r="M74" s="8"/>
      <c r="N74" s="4"/>
      <c r="O74" s="8"/>
      <c r="P74" s="4"/>
      <c r="Q74" s="8"/>
      <c r="R74" s="4"/>
      <c r="S74" s="8"/>
      <c r="T74" s="4"/>
      <c r="U74" s="8"/>
      <c r="V74" s="4"/>
      <c r="W74" s="4"/>
      <c r="X74" s="4"/>
      <c r="Y74" s="4"/>
      <c r="Z74" s="4"/>
      <c r="AA74" s="4"/>
    </row>
    <row r="75" spans="1:27" x14ac:dyDescent="0.3">
      <c r="A75" s="4"/>
      <c r="B75" s="4"/>
      <c r="C75" s="4"/>
      <c r="D75" s="4"/>
      <c r="E75" s="4"/>
      <c r="F75" s="4"/>
      <c r="G75" s="4"/>
      <c r="H75" s="8"/>
      <c r="I75" s="8"/>
      <c r="J75" s="8"/>
      <c r="K75" s="4"/>
      <c r="L75" s="8"/>
      <c r="M75" s="8"/>
      <c r="N75" s="4"/>
      <c r="O75" s="8"/>
      <c r="P75" s="4"/>
      <c r="Q75" s="8"/>
      <c r="R75" s="4"/>
      <c r="S75" s="8"/>
      <c r="T75" s="4"/>
      <c r="U75" s="8"/>
      <c r="V75" s="4"/>
      <c r="W75" s="4"/>
      <c r="X75" s="4"/>
      <c r="Y75" s="4"/>
      <c r="Z75" s="4"/>
      <c r="AA75" s="4"/>
    </row>
    <row r="76" spans="1:27" x14ac:dyDescent="0.3">
      <c r="A76" s="4"/>
      <c r="B76" s="4"/>
      <c r="C76" s="4"/>
      <c r="D76" s="4"/>
      <c r="E76" s="4"/>
      <c r="F76" s="4"/>
      <c r="G76" s="4"/>
      <c r="H76" s="8"/>
      <c r="I76" s="8"/>
      <c r="J76" s="8"/>
      <c r="K76" s="4"/>
      <c r="L76" s="8"/>
      <c r="M76" s="8"/>
      <c r="N76" s="4"/>
      <c r="O76" s="8"/>
      <c r="P76" s="4"/>
      <c r="Q76" s="8"/>
      <c r="R76" s="4"/>
      <c r="S76" s="8"/>
      <c r="T76" s="4"/>
      <c r="U76" s="8"/>
      <c r="V76" s="4"/>
      <c r="W76" s="4"/>
      <c r="X76" s="4"/>
      <c r="Y76" s="4"/>
      <c r="Z76" s="4"/>
      <c r="AA76" s="4"/>
    </row>
    <row r="77" spans="1:27" x14ac:dyDescent="0.3">
      <c r="A77" s="1" t="s">
        <v>88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3">
      <c r="A78" s="1"/>
      <c r="B78" s="2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3">
      <c r="A79" s="2"/>
      <c r="B79" s="4"/>
      <c r="C79" s="4"/>
      <c r="D79" s="7"/>
      <c r="E79" s="8"/>
      <c r="F79" s="7" t="s">
        <v>27</v>
      </c>
      <c r="G79" s="8"/>
      <c r="H79" s="6" t="s">
        <v>27</v>
      </c>
      <c r="I79" s="6"/>
      <c r="J79" s="6"/>
      <c r="K79" s="4"/>
      <c r="L79" s="6"/>
      <c r="M79" s="6"/>
      <c r="N79" s="6"/>
      <c r="O79" s="6"/>
      <c r="P79" s="6"/>
      <c r="Q79" s="4"/>
      <c r="R79" s="4"/>
      <c r="S79" s="4"/>
      <c r="T79" s="4"/>
      <c r="U79" s="4"/>
      <c r="V79" s="4"/>
      <c r="W79" s="4"/>
      <c r="X79" s="4"/>
      <c r="Y79" s="6"/>
      <c r="Z79" s="4"/>
      <c r="AA79" s="4"/>
    </row>
    <row r="80" spans="1:27" x14ac:dyDescent="0.3">
      <c r="A80" s="2"/>
      <c r="B80" s="4"/>
      <c r="C80" s="4"/>
      <c r="D80" s="7"/>
      <c r="E80" s="7"/>
      <c r="F80" s="6" t="s">
        <v>5</v>
      </c>
      <c r="G80" s="7"/>
      <c r="H80" s="6" t="s">
        <v>1</v>
      </c>
      <c r="I80" s="6"/>
      <c r="J80" s="6"/>
      <c r="K80" s="4"/>
      <c r="L80" s="6"/>
      <c r="M80" s="6"/>
      <c r="N80" s="6"/>
      <c r="O80" s="6"/>
      <c r="P80" s="6" t="s">
        <v>29</v>
      </c>
      <c r="Q80" s="4"/>
      <c r="R80" s="4"/>
      <c r="S80" s="4"/>
      <c r="T80" s="4"/>
      <c r="U80" s="4"/>
      <c r="V80" s="4"/>
      <c r="W80" s="4"/>
      <c r="X80" s="4"/>
      <c r="Y80" s="6"/>
      <c r="Z80" s="7"/>
      <c r="AA80" s="4"/>
    </row>
    <row r="81" spans="1:27" x14ac:dyDescent="0.3">
      <c r="A81" s="2"/>
      <c r="B81" s="4"/>
      <c r="C81" s="4"/>
      <c r="D81" s="7"/>
      <c r="E81" s="7"/>
      <c r="F81" s="7" t="s">
        <v>30</v>
      </c>
      <c r="G81" s="7"/>
      <c r="H81" s="6" t="s">
        <v>8</v>
      </c>
      <c r="I81" s="6"/>
      <c r="J81" s="6" t="s">
        <v>10</v>
      </c>
      <c r="K81" s="6"/>
      <c r="L81" s="6" t="s">
        <v>11</v>
      </c>
      <c r="M81" s="6"/>
      <c r="N81" s="6" t="s">
        <v>12</v>
      </c>
      <c r="O81" s="8"/>
      <c r="P81" s="6" t="s">
        <v>13</v>
      </c>
      <c r="Q81" s="4"/>
      <c r="R81" s="4"/>
      <c r="S81" s="4"/>
      <c r="T81" s="4"/>
      <c r="U81" s="4"/>
      <c r="V81" s="4"/>
      <c r="W81" s="4"/>
      <c r="X81" s="4"/>
      <c r="Y81" s="4"/>
      <c r="Z81" s="7"/>
      <c r="AA81" s="4"/>
    </row>
    <row r="82" spans="1:27" ht="14.15" x14ac:dyDescent="0.3">
      <c r="A82" s="2"/>
      <c r="B82" s="4"/>
      <c r="C82" s="4"/>
      <c r="D82" s="7"/>
      <c r="E82" s="7"/>
      <c r="F82" s="64" t="s">
        <v>37</v>
      </c>
      <c r="G82" s="7"/>
      <c r="H82" s="64" t="s">
        <v>38</v>
      </c>
      <c r="I82" s="7"/>
      <c r="J82" s="64" t="s">
        <v>39</v>
      </c>
      <c r="K82" s="7"/>
      <c r="L82" s="64" t="s">
        <v>40</v>
      </c>
      <c r="M82" s="7"/>
      <c r="N82" s="65" t="s">
        <v>21</v>
      </c>
      <c r="O82" s="8"/>
      <c r="P82" s="64" t="s">
        <v>22</v>
      </c>
      <c r="Q82" s="4"/>
      <c r="R82" s="4"/>
      <c r="S82" s="4"/>
      <c r="T82" s="4"/>
      <c r="U82" s="4"/>
      <c r="V82" s="4"/>
      <c r="W82" s="4"/>
      <c r="X82" s="4"/>
      <c r="Y82" s="4"/>
      <c r="Z82" s="7"/>
      <c r="AA82" s="4"/>
    </row>
    <row r="83" spans="1:27" x14ac:dyDescent="0.3">
      <c r="A83" s="2"/>
      <c r="B83" s="4"/>
      <c r="C83" s="4"/>
      <c r="D83" s="7"/>
      <c r="E83" s="7"/>
      <c r="F83" s="4"/>
      <c r="G83" s="8"/>
      <c r="H83" s="4"/>
      <c r="I83" s="8"/>
      <c r="J83" s="4"/>
      <c r="K83" s="8"/>
      <c r="L83" s="4"/>
      <c r="M83" s="8"/>
      <c r="N83" s="4"/>
      <c r="O83" s="8"/>
      <c r="P83" s="4"/>
      <c r="Q83" s="4"/>
      <c r="R83" s="4"/>
      <c r="S83" s="4"/>
      <c r="T83" s="4"/>
      <c r="U83" s="4"/>
      <c r="V83" s="4"/>
      <c r="W83" s="4"/>
      <c r="X83" s="4"/>
      <c r="Y83" s="4"/>
      <c r="Z83" s="8"/>
      <c r="AA83" s="4"/>
    </row>
    <row r="84" spans="1:27" x14ac:dyDescent="0.3">
      <c r="A84" s="2"/>
      <c r="B84" s="4" t="s">
        <v>23</v>
      </c>
      <c r="C84" s="4"/>
      <c r="D84" s="12"/>
      <c r="E84" s="12"/>
      <c r="F84" s="22">
        <f>H68</f>
        <v>-13654580.660122126</v>
      </c>
      <c r="G84" s="12"/>
      <c r="H84" s="9">
        <f>F68</f>
        <v>0.29517316025510582</v>
      </c>
      <c r="I84" s="16"/>
      <c r="J84" s="9">
        <f>R68</f>
        <v>4.6002316569744824E-3</v>
      </c>
      <c r="K84" s="16"/>
      <c r="L84" s="66">
        <f>'CMG-10'!H22</f>
        <v>1.3578649160947399E-3</v>
      </c>
      <c r="M84" s="18"/>
      <c r="N84" s="9">
        <f>L84*(1/'LGE Gas - SCH H-1'!$D$20)</f>
        <v>1.3633592538879081E-3</v>
      </c>
      <c r="O84" s="10"/>
      <c r="P84" s="11">
        <f>$F$88*N84</f>
        <v>-63068.399866868807</v>
      </c>
      <c r="Q84" s="4"/>
      <c r="R84" s="22"/>
      <c r="S84" s="4"/>
      <c r="T84" s="4"/>
      <c r="U84" s="4"/>
      <c r="V84" s="4"/>
      <c r="W84" s="4"/>
      <c r="X84" s="4"/>
      <c r="Y84" s="23"/>
      <c r="Z84" s="12"/>
      <c r="AA84" s="4"/>
    </row>
    <row r="85" spans="1:27" x14ac:dyDescent="0.3">
      <c r="A85" s="2"/>
      <c r="B85" s="4" t="s">
        <v>24</v>
      </c>
      <c r="C85" s="4"/>
      <c r="D85" s="12"/>
      <c r="E85" s="12"/>
      <c r="F85" s="22">
        <f t="shared" ref="F85:F86" si="15">H69</f>
        <v>-15040519.039769687</v>
      </c>
      <c r="G85" s="12"/>
      <c r="H85" s="9">
        <f t="shared" ref="H85:H86" si="16">F69</f>
        <v>0.3251332023554212</v>
      </c>
      <c r="I85" s="16"/>
      <c r="J85" s="9">
        <f t="shared" ref="J85:J86" si="17">R69</f>
        <v>4.0417299088459008E-2</v>
      </c>
      <c r="K85" s="16"/>
      <c r="L85" s="66">
        <f>'CMG-10'!H23</f>
        <v>1.3141005883187524E-2</v>
      </c>
      <c r="M85" s="18"/>
      <c r="N85" s="9">
        <f>L85*(1/'LGE Gas - SCH H-1'!$D$20)</f>
        <v>1.3194178422229107E-2</v>
      </c>
      <c r="O85" s="10"/>
      <c r="P85" s="11">
        <f>$F$88*N85</f>
        <v>-610356.89476192428</v>
      </c>
      <c r="Q85" s="4"/>
      <c r="R85" s="22"/>
      <c r="S85" s="4"/>
      <c r="T85" s="4"/>
      <c r="U85" s="4"/>
      <c r="V85" s="4"/>
      <c r="W85" s="4"/>
      <c r="X85" s="4"/>
      <c r="Y85" s="23"/>
      <c r="Z85" s="12"/>
      <c r="AA85" s="4"/>
    </row>
    <row r="86" spans="1:27" x14ac:dyDescent="0.3">
      <c r="A86" s="2"/>
      <c r="B86" s="4" t="s">
        <v>25</v>
      </c>
      <c r="C86" s="4"/>
      <c r="D86" s="12"/>
      <c r="E86" s="12"/>
      <c r="F86" s="70">
        <f t="shared" si="15"/>
        <v>-17564460.784269564</v>
      </c>
      <c r="G86" s="12"/>
      <c r="H86" s="71">
        <f t="shared" si="16"/>
        <v>0.37969363738947304</v>
      </c>
      <c r="I86" s="16"/>
      <c r="J86" s="9">
        <f t="shared" si="17"/>
        <v>0.1</v>
      </c>
      <c r="K86" s="16"/>
      <c r="L86" s="71">
        <f>'CMG-10'!H24</f>
        <v>3.7969363738947305E-2</v>
      </c>
      <c r="M86" s="18"/>
      <c r="N86" s="71">
        <f>L86*'LGE Gas - SCH H-1'!$E$30</f>
        <v>5.0796801367936913E-2</v>
      </c>
      <c r="O86" s="15"/>
      <c r="P86" s="69">
        <f>$F$88*N86</f>
        <v>-2349837.7052820092</v>
      </c>
      <c r="Q86" s="4"/>
      <c r="R86" s="22"/>
      <c r="S86" s="4"/>
      <c r="T86" s="4"/>
      <c r="U86" s="4"/>
      <c r="V86" s="4"/>
      <c r="W86" s="4"/>
      <c r="X86" s="4"/>
      <c r="Y86" s="15"/>
      <c r="Z86" s="12"/>
      <c r="AA86" s="4"/>
    </row>
    <row r="87" spans="1:27" x14ac:dyDescent="0.3">
      <c r="A87" s="2"/>
      <c r="B87" s="4"/>
      <c r="C87" s="4"/>
      <c r="D87" s="12"/>
      <c r="E87" s="12"/>
      <c r="F87" s="72"/>
      <c r="G87" s="12"/>
      <c r="H87" s="4"/>
      <c r="I87" s="8"/>
      <c r="J87" s="9"/>
      <c r="K87" s="8"/>
      <c r="L87" s="9"/>
      <c r="M87" s="16"/>
      <c r="N87" s="17"/>
      <c r="O87" s="18"/>
      <c r="P87" s="11"/>
      <c r="Q87" s="4"/>
      <c r="R87" s="22"/>
      <c r="S87" s="4"/>
      <c r="T87" s="6"/>
      <c r="U87" s="4"/>
      <c r="V87" s="4"/>
      <c r="W87" s="4"/>
      <c r="X87" s="4"/>
      <c r="Y87" s="17"/>
      <c r="Z87" s="18"/>
      <c r="AA87" s="4"/>
    </row>
    <row r="88" spans="1:27" ht="12.9" thickBot="1" x14ac:dyDescent="0.35">
      <c r="A88" s="4"/>
      <c r="B88" s="4" t="s">
        <v>26</v>
      </c>
      <c r="C88" s="4"/>
      <c r="D88" s="12"/>
      <c r="E88" s="12"/>
      <c r="F88" s="73">
        <f>SUM(F84:F87)</f>
        <v>-46259560.484161377</v>
      </c>
      <c r="G88" s="12"/>
      <c r="H88" s="74">
        <f>SUM(H84:H87)</f>
        <v>1</v>
      </c>
      <c r="I88" s="20"/>
      <c r="J88" s="12"/>
      <c r="K88" s="12"/>
      <c r="L88" s="74">
        <f>SUM(L84:L87)</f>
        <v>5.2468234538229568E-2</v>
      </c>
      <c r="M88" s="12"/>
      <c r="N88" s="74">
        <f>SUM(N84:N87)</f>
        <v>6.5354339044053925E-2</v>
      </c>
      <c r="O88" s="12"/>
      <c r="P88" s="75">
        <f>SUM(P84:P87)</f>
        <v>-3023262.9999108026</v>
      </c>
      <c r="Q88" s="4"/>
      <c r="R88" s="22"/>
      <c r="S88" s="4"/>
      <c r="T88" s="42"/>
      <c r="U88" s="4"/>
      <c r="V88" s="4"/>
      <c r="W88" s="4"/>
      <c r="X88" s="4"/>
      <c r="Y88" s="12"/>
      <c r="Z88" s="19"/>
      <c r="AA88" s="4"/>
    </row>
    <row r="89" spans="1:27" ht="12.9" thickTop="1" x14ac:dyDescent="0.3">
      <c r="A89" s="4"/>
      <c r="B89" s="4"/>
      <c r="C89" s="4"/>
      <c r="D89" s="8"/>
      <c r="E89" s="8"/>
      <c r="F89" s="8"/>
      <c r="G89" s="8"/>
      <c r="H89" s="8"/>
      <c r="I89" s="8"/>
      <c r="J89" s="8"/>
      <c r="K89" s="4"/>
      <c r="L89" s="8"/>
      <c r="M89" s="8"/>
      <c r="N89" s="4"/>
      <c r="O89" s="8"/>
      <c r="P89" s="4"/>
      <c r="Q89" s="8"/>
      <c r="R89" s="4"/>
      <c r="S89" s="8"/>
      <c r="T89" s="4"/>
      <c r="U89" s="8"/>
      <c r="V89" s="4"/>
      <c r="W89" s="4"/>
      <c r="X89" s="4"/>
      <c r="Y89" s="4"/>
      <c r="Z89" s="4"/>
    </row>
    <row r="90" spans="1:27" x14ac:dyDescent="0.3">
      <c r="A90" s="4"/>
      <c r="B90" s="4"/>
      <c r="C90" s="4"/>
      <c r="D90" s="8"/>
      <c r="E90" s="8"/>
      <c r="F90" s="21"/>
      <c r="G90" s="8"/>
      <c r="H90" s="8"/>
      <c r="I90" s="8"/>
      <c r="J90" s="8"/>
      <c r="K90" s="4"/>
      <c r="L90" s="8"/>
      <c r="M90" s="8"/>
      <c r="N90" s="4"/>
      <c r="O90" s="8"/>
      <c r="P90" s="4"/>
      <c r="Q90" s="8"/>
      <c r="R90" s="4"/>
      <c r="S90" s="8"/>
      <c r="T90" s="4"/>
      <c r="U90" s="8"/>
      <c r="V90" s="4"/>
      <c r="W90" s="4"/>
      <c r="X90" s="4"/>
      <c r="Y90" s="4"/>
      <c r="Z90" s="4"/>
    </row>
    <row r="91" spans="1:27" x14ac:dyDescent="0.3">
      <c r="A91" s="3" t="s">
        <v>105</v>
      </c>
      <c r="D91" s="5"/>
      <c r="E91" s="5"/>
      <c r="F91" s="5"/>
      <c r="G91" s="5"/>
      <c r="H91" s="5"/>
      <c r="I91" s="5"/>
      <c r="J91" s="5"/>
    </row>
    <row r="92" spans="1:27" x14ac:dyDescent="0.3">
      <c r="A92" s="4" t="s">
        <v>99</v>
      </c>
      <c r="B92" s="4"/>
    </row>
    <row r="93" spans="1:27" ht="14.15" x14ac:dyDescent="0.3">
      <c r="A93" s="3" t="s">
        <v>41</v>
      </c>
    </row>
    <row r="94" spans="1:27" x14ac:dyDescent="0.3">
      <c r="A94" s="4" t="s">
        <v>109</v>
      </c>
    </row>
  </sheetData>
  <mergeCells count="3">
    <mergeCell ref="A1:Z1"/>
    <mergeCell ref="A2:Z2"/>
    <mergeCell ref="A3:Z3"/>
  </mergeCells>
  <pageMargins left="0.2" right="0.2" top="0.92" bottom="0.24" header="0.25" footer="0.5"/>
  <pageSetup scale="63" orientation="landscape" r:id="rId1"/>
  <headerFooter alignWithMargins="0">
    <oddFooter>&amp;R&amp;"Times New Roman,Bold"&amp;12Rebuttal Exhibit CMG-12
Page &amp;P of &amp;N</oddFooter>
  </headerFooter>
  <rowBreaks count="1" manualBreakCount="1">
    <brk id="60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topLeftCell="A21" zoomScaleNormal="100" workbookViewId="0">
      <selection activeCell="A25" sqref="A25"/>
    </sheetView>
  </sheetViews>
  <sheetFormatPr defaultColWidth="9.15234375" defaultRowHeight="14.15" x14ac:dyDescent="0.35"/>
  <cols>
    <col min="1" max="1" width="28" style="79" bestFit="1" customWidth="1"/>
    <col min="2" max="2" width="14.15234375" style="79" customWidth="1"/>
    <col min="3" max="3" width="9.15234375" style="79"/>
    <col min="4" max="4" width="12.23046875" style="79" customWidth="1"/>
    <col min="5" max="5" width="1.69140625" style="79" customWidth="1"/>
    <col min="6" max="6" width="12.53515625" style="79" customWidth="1"/>
    <col min="7" max="7" width="11.4609375" style="79" bestFit="1" customWidth="1"/>
    <col min="8" max="8" width="12.15234375" style="79" customWidth="1"/>
    <col min="9" max="16384" width="9.15234375" style="79"/>
  </cols>
  <sheetData>
    <row r="1" spans="1:9" x14ac:dyDescent="0.35">
      <c r="A1" s="3"/>
      <c r="B1" s="90" t="s">
        <v>71</v>
      </c>
      <c r="C1" s="90"/>
      <c r="D1" s="90"/>
      <c r="E1" s="90"/>
      <c r="F1" s="90"/>
      <c r="G1" s="90"/>
      <c r="H1" s="90"/>
    </row>
    <row r="2" spans="1:9" ht="15" customHeight="1" x14ac:dyDescent="0.35">
      <c r="A2" s="3"/>
      <c r="B2" s="91" t="s">
        <v>72</v>
      </c>
      <c r="C2" s="91"/>
      <c r="D2" s="91"/>
      <c r="E2" s="3"/>
      <c r="F2" s="91" t="s">
        <v>73</v>
      </c>
      <c r="G2" s="91"/>
      <c r="H2" s="91"/>
    </row>
    <row r="3" spans="1:9" ht="50.15" x14ac:dyDescent="0.35">
      <c r="A3" s="3"/>
      <c r="B3" s="80" t="s">
        <v>74</v>
      </c>
      <c r="C3" s="80" t="s">
        <v>75</v>
      </c>
      <c r="D3" s="80" t="s">
        <v>76</v>
      </c>
      <c r="E3" s="3"/>
      <c r="F3" s="80" t="s">
        <v>74</v>
      </c>
      <c r="G3" s="80" t="s">
        <v>75</v>
      </c>
      <c r="H3" s="80" t="s">
        <v>77</v>
      </c>
    </row>
    <row r="4" spans="1:9" x14ac:dyDescent="0.35">
      <c r="A4" s="81" t="s">
        <v>78</v>
      </c>
      <c r="B4" s="82">
        <v>1.6943402683665156E-2</v>
      </c>
      <c r="C4" s="82">
        <v>4.5903198262862007E-3</v>
      </c>
      <c r="D4" s="82">
        <v>7.777563726357899E-5</v>
      </c>
      <c r="E4" s="3"/>
      <c r="F4" s="44">
        <v>0.70519092383365256</v>
      </c>
      <c r="G4" s="44">
        <f>IFERROR(H4/F4,0)</f>
        <v>4.5903198262862007E-3</v>
      </c>
      <c r="H4" s="82">
        <v>3.2370518789906974E-3</v>
      </c>
      <c r="I4" s="83"/>
    </row>
    <row r="5" spans="1:9" x14ac:dyDescent="0.35">
      <c r="A5" s="81" t="s">
        <v>79</v>
      </c>
      <c r="B5" s="82">
        <v>0.4506913797510505</v>
      </c>
      <c r="C5" s="82">
        <v>4.1618462004870925E-2</v>
      </c>
      <c r="D5" s="82">
        <v>1.8757082064091948E-2</v>
      </c>
      <c r="E5" s="3"/>
      <c r="F5" s="44">
        <v>0.13515794478493132</v>
      </c>
      <c r="G5" s="44">
        <f t="shared" ref="G5:G6" si="0">IFERROR(H5/F5,0)</f>
        <v>4.1618462004870925E-2</v>
      </c>
      <c r="H5" s="82">
        <v>5.625065789688106E-3</v>
      </c>
    </row>
    <row r="6" spans="1:9" x14ac:dyDescent="0.35">
      <c r="A6" s="81" t="s">
        <v>80</v>
      </c>
      <c r="B6" s="82">
        <v>0.53236521756528432</v>
      </c>
      <c r="C6" s="82">
        <v>0.1</v>
      </c>
      <c r="D6" s="82">
        <v>5.3236521756528432E-2</v>
      </c>
      <c r="E6" s="3"/>
      <c r="F6" s="44">
        <v>0.15965113138141609</v>
      </c>
      <c r="G6" s="44">
        <f t="shared" si="0"/>
        <v>0.10000000000000002</v>
      </c>
      <c r="H6" s="82">
        <v>1.5965113138141612E-2</v>
      </c>
    </row>
    <row r="7" spans="1:9" ht="14.6" thickBot="1" x14ac:dyDescent="0.4">
      <c r="A7" s="45" t="s">
        <v>81</v>
      </c>
      <c r="B7" s="84">
        <f>SUM(B4:B6)</f>
        <v>1</v>
      </c>
      <c r="C7" s="85"/>
      <c r="D7" s="84">
        <f t="shared" ref="D7" si="1">SUM(D4:D6)</f>
        <v>7.2071379457883958E-2</v>
      </c>
      <c r="E7" s="3"/>
      <c r="F7" s="84">
        <f>SUM(F4:F6)</f>
        <v>0.99999999999999989</v>
      </c>
      <c r="G7" s="85"/>
      <c r="H7" s="84">
        <f t="shared" ref="H7" si="2">SUM(H4:H6)</f>
        <v>2.4827230806820415E-2</v>
      </c>
    </row>
    <row r="8" spans="1:9" ht="14.6" thickTop="1" x14ac:dyDescent="0.35">
      <c r="A8" s="81"/>
      <c r="B8" s="3"/>
      <c r="C8" s="3"/>
      <c r="D8" s="3"/>
      <c r="E8" s="3"/>
      <c r="F8" s="3"/>
      <c r="G8" s="3"/>
      <c r="H8" s="3"/>
    </row>
    <row r="9" spans="1:9" x14ac:dyDescent="0.35">
      <c r="A9" s="3"/>
      <c r="B9" s="3"/>
      <c r="C9" s="3"/>
      <c r="D9" s="3"/>
      <c r="E9" s="3"/>
      <c r="F9" s="3"/>
      <c r="G9" s="3"/>
      <c r="H9" s="3"/>
    </row>
    <row r="10" spans="1:9" x14ac:dyDescent="0.35">
      <c r="A10" s="3"/>
      <c r="B10" s="90" t="s">
        <v>82</v>
      </c>
      <c r="C10" s="90"/>
      <c r="D10" s="90"/>
      <c r="E10" s="90"/>
      <c r="F10" s="90"/>
      <c r="G10" s="90"/>
      <c r="H10" s="90"/>
    </row>
    <row r="11" spans="1:9" ht="15" customHeight="1" x14ac:dyDescent="0.35">
      <c r="A11" s="3"/>
      <c r="B11" s="91" t="s">
        <v>72</v>
      </c>
      <c r="C11" s="91"/>
      <c r="D11" s="91"/>
      <c r="E11" s="3"/>
      <c r="F11" s="91" t="s">
        <v>73</v>
      </c>
      <c r="G11" s="91"/>
      <c r="H11" s="91"/>
    </row>
    <row r="12" spans="1:9" ht="50.15" x14ac:dyDescent="0.35">
      <c r="A12" s="3"/>
      <c r="B12" s="80" t="s">
        <v>74</v>
      </c>
      <c r="C12" s="80" t="s">
        <v>75</v>
      </c>
      <c r="D12" s="80" t="s">
        <v>76</v>
      </c>
      <c r="E12" s="3"/>
      <c r="F12" s="80" t="s">
        <v>74</v>
      </c>
      <c r="G12" s="80" t="s">
        <v>75</v>
      </c>
      <c r="H12" s="80" t="s">
        <v>77</v>
      </c>
    </row>
    <row r="13" spans="1:9" x14ac:dyDescent="0.35">
      <c r="A13" s="81" t="s">
        <v>78</v>
      </c>
      <c r="B13" s="82">
        <v>1.2622813021079897E-2</v>
      </c>
      <c r="C13" s="82">
        <v>4.6002316569744824E-3</v>
      </c>
      <c r="D13" s="82">
        <v>5.8067864059641441E-5</v>
      </c>
      <c r="E13" s="3"/>
      <c r="F13" s="44">
        <v>0.83369697877453874</v>
      </c>
      <c r="G13" s="44">
        <f>IFERROR(H13/F13,0)</f>
        <v>4.6002316569744824E-3</v>
      </c>
      <c r="H13" s="82">
        <v>3.8351992340826162E-3</v>
      </c>
    </row>
    <row r="14" spans="1:9" x14ac:dyDescent="0.35">
      <c r="A14" s="81" t="s">
        <v>79</v>
      </c>
      <c r="B14" s="82">
        <v>0.45547230700144364</v>
      </c>
      <c r="C14" s="82">
        <v>4.0417299088459008E-2</v>
      </c>
      <c r="D14" s="82">
        <v>1.840896045858777E-2</v>
      </c>
      <c r="E14" s="3"/>
      <c r="F14" s="44">
        <v>7.6714777025213995E-2</v>
      </c>
      <c r="G14" s="44">
        <f t="shared" ref="G14:G15" si="3">IFERROR(H14/F14,0)</f>
        <v>4.0417299088459008E-2</v>
      </c>
      <c r="H14" s="82">
        <v>3.1006040875325176E-3</v>
      </c>
    </row>
    <row r="15" spans="1:9" x14ac:dyDescent="0.35">
      <c r="A15" s="81" t="s">
        <v>80</v>
      </c>
      <c r="B15" s="82">
        <v>0.53190487997747649</v>
      </c>
      <c r="C15" s="82">
        <v>0.1</v>
      </c>
      <c r="D15" s="82">
        <v>5.319048799774765E-2</v>
      </c>
      <c r="E15" s="3"/>
      <c r="F15" s="44">
        <v>8.9588244200247261E-2</v>
      </c>
      <c r="G15" s="44">
        <f t="shared" si="3"/>
        <v>9.9999999999999992E-2</v>
      </c>
      <c r="H15" s="82">
        <v>8.9588244200247257E-3</v>
      </c>
    </row>
    <row r="16" spans="1:9" ht="14.6" thickBot="1" x14ac:dyDescent="0.4">
      <c r="A16" s="45" t="s">
        <v>81</v>
      </c>
      <c r="B16" s="84">
        <f>SUM(B13:B15)</f>
        <v>1</v>
      </c>
      <c r="C16" s="85"/>
      <c r="D16" s="84">
        <f t="shared" ref="D16" si="4">SUM(D13:D15)</f>
        <v>7.1657516320395062E-2</v>
      </c>
      <c r="E16" s="3"/>
      <c r="F16" s="84">
        <f>SUM(F13:F15)</f>
        <v>1</v>
      </c>
      <c r="G16" s="85"/>
      <c r="H16" s="84">
        <f t="shared" ref="H16" si="5">SUM(H13:H15)</f>
        <v>1.5894627741639859E-2</v>
      </c>
    </row>
    <row r="17" spans="1:8" ht="14.6" thickTop="1" x14ac:dyDescent="0.35">
      <c r="A17" s="81"/>
      <c r="B17" s="3"/>
      <c r="C17" s="3"/>
      <c r="D17" s="3"/>
      <c r="E17" s="3"/>
      <c r="F17" s="3"/>
      <c r="G17" s="3"/>
      <c r="H17" s="3"/>
    </row>
    <row r="18" spans="1:8" x14ac:dyDescent="0.35">
      <c r="A18" s="3"/>
      <c r="B18" s="3"/>
      <c r="C18" s="3"/>
      <c r="D18" s="3"/>
      <c r="E18" s="3"/>
      <c r="F18" s="3"/>
      <c r="G18" s="3"/>
      <c r="H18" s="3"/>
    </row>
    <row r="19" spans="1:8" x14ac:dyDescent="0.35">
      <c r="A19" s="3"/>
      <c r="B19" s="90" t="s">
        <v>106</v>
      </c>
      <c r="C19" s="90"/>
      <c r="D19" s="90"/>
      <c r="E19" s="90"/>
      <c r="F19" s="90"/>
      <c r="G19" s="90"/>
      <c r="H19" s="90"/>
    </row>
    <row r="20" spans="1:8" ht="15" customHeight="1" x14ac:dyDescent="0.35">
      <c r="A20" s="3"/>
      <c r="B20" s="91" t="s">
        <v>72</v>
      </c>
      <c r="C20" s="91"/>
      <c r="D20" s="91"/>
      <c r="E20" s="3"/>
      <c r="F20" s="91" t="s">
        <v>73</v>
      </c>
      <c r="G20" s="91"/>
      <c r="H20" s="91"/>
    </row>
    <row r="21" spans="1:8" ht="50.15" x14ac:dyDescent="0.35">
      <c r="A21" s="3"/>
      <c r="B21" s="80" t="s">
        <v>74</v>
      </c>
      <c r="C21" s="80" t="s">
        <v>75</v>
      </c>
      <c r="D21" s="80" t="s">
        <v>76</v>
      </c>
      <c r="E21" s="3"/>
      <c r="F21" s="80" t="s">
        <v>74</v>
      </c>
      <c r="G21" s="80" t="s">
        <v>75</v>
      </c>
      <c r="H21" s="80" t="s">
        <v>77</v>
      </c>
    </row>
    <row r="22" spans="1:8" x14ac:dyDescent="0.35">
      <c r="A22" s="81" t="s">
        <v>78</v>
      </c>
      <c r="B22" s="82">
        <v>1.2622813021079897E-2</v>
      </c>
      <c r="C22" s="82">
        <v>4.6002316569744824E-3</v>
      </c>
      <c r="D22" s="82">
        <v>5.8067864059641441E-5</v>
      </c>
      <c r="E22" s="3"/>
      <c r="F22" s="44">
        <v>0.29517316025510582</v>
      </c>
      <c r="G22" s="44">
        <f>IFERROR(H22/F22,0)</f>
        <v>4.6002316569744824E-3</v>
      </c>
      <c r="H22" s="82">
        <v>1.3578649160947399E-3</v>
      </c>
    </row>
    <row r="23" spans="1:8" x14ac:dyDescent="0.35">
      <c r="A23" s="81" t="s">
        <v>79</v>
      </c>
      <c r="B23" s="82">
        <v>0.45547230700144359</v>
      </c>
      <c r="C23" s="82">
        <v>4.0417299088459008E-2</v>
      </c>
      <c r="D23" s="82">
        <v>1.8408960458587767E-2</v>
      </c>
      <c r="E23" s="3"/>
      <c r="F23" s="44">
        <v>0.3251332023554212</v>
      </c>
      <c r="G23" s="44">
        <f t="shared" ref="G23:G24" si="6">IFERROR(H23/F23,0)</f>
        <v>4.0417299088459008E-2</v>
      </c>
      <c r="H23" s="82">
        <v>1.3141005883187524E-2</v>
      </c>
    </row>
    <row r="24" spans="1:8" x14ac:dyDescent="0.35">
      <c r="A24" s="81" t="s">
        <v>80</v>
      </c>
      <c r="B24" s="82">
        <v>0.53190487997747649</v>
      </c>
      <c r="C24" s="82">
        <v>0.1</v>
      </c>
      <c r="D24" s="82">
        <v>5.319048799774765E-2</v>
      </c>
      <c r="E24" s="3"/>
      <c r="F24" s="44">
        <v>0.37969363738947304</v>
      </c>
      <c r="G24" s="44">
        <f t="shared" si="6"/>
        <v>0.1</v>
      </c>
      <c r="H24" s="82">
        <v>3.7969363738947305E-2</v>
      </c>
    </row>
    <row r="25" spans="1:8" ht="14.6" thickBot="1" x14ac:dyDescent="0.4">
      <c r="A25" s="45" t="s">
        <v>81</v>
      </c>
      <c r="B25" s="84">
        <f>SUM(B22:B24)</f>
        <v>1</v>
      </c>
      <c r="C25" s="85"/>
      <c r="D25" s="84">
        <f t="shared" ref="D25" si="7">SUM(D22:D24)</f>
        <v>7.1657516320395062E-2</v>
      </c>
      <c r="E25" s="3"/>
      <c r="F25" s="84">
        <f>SUM(F22:F24)</f>
        <v>1</v>
      </c>
      <c r="G25" s="85"/>
      <c r="H25" s="84">
        <f t="shared" ref="H25" si="8">SUM(H22:H24)</f>
        <v>5.2468234538229568E-2</v>
      </c>
    </row>
    <row r="26" spans="1:8" ht="14.6" thickTop="1" x14ac:dyDescent="0.35">
      <c r="A26" s="81"/>
      <c r="B26" s="3"/>
      <c r="C26" s="3"/>
      <c r="D26" s="3"/>
      <c r="E26" s="3"/>
      <c r="F26" s="3"/>
      <c r="G26" s="3"/>
      <c r="H26" s="3"/>
    </row>
    <row r="27" spans="1:8" x14ac:dyDescent="0.35">
      <c r="A27" s="3"/>
      <c r="B27" s="3"/>
      <c r="C27" s="3"/>
      <c r="D27" s="3"/>
      <c r="E27" s="3"/>
      <c r="F27" s="3"/>
      <c r="G27" s="3"/>
      <c r="H27" s="3"/>
    </row>
    <row r="28" spans="1:8" x14ac:dyDescent="0.35">
      <c r="A28" s="3"/>
      <c r="B28" s="3"/>
      <c r="C28" s="3"/>
      <c r="D28" s="3"/>
      <c r="E28" s="3"/>
      <c r="F28" s="3"/>
      <c r="G28" s="3"/>
      <c r="H28" s="3"/>
    </row>
    <row r="29" spans="1:8" ht="28.5" customHeight="1" x14ac:dyDescent="0.35">
      <c r="A29" s="92" t="s">
        <v>91</v>
      </c>
      <c r="B29" s="92"/>
      <c r="C29" s="92"/>
      <c r="D29" s="92"/>
      <c r="E29" s="92"/>
      <c r="F29" s="92"/>
      <c r="G29" s="92"/>
      <c r="H29" s="92"/>
    </row>
  </sheetData>
  <mergeCells count="10">
    <mergeCell ref="B19:H19"/>
    <mergeCell ref="B20:D20"/>
    <mergeCell ref="F20:H20"/>
    <mergeCell ref="A29:H29"/>
    <mergeCell ref="B1:H1"/>
    <mergeCell ref="B2:D2"/>
    <mergeCell ref="F2:H2"/>
    <mergeCell ref="B10:H10"/>
    <mergeCell ref="B11:D11"/>
    <mergeCell ref="F11:H11"/>
  </mergeCells>
  <pageMargins left="0.2" right="0.2" top="0.92" bottom="0.24" header="0.25" footer="0.5"/>
  <pageSetup scale="63" orientation="landscape" r:id="rId1"/>
  <headerFooter scaleWithDoc="0" alignWithMargins="0">
    <oddFooter>&amp;R&amp;"Times New Roman,Bold"&amp;12Rebuttal Exhibit CMG-12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97"/>
  <sheetViews>
    <sheetView zoomScaleNormal="100" workbookViewId="0">
      <selection sqref="A1:E1"/>
    </sheetView>
  </sheetViews>
  <sheetFormatPr defaultColWidth="9.15234375" defaultRowHeight="12.45" x14ac:dyDescent="0.3"/>
  <cols>
    <col min="1" max="1" width="6.84375" style="30" customWidth="1"/>
    <col min="2" max="2" width="59.4609375" style="30" customWidth="1"/>
    <col min="3" max="3" width="14.4609375" style="30" customWidth="1"/>
    <col min="4" max="4" width="18.84375" style="30" customWidth="1"/>
    <col min="5" max="5" width="15.69140625" style="30" customWidth="1"/>
    <col min="6" max="6" width="1.84375" style="30" customWidth="1"/>
    <col min="7" max="16384" width="9.15234375" style="30"/>
  </cols>
  <sheetData>
    <row r="1" spans="1:5" s="29" customFormat="1" ht="20.149999999999999" customHeight="1" x14ac:dyDescent="0.3">
      <c r="A1" s="94" t="s">
        <v>71</v>
      </c>
      <c r="B1" s="94"/>
      <c r="C1" s="94"/>
      <c r="D1" s="94"/>
      <c r="E1" s="94"/>
    </row>
    <row r="2" spans="1:5" s="29" customFormat="1" ht="20.149999999999999" customHeight="1" x14ac:dyDescent="0.3">
      <c r="A2" s="94" t="s">
        <v>94</v>
      </c>
      <c r="B2" s="94"/>
      <c r="C2" s="94"/>
      <c r="D2" s="94"/>
      <c r="E2" s="94"/>
    </row>
    <row r="3" spans="1:5" s="29" customFormat="1" ht="20.149999999999999" customHeight="1" x14ac:dyDescent="0.3">
      <c r="A3" s="95" t="s">
        <v>50</v>
      </c>
      <c r="B3" s="95"/>
      <c r="C3" s="95"/>
      <c r="D3" s="95"/>
      <c r="E3" s="95"/>
    </row>
    <row r="4" spans="1:5" s="29" customFormat="1" ht="20.149999999999999" customHeight="1" x14ac:dyDescent="0.3">
      <c r="A4" s="94" t="s">
        <v>95</v>
      </c>
      <c r="B4" s="94"/>
      <c r="C4" s="94"/>
      <c r="D4" s="94"/>
      <c r="E4" s="94"/>
    </row>
    <row r="5" spans="1:5" s="29" customFormat="1" ht="20.149999999999999" customHeight="1" x14ac:dyDescent="0.3">
      <c r="A5" s="94" t="s">
        <v>96</v>
      </c>
      <c r="B5" s="94"/>
      <c r="C5" s="94"/>
      <c r="D5" s="94"/>
      <c r="E5" s="94"/>
    </row>
    <row r="6" spans="1:5" s="29" customFormat="1" ht="20.149999999999999" customHeight="1" x14ac:dyDescent="0.3">
      <c r="A6" s="46"/>
      <c r="B6" s="46"/>
      <c r="C6" s="46"/>
      <c r="D6" s="46"/>
      <c r="E6" s="46"/>
    </row>
    <row r="7" spans="1:5" s="29" customFormat="1" ht="20.149999999999999" customHeight="1" x14ac:dyDescent="0.3">
      <c r="A7" s="43" t="s">
        <v>51</v>
      </c>
      <c r="B7" s="47"/>
      <c r="C7" s="47"/>
      <c r="D7" s="47"/>
      <c r="E7" s="48" t="s">
        <v>52</v>
      </c>
    </row>
    <row r="8" spans="1:5" s="29" customFormat="1" ht="20.149999999999999" customHeight="1" x14ac:dyDescent="0.3">
      <c r="A8" s="47" t="s">
        <v>53</v>
      </c>
      <c r="B8" s="47"/>
      <c r="C8" s="47"/>
      <c r="D8" s="47"/>
      <c r="E8" s="48" t="s">
        <v>54</v>
      </c>
    </row>
    <row r="9" spans="1:5" s="29" customFormat="1" ht="20.149999999999999" customHeight="1" x14ac:dyDescent="0.3">
      <c r="A9" s="43" t="s">
        <v>55</v>
      </c>
      <c r="B9" s="47"/>
      <c r="C9" s="47"/>
      <c r="D9" s="43"/>
      <c r="E9" s="49" t="s">
        <v>56</v>
      </c>
    </row>
    <row r="10" spans="1:5" s="29" customFormat="1" ht="19" customHeight="1" x14ac:dyDescent="0.3">
      <c r="A10" s="47"/>
      <c r="B10" s="47"/>
      <c r="C10" s="47"/>
      <c r="D10" s="47"/>
      <c r="E10" s="47"/>
    </row>
    <row r="11" spans="1:5" s="29" customFormat="1" ht="30" customHeight="1" x14ac:dyDescent="0.3">
      <c r="A11" s="50"/>
      <c r="B11" s="50"/>
      <c r="C11" s="50"/>
      <c r="D11" s="93" t="s">
        <v>57</v>
      </c>
      <c r="E11" s="93"/>
    </row>
    <row r="12" spans="1:5" ht="24" customHeight="1" x14ac:dyDescent="0.3">
      <c r="A12" s="51" t="s">
        <v>58</v>
      </c>
      <c r="B12" s="51" t="s">
        <v>59</v>
      </c>
      <c r="C12" s="51"/>
      <c r="D12" s="51" t="s">
        <v>60</v>
      </c>
      <c r="E12" s="51" t="s">
        <v>61</v>
      </c>
    </row>
    <row r="13" spans="1:5" ht="19" customHeight="1" x14ac:dyDescent="0.3">
      <c r="A13" s="52"/>
      <c r="B13" s="53"/>
      <c r="C13" s="31"/>
      <c r="D13" s="31"/>
      <c r="E13" s="31"/>
    </row>
    <row r="14" spans="1:5" ht="19" customHeight="1" x14ac:dyDescent="0.3">
      <c r="A14" s="52">
        <v>1</v>
      </c>
      <c r="B14" s="54" t="s">
        <v>62</v>
      </c>
      <c r="C14" s="32"/>
      <c r="D14" s="33">
        <v>1</v>
      </c>
      <c r="E14" s="33">
        <v>1</v>
      </c>
    </row>
    <row r="15" spans="1:5" ht="19" customHeight="1" x14ac:dyDescent="0.3">
      <c r="A15" s="55"/>
      <c r="B15" s="54"/>
      <c r="C15" s="32"/>
      <c r="D15" s="33"/>
      <c r="E15" s="33"/>
    </row>
    <row r="16" spans="1:5" ht="19" customHeight="1" x14ac:dyDescent="0.3">
      <c r="A16" s="55">
        <v>2</v>
      </c>
      <c r="B16" s="54" t="s">
        <v>63</v>
      </c>
      <c r="C16" s="32"/>
      <c r="D16" s="33">
        <v>2.9299999999999999E-3</v>
      </c>
      <c r="E16" s="33">
        <f>D16</f>
        <v>2.9299999999999999E-3</v>
      </c>
    </row>
    <row r="17" spans="1:5" ht="19" customHeight="1" x14ac:dyDescent="0.3">
      <c r="A17" s="55"/>
      <c r="B17" s="54"/>
      <c r="C17" s="32"/>
      <c r="D17" s="33"/>
      <c r="E17" s="33"/>
    </row>
    <row r="18" spans="1:5" ht="19" customHeight="1" x14ac:dyDescent="0.3">
      <c r="A18" s="55">
        <v>3</v>
      </c>
      <c r="B18" s="54" t="s">
        <v>64</v>
      </c>
      <c r="C18" s="56"/>
      <c r="D18" s="35">
        <v>2E-3</v>
      </c>
      <c r="E18" s="35">
        <f>D18</f>
        <v>2E-3</v>
      </c>
    </row>
    <row r="19" spans="1:5" ht="19" customHeight="1" x14ac:dyDescent="0.3">
      <c r="A19" s="55"/>
      <c r="B19" s="57"/>
      <c r="C19" s="56"/>
      <c r="D19" s="33"/>
      <c r="E19" s="33"/>
    </row>
    <row r="20" spans="1:5" ht="19" customHeight="1" x14ac:dyDescent="0.3">
      <c r="A20" s="55">
        <v>4</v>
      </c>
      <c r="B20" s="54" t="s">
        <v>65</v>
      </c>
      <c r="C20" s="32"/>
      <c r="D20" s="33">
        <f>D14-D16-D18</f>
        <v>0.99507000000000001</v>
      </c>
      <c r="E20" s="33">
        <f>E14-E16-E18</f>
        <v>0.99507000000000001</v>
      </c>
    </row>
    <row r="21" spans="1:5" ht="19" customHeight="1" x14ac:dyDescent="0.3">
      <c r="A21" s="55"/>
      <c r="B21" s="36"/>
      <c r="C21" s="32"/>
      <c r="D21" s="33"/>
      <c r="E21" s="33"/>
    </row>
    <row r="22" spans="1:5" ht="19" customHeight="1" x14ac:dyDescent="0.3">
      <c r="A22" s="55">
        <v>5</v>
      </c>
      <c r="B22" s="36" t="s">
        <v>66</v>
      </c>
      <c r="C22" s="37">
        <v>0.05</v>
      </c>
      <c r="D22" s="33">
        <f>D20*C22</f>
        <v>4.9753500000000006E-2</v>
      </c>
      <c r="E22" s="35">
        <f>D22</f>
        <v>4.9753500000000006E-2</v>
      </c>
    </row>
    <row r="23" spans="1:5" ht="19" customHeight="1" x14ac:dyDescent="0.3">
      <c r="A23" s="55"/>
      <c r="B23" s="36"/>
      <c r="C23" s="32"/>
      <c r="D23" s="33"/>
      <c r="E23" s="33"/>
    </row>
    <row r="24" spans="1:5" ht="19" customHeight="1" x14ac:dyDescent="0.3">
      <c r="A24" s="55">
        <v>6</v>
      </c>
      <c r="B24" s="54" t="s">
        <v>67</v>
      </c>
      <c r="C24" s="56"/>
      <c r="D24" s="33"/>
      <c r="E24" s="33">
        <f>E20-E22</f>
        <v>0.9453165</v>
      </c>
    </row>
    <row r="25" spans="1:5" ht="19" customHeight="1" x14ac:dyDescent="0.3">
      <c r="A25" s="55"/>
      <c r="B25" s="38"/>
      <c r="C25" s="32"/>
      <c r="D25" s="33"/>
      <c r="E25" s="33"/>
    </row>
    <row r="26" spans="1:5" ht="19" customHeight="1" x14ac:dyDescent="0.3">
      <c r="A26" s="55">
        <v>7</v>
      </c>
      <c r="B26" s="36" t="s">
        <v>68</v>
      </c>
      <c r="C26" s="37">
        <v>0.21</v>
      </c>
      <c r="D26" s="39"/>
      <c r="E26" s="35">
        <f>E24*C26</f>
        <v>0.198516465</v>
      </c>
    </row>
    <row r="27" spans="1:5" ht="19" customHeight="1" x14ac:dyDescent="0.3">
      <c r="A27" s="55"/>
      <c r="B27" s="38"/>
      <c r="C27" s="32"/>
      <c r="D27" s="33"/>
      <c r="E27" s="33"/>
    </row>
    <row r="28" spans="1:5" ht="19" customHeight="1" thickBot="1" x14ac:dyDescent="0.35">
      <c r="A28" s="55">
        <v>8</v>
      </c>
      <c r="B28" s="36" t="s">
        <v>69</v>
      </c>
      <c r="C28" s="56"/>
      <c r="D28" s="56"/>
      <c r="E28" s="40">
        <f>E20-E22-E26</f>
        <v>0.74680003500000003</v>
      </c>
    </row>
    <row r="29" spans="1:5" ht="19" customHeight="1" thickTop="1" x14ac:dyDescent="0.3">
      <c r="A29" s="55"/>
      <c r="B29" s="38"/>
      <c r="C29" s="32"/>
      <c r="D29" s="32"/>
      <c r="E29" s="32"/>
    </row>
    <row r="30" spans="1:5" ht="19" customHeight="1" thickBot="1" x14ac:dyDescent="0.35">
      <c r="A30" s="55">
        <v>9</v>
      </c>
      <c r="B30" s="36" t="s">
        <v>97</v>
      </c>
      <c r="C30" s="56"/>
      <c r="D30" s="56"/>
      <c r="E30" s="58">
        <f>E14/E28</f>
        <v>1.3390465360650392</v>
      </c>
    </row>
    <row r="31" spans="1:5" ht="19" customHeight="1" thickTop="1" x14ac:dyDescent="0.3">
      <c r="A31" s="34"/>
      <c r="B31" s="38"/>
      <c r="C31" s="37"/>
      <c r="D31" s="32"/>
      <c r="E31" s="37"/>
    </row>
    <row r="32" spans="1:5" ht="19" customHeight="1" x14ac:dyDescent="0.3"/>
    <row r="33" ht="19" customHeight="1" x14ac:dyDescent="0.3"/>
    <row r="34" ht="19" customHeight="1" x14ac:dyDescent="0.3"/>
    <row r="35" ht="19" customHeight="1" x14ac:dyDescent="0.3"/>
    <row r="36" ht="19" customHeight="1" x14ac:dyDescent="0.3"/>
    <row r="37" ht="19" customHeight="1" x14ac:dyDescent="0.3"/>
    <row r="38" ht="19" customHeight="1" x14ac:dyDescent="0.3"/>
    <row r="39" ht="19" customHeight="1" x14ac:dyDescent="0.3"/>
    <row r="40" ht="19" customHeight="1" x14ac:dyDescent="0.3"/>
    <row r="41" ht="19" customHeight="1" x14ac:dyDescent="0.3"/>
    <row r="42" ht="19" customHeight="1" x14ac:dyDescent="0.3"/>
    <row r="43" ht="19" customHeight="1" x14ac:dyDescent="0.3"/>
    <row r="44" ht="19" customHeight="1" x14ac:dyDescent="0.3"/>
    <row r="45" ht="19" customHeight="1" x14ac:dyDescent="0.3"/>
    <row r="46" ht="19" customHeight="1" x14ac:dyDescent="0.3"/>
    <row r="47" ht="19" customHeight="1" x14ac:dyDescent="0.3"/>
    <row r="48" ht="19" customHeight="1" x14ac:dyDescent="0.3"/>
    <row r="49" ht="19" customHeight="1" x14ac:dyDescent="0.3"/>
    <row r="50" ht="19" customHeight="1" x14ac:dyDescent="0.3"/>
    <row r="51" ht="19" customHeight="1" x14ac:dyDescent="0.3"/>
    <row r="52" ht="19" customHeight="1" x14ac:dyDescent="0.3"/>
    <row r="53" ht="19" customHeight="1" x14ac:dyDescent="0.3"/>
    <row r="54" ht="19" customHeight="1" x14ac:dyDescent="0.3"/>
    <row r="55" ht="19" customHeight="1" x14ac:dyDescent="0.3"/>
    <row r="56" ht="19" customHeight="1" x14ac:dyDescent="0.3"/>
    <row r="57" ht="19" customHeight="1" x14ac:dyDescent="0.3"/>
    <row r="58" ht="19" customHeight="1" x14ac:dyDescent="0.3"/>
    <row r="59" ht="19" customHeight="1" x14ac:dyDescent="0.3"/>
    <row r="60" ht="19" customHeight="1" x14ac:dyDescent="0.3"/>
    <row r="61" ht="19" customHeight="1" x14ac:dyDescent="0.3"/>
    <row r="62" ht="19" customHeight="1" x14ac:dyDescent="0.3"/>
    <row r="63" ht="19" customHeight="1" x14ac:dyDescent="0.3"/>
    <row r="64" ht="19" customHeight="1" x14ac:dyDescent="0.3"/>
    <row r="65" ht="19" customHeight="1" x14ac:dyDescent="0.3"/>
    <row r="66" ht="19" customHeight="1" x14ac:dyDescent="0.3"/>
    <row r="67" ht="19" customHeight="1" x14ac:dyDescent="0.3"/>
    <row r="68" ht="19" customHeight="1" x14ac:dyDescent="0.3"/>
    <row r="69" ht="19" customHeight="1" x14ac:dyDescent="0.3"/>
    <row r="70" ht="19" customHeight="1" x14ac:dyDescent="0.3"/>
    <row r="71" ht="19" customHeight="1" x14ac:dyDescent="0.3"/>
    <row r="72" ht="19" customHeight="1" x14ac:dyDescent="0.3"/>
    <row r="73" ht="19" customHeight="1" x14ac:dyDescent="0.3"/>
    <row r="74" ht="19" customHeight="1" x14ac:dyDescent="0.3"/>
    <row r="75" ht="19" customHeight="1" x14ac:dyDescent="0.3"/>
    <row r="76" ht="19" customHeight="1" x14ac:dyDescent="0.3"/>
    <row r="77" ht="19" customHeight="1" x14ac:dyDescent="0.3"/>
    <row r="78" ht="19" customHeight="1" x14ac:dyDescent="0.3"/>
    <row r="79" ht="19" customHeight="1" x14ac:dyDescent="0.3"/>
    <row r="80" ht="19" customHeight="1" x14ac:dyDescent="0.3"/>
    <row r="81" ht="19" customHeight="1" x14ac:dyDescent="0.3"/>
    <row r="82" ht="19" customHeight="1" x14ac:dyDescent="0.3"/>
    <row r="83" ht="19" customHeight="1" x14ac:dyDescent="0.3"/>
    <row r="84" ht="19" customHeight="1" x14ac:dyDescent="0.3"/>
    <row r="85" ht="19" customHeight="1" x14ac:dyDescent="0.3"/>
    <row r="86" ht="19" customHeight="1" x14ac:dyDescent="0.3"/>
    <row r="87" ht="19" customHeight="1" x14ac:dyDescent="0.3"/>
    <row r="88" ht="19" customHeight="1" x14ac:dyDescent="0.3"/>
    <row r="89" ht="19" customHeight="1" x14ac:dyDescent="0.3"/>
    <row r="90" ht="19" customHeight="1" x14ac:dyDescent="0.3"/>
    <row r="91" ht="19" customHeight="1" x14ac:dyDescent="0.3"/>
    <row r="92" ht="19" customHeight="1" x14ac:dyDescent="0.3"/>
    <row r="93" ht="19" customHeight="1" x14ac:dyDescent="0.3"/>
    <row r="94" ht="19" customHeight="1" x14ac:dyDescent="0.3"/>
    <row r="95" ht="19" customHeight="1" x14ac:dyDescent="0.3"/>
    <row r="96" ht="19" customHeight="1" x14ac:dyDescent="0.3"/>
    <row r="97" ht="19" customHeight="1" x14ac:dyDescent="0.3"/>
    <row r="98" ht="19" customHeight="1" x14ac:dyDescent="0.3"/>
    <row r="99" ht="19" customHeight="1" x14ac:dyDescent="0.3"/>
    <row r="100" ht="19" customHeight="1" x14ac:dyDescent="0.3"/>
    <row r="101" ht="19" customHeight="1" x14ac:dyDescent="0.3"/>
    <row r="102" ht="19" customHeight="1" x14ac:dyDescent="0.3"/>
    <row r="103" ht="19" customHeight="1" x14ac:dyDescent="0.3"/>
    <row r="104" ht="19" customHeight="1" x14ac:dyDescent="0.3"/>
    <row r="105" ht="19" customHeight="1" x14ac:dyDescent="0.3"/>
    <row r="106" ht="19" customHeight="1" x14ac:dyDescent="0.3"/>
    <row r="107" ht="19" customHeight="1" x14ac:dyDescent="0.3"/>
    <row r="108" ht="19" customHeight="1" x14ac:dyDescent="0.3"/>
    <row r="109" ht="19" customHeight="1" x14ac:dyDescent="0.3"/>
    <row r="110" ht="19" customHeight="1" x14ac:dyDescent="0.3"/>
    <row r="111" ht="19" customHeight="1" x14ac:dyDescent="0.3"/>
    <row r="112" ht="19" customHeight="1" x14ac:dyDescent="0.3"/>
    <row r="113" ht="19" customHeight="1" x14ac:dyDescent="0.3"/>
    <row r="114" ht="19" customHeight="1" x14ac:dyDescent="0.3"/>
    <row r="115" ht="19" customHeight="1" x14ac:dyDescent="0.3"/>
    <row r="116" ht="19" customHeight="1" x14ac:dyDescent="0.3"/>
    <row r="117" ht="19" customHeight="1" x14ac:dyDescent="0.3"/>
    <row r="118" ht="19" customHeight="1" x14ac:dyDescent="0.3"/>
    <row r="119" ht="19" customHeight="1" x14ac:dyDescent="0.3"/>
    <row r="120" ht="19" customHeight="1" x14ac:dyDescent="0.3"/>
    <row r="121" ht="19" customHeight="1" x14ac:dyDescent="0.3"/>
    <row r="122" ht="19" customHeight="1" x14ac:dyDescent="0.3"/>
    <row r="123" ht="19" customHeight="1" x14ac:dyDescent="0.3"/>
    <row r="124" ht="19" customHeight="1" x14ac:dyDescent="0.3"/>
    <row r="125" ht="19" customHeight="1" x14ac:dyDescent="0.3"/>
    <row r="126" ht="19" customHeight="1" x14ac:dyDescent="0.3"/>
    <row r="127" ht="19" customHeight="1" x14ac:dyDescent="0.3"/>
    <row r="128" ht="19" customHeight="1" x14ac:dyDescent="0.3"/>
    <row r="129" ht="19" customHeight="1" x14ac:dyDescent="0.3"/>
    <row r="130" ht="19" customHeight="1" x14ac:dyDescent="0.3"/>
    <row r="131" ht="19" customHeight="1" x14ac:dyDescent="0.3"/>
    <row r="132" ht="19" customHeight="1" x14ac:dyDescent="0.3"/>
    <row r="133" ht="19" customHeight="1" x14ac:dyDescent="0.3"/>
    <row r="134" ht="19" customHeight="1" x14ac:dyDescent="0.3"/>
    <row r="135" ht="19" customHeight="1" x14ac:dyDescent="0.3"/>
    <row r="136" ht="19" customHeight="1" x14ac:dyDescent="0.3"/>
    <row r="137" ht="19" customHeight="1" x14ac:dyDescent="0.3"/>
    <row r="138" ht="19" customHeight="1" x14ac:dyDescent="0.3"/>
    <row r="139" ht="19" customHeight="1" x14ac:dyDescent="0.3"/>
    <row r="140" ht="19" customHeight="1" x14ac:dyDescent="0.3"/>
    <row r="141" ht="19" customHeight="1" x14ac:dyDescent="0.3"/>
    <row r="142" ht="19" customHeight="1" x14ac:dyDescent="0.3"/>
    <row r="143" ht="19" customHeight="1" x14ac:dyDescent="0.3"/>
    <row r="144" ht="19" customHeight="1" x14ac:dyDescent="0.3"/>
    <row r="145" ht="19" customHeight="1" x14ac:dyDescent="0.3"/>
    <row r="146" ht="19" customHeight="1" x14ac:dyDescent="0.3"/>
    <row r="147" ht="19" customHeight="1" x14ac:dyDescent="0.3"/>
    <row r="148" ht="19" customHeight="1" x14ac:dyDescent="0.3"/>
    <row r="149" ht="19" customHeight="1" x14ac:dyDescent="0.3"/>
    <row r="150" ht="19" customHeight="1" x14ac:dyDescent="0.3"/>
    <row r="151" ht="19" customHeight="1" x14ac:dyDescent="0.3"/>
    <row r="152" ht="19" customHeight="1" x14ac:dyDescent="0.3"/>
    <row r="153" ht="19" customHeight="1" x14ac:dyDescent="0.3"/>
    <row r="154" ht="19" customHeight="1" x14ac:dyDescent="0.3"/>
    <row r="155" ht="19" customHeight="1" x14ac:dyDescent="0.3"/>
    <row r="156" ht="19" customHeight="1" x14ac:dyDescent="0.3"/>
    <row r="157" ht="19" customHeight="1" x14ac:dyDescent="0.3"/>
    <row r="158" ht="19" customHeight="1" x14ac:dyDescent="0.3"/>
    <row r="159" ht="19" customHeight="1" x14ac:dyDescent="0.3"/>
    <row r="160" ht="19" customHeight="1" x14ac:dyDescent="0.3"/>
    <row r="161" ht="19" customHeight="1" x14ac:dyDescent="0.3"/>
    <row r="162" ht="19" customHeight="1" x14ac:dyDescent="0.3"/>
    <row r="163" ht="19" customHeight="1" x14ac:dyDescent="0.3"/>
    <row r="164" ht="19" customHeight="1" x14ac:dyDescent="0.3"/>
    <row r="165" ht="19" customHeight="1" x14ac:dyDescent="0.3"/>
    <row r="166" ht="19" customHeight="1" x14ac:dyDescent="0.3"/>
    <row r="167" ht="19" customHeight="1" x14ac:dyDescent="0.3"/>
    <row r="168" ht="19" customHeight="1" x14ac:dyDescent="0.3"/>
    <row r="169" ht="19" customHeight="1" x14ac:dyDescent="0.3"/>
    <row r="170" ht="19" customHeight="1" x14ac:dyDescent="0.3"/>
    <row r="171" ht="19" customHeight="1" x14ac:dyDescent="0.3"/>
    <row r="172" ht="19" customHeight="1" x14ac:dyDescent="0.3"/>
    <row r="173" ht="19" customHeight="1" x14ac:dyDescent="0.3"/>
    <row r="174" ht="19" customHeight="1" x14ac:dyDescent="0.3"/>
    <row r="175" ht="19" customHeight="1" x14ac:dyDescent="0.3"/>
    <row r="176" ht="19" customHeight="1" x14ac:dyDescent="0.3"/>
    <row r="177" ht="19" customHeight="1" x14ac:dyDescent="0.3"/>
    <row r="178" ht="19" customHeight="1" x14ac:dyDescent="0.3"/>
    <row r="179" ht="19" customHeight="1" x14ac:dyDescent="0.3"/>
    <row r="180" ht="19" customHeight="1" x14ac:dyDescent="0.3"/>
    <row r="181" ht="19" customHeight="1" x14ac:dyDescent="0.3"/>
    <row r="182" ht="19" customHeight="1" x14ac:dyDescent="0.3"/>
    <row r="183" ht="19" customHeight="1" x14ac:dyDescent="0.3"/>
    <row r="184" ht="19" customHeight="1" x14ac:dyDescent="0.3"/>
    <row r="185" ht="19" customHeight="1" x14ac:dyDescent="0.3"/>
    <row r="186" ht="19" customHeight="1" x14ac:dyDescent="0.3"/>
    <row r="187" ht="19" customHeight="1" x14ac:dyDescent="0.3"/>
    <row r="188" ht="19" customHeight="1" x14ac:dyDescent="0.3"/>
    <row r="189" ht="19" customHeight="1" x14ac:dyDescent="0.3"/>
    <row r="190" ht="19" customHeight="1" x14ac:dyDescent="0.3"/>
    <row r="191" ht="19" customHeight="1" x14ac:dyDescent="0.3"/>
    <row r="192" ht="19" customHeight="1" x14ac:dyDescent="0.3"/>
    <row r="193" ht="19" customHeight="1" x14ac:dyDescent="0.3"/>
    <row r="194" ht="19" customHeight="1" x14ac:dyDescent="0.3"/>
    <row r="195" ht="19" customHeight="1" x14ac:dyDescent="0.3"/>
    <row r="196" ht="19" customHeight="1" x14ac:dyDescent="0.3"/>
    <row r="197" ht="19" customHeight="1" x14ac:dyDescent="0.3"/>
  </sheetData>
  <mergeCells count="6">
    <mergeCell ref="D11:E11"/>
    <mergeCell ref="A1:E1"/>
    <mergeCell ref="A2:E2"/>
    <mergeCell ref="A3:E3"/>
    <mergeCell ref="A4:E4"/>
    <mergeCell ref="A5:E5"/>
  </mergeCells>
  <pageMargins left="0.2" right="0.2" top="0.92" bottom="0.24" header="0.25" footer="0.5"/>
  <pageSetup scale="63" fitToHeight="0" orientation="landscape" r:id="rId1"/>
  <headerFooter scaleWithDoc="0" alignWithMargins="0">
    <oddFooter>&amp;R&amp;"Times New Roman,Bold"&amp;12Rebuttal Exhibit CMG-12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97"/>
  <sheetViews>
    <sheetView zoomScaleNormal="100" workbookViewId="0">
      <selection sqref="A1:E1"/>
    </sheetView>
  </sheetViews>
  <sheetFormatPr defaultColWidth="9.15234375" defaultRowHeight="12.45" x14ac:dyDescent="0.3"/>
  <cols>
    <col min="1" max="1" width="6.84375" style="30" customWidth="1"/>
    <col min="2" max="2" width="59.4609375" style="30" customWidth="1"/>
    <col min="3" max="3" width="14.4609375" style="30" customWidth="1"/>
    <col min="4" max="4" width="18.84375" style="30" customWidth="1"/>
    <col min="5" max="5" width="15.69140625" style="30" customWidth="1"/>
    <col min="6" max="6" width="1.84375" style="30" customWidth="1"/>
    <col min="7" max="16384" width="9.15234375" style="30"/>
  </cols>
  <sheetData>
    <row r="1" spans="1:5" s="29" customFormat="1" ht="20.149999999999999" customHeight="1" x14ac:dyDescent="0.3">
      <c r="A1" s="94" t="s">
        <v>49</v>
      </c>
      <c r="B1" s="95"/>
      <c r="C1" s="95"/>
      <c r="D1" s="95"/>
      <c r="E1" s="95"/>
    </row>
    <row r="2" spans="1:5" s="29" customFormat="1" ht="20.149999999999999" customHeight="1" x14ac:dyDescent="0.3">
      <c r="A2" s="94" t="s">
        <v>98</v>
      </c>
      <c r="B2" s="95"/>
      <c r="C2" s="95"/>
      <c r="D2" s="95"/>
      <c r="E2" s="95"/>
    </row>
    <row r="3" spans="1:5" s="29" customFormat="1" ht="20.149999999999999" customHeight="1" x14ac:dyDescent="0.3">
      <c r="A3" s="95" t="s">
        <v>50</v>
      </c>
      <c r="B3" s="95"/>
      <c r="C3" s="95"/>
      <c r="D3" s="95"/>
      <c r="E3" s="95"/>
    </row>
    <row r="4" spans="1:5" s="29" customFormat="1" ht="20.149999999999999" customHeight="1" x14ac:dyDescent="0.3">
      <c r="A4" s="94" t="s">
        <v>95</v>
      </c>
      <c r="B4" s="95"/>
      <c r="C4" s="95"/>
      <c r="D4" s="95"/>
      <c r="E4" s="95"/>
    </row>
    <row r="5" spans="1:5" s="29" customFormat="1" ht="20.149999999999999" customHeight="1" x14ac:dyDescent="0.3">
      <c r="A5" s="94" t="s">
        <v>96</v>
      </c>
      <c r="B5" s="95"/>
      <c r="C5" s="95"/>
      <c r="D5" s="95"/>
      <c r="E5" s="95"/>
    </row>
    <row r="6" spans="1:5" s="29" customFormat="1" ht="20.149999999999999" customHeight="1" x14ac:dyDescent="0.3">
      <c r="A6" s="46"/>
      <c r="B6" s="46"/>
      <c r="C6" s="46"/>
      <c r="D6" s="46"/>
      <c r="E6" s="46"/>
    </row>
    <row r="7" spans="1:5" s="29" customFormat="1" ht="20.149999999999999" customHeight="1" x14ac:dyDescent="0.3">
      <c r="A7" s="43" t="s">
        <v>51</v>
      </c>
      <c r="B7" s="47"/>
      <c r="C7" s="47"/>
      <c r="D7" s="47"/>
      <c r="E7" s="48" t="s">
        <v>52</v>
      </c>
    </row>
    <row r="8" spans="1:5" s="29" customFormat="1" ht="20.149999999999999" customHeight="1" x14ac:dyDescent="0.3">
      <c r="A8" s="47" t="s">
        <v>53</v>
      </c>
      <c r="B8" s="47"/>
      <c r="C8" s="47"/>
      <c r="D8" s="47"/>
      <c r="E8" s="48" t="s">
        <v>54</v>
      </c>
    </row>
    <row r="9" spans="1:5" s="29" customFormat="1" ht="20.149999999999999" customHeight="1" x14ac:dyDescent="0.3">
      <c r="A9" s="43" t="s">
        <v>55</v>
      </c>
      <c r="B9" s="47"/>
      <c r="C9" s="47"/>
      <c r="D9" s="43"/>
      <c r="E9" s="49" t="s">
        <v>56</v>
      </c>
    </row>
    <row r="10" spans="1:5" s="29" customFormat="1" ht="19" customHeight="1" x14ac:dyDescent="0.3">
      <c r="A10" s="47"/>
      <c r="B10" s="47"/>
      <c r="C10" s="47"/>
      <c r="D10" s="47"/>
      <c r="E10" s="47"/>
    </row>
    <row r="11" spans="1:5" s="29" customFormat="1" ht="30" customHeight="1" x14ac:dyDescent="0.3">
      <c r="A11" s="50"/>
      <c r="B11" s="50"/>
      <c r="C11" s="50"/>
      <c r="D11" s="93" t="s">
        <v>57</v>
      </c>
      <c r="E11" s="93"/>
    </row>
    <row r="12" spans="1:5" ht="24" customHeight="1" x14ac:dyDescent="0.3">
      <c r="A12" s="51" t="s">
        <v>58</v>
      </c>
      <c r="B12" s="51" t="s">
        <v>59</v>
      </c>
      <c r="C12" s="51"/>
      <c r="D12" s="51" t="s">
        <v>60</v>
      </c>
      <c r="E12" s="51" t="s">
        <v>61</v>
      </c>
    </row>
    <row r="13" spans="1:5" ht="19" customHeight="1" x14ac:dyDescent="0.3">
      <c r="A13" s="52"/>
      <c r="B13" s="53"/>
      <c r="C13" s="31"/>
      <c r="D13" s="31"/>
      <c r="E13" s="31"/>
    </row>
    <row r="14" spans="1:5" ht="19" customHeight="1" x14ac:dyDescent="0.3">
      <c r="A14" s="52">
        <v>1</v>
      </c>
      <c r="B14" s="54" t="s">
        <v>62</v>
      </c>
      <c r="C14" s="32"/>
      <c r="D14" s="33">
        <v>1</v>
      </c>
      <c r="E14" s="33">
        <v>1</v>
      </c>
    </row>
    <row r="15" spans="1:5" ht="19" customHeight="1" x14ac:dyDescent="0.3">
      <c r="A15" s="55"/>
      <c r="B15" s="54"/>
      <c r="C15" s="32"/>
      <c r="D15" s="33"/>
      <c r="E15" s="33"/>
    </row>
    <row r="16" spans="1:5" ht="19" customHeight="1" x14ac:dyDescent="0.3">
      <c r="A16" s="55">
        <v>2</v>
      </c>
      <c r="B16" s="54" t="s">
        <v>63</v>
      </c>
      <c r="C16" s="32"/>
      <c r="D16" s="33">
        <v>2.0300000000000001E-3</v>
      </c>
      <c r="E16" s="33">
        <f>D16</f>
        <v>2.0300000000000001E-3</v>
      </c>
    </row>
    <row r="17" spans="1:5" ht="19" customHeight="1" x14ac:dyDescent="0.3">
      <c r="A17" s="55"/>
      <c r="B17" s="54"/>
      <c r="C17" s="32"/>
      <c r="D17" s="33"/>
      <c r="E17" s="33"/>
    </row>
    <row r="18" spans="1:5" ht="19" customHeight="1" x14ac:dyDescent="0.3">
      <c r="A18" s="55">
        <v>3</v>
      </c>
      <c r="B18" s="54" t="s">
        <v>64</v>
      </c>
      <c r="C18" s="56"/>
      <c r="D18" s="35">
        <v>2E-3</v>
      </c>
      <c r="E18" s="35">
        <f>D18</f>
        <v>2E-3</v>
      </c>
    </row>
    <row r="19" spans="1:5" ht="19" customHeight="1" x14ac:dyDescent="0.3">
      <c r="A19" s="55"/>
      <c r="B19" s="57"/>
      <c r="C19" s="56"/>
      <c r="D19" s="33"/>
      <c r="E19" s="33"/>
    </row>
    <row r="20" spans="1:5" ht="19" customHeight="1" x14ac:dyDescent="0.3">
      <c r="A20" s="55">
        <v>4</v>
      </c>
      <c r="B20" s="54" t="s">
        <v>65</v>
      </c>
      <c r="C20" s="32"/>
      <c r="D20" s="33">
        <f>D14-D16-D18</f>
        <v>0.99597000000000002</v>
      </c>
      <c r="E20" s="33">
        <f>E14-E16-E18</f>
        <v>0.99597000000000002</v>
      </c>
    </row>
    <row r="21" spans="1:5" ht="19" customHeight="1" x14ac:dyDescent="0.3">
      <c r="A21" s="55"/>
      <c r="B21" s="36"/>
      <c r="C21" s="32"/>
      <c r="D21" s="33"/>
      <c r="E21" s="33"/>
    </row>
    <row r="22" spans="1:5" ht="19" customHeight="1" x14ac:dyDescent="0.3">
      <c r="A22" s="55">
        <v>5</v>
      </c>
      <c r="B22" s="36" t="s">
        <v>66</v>
      </c>
      <c r="C22" s="37">
        <v>0.05</v>
      </c>
      <c r="D22" s="33">
        <f>D20*C22</f>
        <v>4.9798500000000002E-2</v>
      </c>
      <c r="E22" s="35">
        <f>D22</f>
        <v>4.9798500000000002E-2</v>
      </c>
    </row>
    <row r="23" spans="1:5" ht="19" customHeight="1" x14ac:dyDescent="0.3">
      <c r="A23" s="55"/>
      <c r="B23" s="36"/>
      <c r="C23" s="32"/>
      <c r="D23" s="33"/>
      <c r="E23" s="33"/>
    </row>
    <row r="24" spans="1:5" ht="19" customHeight="1" x14ac:dyDescent="0.3">
      <c r="A24" s="55">
        <v>6</v>
      </c>
      <c r="B24" s="54" t="s">
        <v>67</v>
      </c>
      <c r="C24" s="56"/>
      <c r="D24" s="33"/>
      <c r="E24" s="33">
        <f>E20-E22</f>
        <v>0.94617150000000005</v>
      </c>
    </row>
    <row r="25" spans="1:5" ht="19" customHeight="1" x14ac:dyDescent="0.3">
      <c r="A25" s="55"/>
      <c r="B25" s="38"/>
      <c r="C25" s="32"/>
      <c r="D25" s="33"/>
      <c r="E25" s="33"/>
    </row>
    <row r="26" spans="1:5" ht="19" customHeight="1" x14ac:dyDescent="0.3">
      <c r="A26" s="55">
        <v>7</v>
      </c>
      <c r="B26" s="36" t="s">
        <v>68</v>
      </c>
      <c r="C26" s="37">
        <v>0.21</v>
      </c>
      <c r="D26" s="39"/>
      <c r="E26" s="35">
        <f>E24*C26</f>
        <v>0.198696015</v>
      </c>
    </row>
    <row r="27" spans="1:5" ht="19" customHeight="1" x14ac:dyDescent="0.3">
      <c r="A27" s="55"/>
      <c r="B27" s="38"/>
      <c r="C27" s="32"/>
      <c r="D27" s="33"/>
      <c r="E27" s="33"/>
    </row>
    <row r="28" spans="1:5" ht="19" customHeight="1" thickBot="1" x14ac:dyDescent="0.35">
      <c r="A28" s="55">
        <v>8</v>
      </c>
      <c r="B28" s="36" t="s">
        <v>69</v>
      </c>
      <c r="C28" s="56"/>
      <c r="D28" s="56"/>
      <c r="E28" s="40">
        <f>E20-E22-E26</f>
        <v>0.74747548500000005</v>
      </c>
    </row>
    <row r="29" spans="1:5" ht="19" customHeight="1" thickTop="1" x14ac:dyDescent="0.3">
      <c r="A29" s="55"/>
      <c r="B29" s="38"/>
      <c r="C29" s="32"/>
      <c r="D29" s="32"/>
      <c r="E29" s="32"/>
    </row>
    <row r="30" spans="1:5" ht="19" customHeight="1" thickBot="1" x14ac:dyDescent="0.35">
      <c r="A30" s="55">
        <v>9</v>
      </c>
      <c r="B30" s="36" t="s">
        <v>70</v>
      </c>
      <c r="C30" s="56"/>
      <c r="D30" s="56"/>
      <c r="E30" s="58">
        <f>E14/E28</f>
        <v>1.3378365178090088</v>
      </c>
    </row>
    <row r="31" spans="1:5" ht="19" customHeight="1" thickTop="1" x14ac:dyDescent="0.3">
      <c r="A31" s="34"/>
      <c r="B31" s="38"/>
      <c r="C31" s="37"/>
      <c r="D31" s="32"/>
      <c r="E31" s="37"/>
    </row>
    <row r="32" spans="1:5" ht="19" customHeight="1" x14ac:dyDescent="0.3"/>
    <row r="33" ht="19" customHeight="1" x14ac:dyDescent="0.3"/>
    <row r="34" ht="19" customHeight="1" x14ac:dyDescent="0.3"/>
    <row r="35" ht="19" customHeight="1" x14ac:dyDescent="0.3"/>
    <row r="36" ht="19" customHeight="1" x14ac:dyDescent="0.3"/>
    <row r="37" ht="19" customHeight="1" x14ac:dyDescent="0.3"/>
    <row r="38" ht="19" customHeight="1" x14ac:dyDescent="0.3"/>
    <row r="39" ht="19" customHeight="1" x14ac:dyDescent="0.3"/>
    <row r="40" ht="19" customHeight="1" x14ac:dyDescent="0.3"/>
    <row r="41" ht="19" customHeight="1" x14ac:dyDescent="0.3"/>
    <row r="42" ht="19" customHeight="1" x14ac:dyDescent="0.3"/>
    <row r="43" ht="19" customHeight="1" x14ac:dyDescent="0.3"/>
    <row r="44" ht="19" customHeight="1" x14ac:dyDescent="0.3"/>
    <row r="45" ht="19" customHeight="1" x14ac:dyDescent="0.3"/>
    <row r="46" ht="19" customHeight="1" x14ac:dyDescent="0.3"/>
    <row r="47" ht="19" customHeight="1" x14ac:dyDescent="0.3"/>
    <row r="48" ht="19" customHeight="1" x14ac:dyDescent="0.3"/>
    <row r="49" ht="19" customHeight="1" x14ac:dyDescent="0.3"/>
    <row r="50" ht="19" customHeight="1" x14ac:dyDescent="0.3"/>
    <row r="51" ht="19" customHeight="1" x14ac:dyDescent="0.3"/>
    <row r="52" ht="19" customHeight="1" x14ac:dyDescent="0.3"/>
    <row r="53" ht="19" customHeight="1" x14ac:dyDescent="0.3"/>
    <row r="54" ht="19" customHeight="1" x14ac:dyDescent="0.3"/>
    <row r="55" ht="19" customHeight="1" x14ac:dyDescent="0.3"/>
    <row r="56" ht="19" customHeight="1" x14ac:dyDescent="0.3"/>
    <row r="57" ht="19" customHeight="1" x14ac:dyDescent="0.3"/>
    <row r="58" ht="19" customHeight="1" x14ac:dyDescent="0.3"/>
    <row r="59" ht="19" customHeight="1" x14ac:dyDescent="0.3"/>
    <row r="60" ht="19" customHeight="1" x14ac:dyDescent="0.3"/>
    <row r="61" ht="19" customHeight="1" x14ac:dyDescent="0.3"/>
    <row r="62" ht="19" customHeight="1" x14ac:dyDescent="0.3"/>
    <row r="63" ht="19" customHeight="1" x14ac:dyDescent="0.3"/>
    <row r="64" ht="19" customHeight="1" x14ac:dyDescent="0.3"/>
    <row r="65" ht="19" customHeight="1" x14ac:dyDescent="0.3"/>
    <row r="66" ht="19" customHeight="1" x14ac:dyDescent="0.3"/>
    <row r="67" ht="19" customHeight="1" x14ac:dyDescent="0.3"/>
    <row r="68" ht="19" customHeight="1" x14ac:dyDescent="0.3"/>
    <row r="69" ht="19" customHeight="1" x14ac:dyDescent="0.3"/>
    <row r="70" ht="19" customHeight="1" x14ac:dyDescent="0.3"/>
    <row r="71" ht="19" customHeight="1" x14ac:dyDescent="0.3"/>
    <row r="72" ht="19" customHeight="1" x14ac:dyDescent="0.3"/>
    <row r="73" ht="19" customHeight="1" x14ac:dyDescent="0.3"/>
    <row r="74" ht="19" customHeight="1" x14ac:dyDescent="0.3"/>
    <row r="75" ht="19" customHeight="1" x14ac:dyDescent="0.3"/>
    <row r="76" ht="19" customHeight="1" x14ac:dyDescent="0.3"/>
    <row r="77" ht="19" customHeight="1" x14ac:dyDescent="0.3"/>
    <row r="78" ht="19" customHeight="1" x14ac:dyDescent="0.3"/>
    <row r="79" ht="19" customHeight="1" x14ac:dyDescent="0.3"/>
    <row r="80" ht="19" customHeight="1" x14ac:dyDescent="0.3"/>
    <row r="81" ht="19" customHeight="1" x14ac:dyDescent="0.3"/>
    <row r="82" ht="19" customHeight="1" x14ac:dyDescent="0.3"/>
    <row r="83" ht="19" customHeight="1" x14ac:dyDescent="0.3"/>
    <row r="84" ht="19" customHeight="1" x14ac:dyDescent="0.3"/>
    <row r="85" ht="19" customHeight="1" x14ac:dyDescent="0.3"/>
    <row r="86" ht="19" customHeight="1" x14ac:dyDescent="0.3"/>
    <row r="87" ht="19" customHeight="1" x14ac:dyDescent="0.3"/>
    <row r="88" ht="19" customHeight="1" x14ac:dyDescent="0.3"/>
    <row r="89" ht="19" customHeight="1" x14ac:dyDescent="0.3"/>
    <row r="90" ht="19" customHeight="1" x14ac:dyDescent="0.3"/>
    <row r="91" ht="19" customHeight="1" x14ac:dyDescent="0.3"/>
    <row r="92" ht="19" customHeight="1" x14ac:dyDescent="0.3"/>
    <row r="93" ht="19" customHeight="1" x14ac:dyDescent="0.3"/>
    <row r="94" ht="19" customHeight="1" x14ac:dyDescent="0.3"/>
    <row r="95" ht="19" customHeight="1" x14ac:dyDescent="0.3"/>
    <row r="96" ht="19" customHeight="1" x14ac:dyDescent="0.3"/>
    <row r="97" ht="19" customHeight="1" x14ac:dyDescent="0.3"/>
    <row r="98" ht="19" customHeight="1" x14ac:dyDescent="0.3"/>
    <row r="99" ht="19" customHeight="1" x14ac:dyDescent="0.3"/>
    <row r="100" ht="19" customHeight="1" x14ac:dyDescent="0.3"/>
    <row r="101" ht="19" customHeight="1" x14ac:dyDescent="0.3"/>
    <row r="102" ht="19" customHeight="1" x14ac:dyDescent="0.3"/>
    <row r="103" ht="19" customHeight="1" x14ac:dyDescent="0.3"/>
    <row r="104" ht="19" customHeight="1" x14ac:dyDescent="0.3"/>
    <row r="105" ht="19" customHeight="1" x14ac:dyDescent="0.3"/>
    <row r="106" ht="19" customHeight="1" x14ac:dyDescent="0.3"/>
    <row r="107" ht="19" customHeight="1" x14ac:dyDescent="0.3"/>
    <row r="108" ht="19" customHeight="1" x14ac:dyDescent="0.3"/>
    <row r="109" ht="19" customHeight="1" x14ac:dyDescent="0.3"/>
    <row r="110" ht="19" customHeight="1" x14ac:dyDescent="0.3"/>
    <row r="111" ht="19" customHeight="1" x14ac:dyDescent="0.3"/>
    <row r="112" ht="19" customHeight="1" x14ac:dyDescent="0.3"/>
    <row r="113" ht="19" customHeight="1" x14ac:dyDescent="0.3"/>
    <row r="114" ht="19" customHeight="1" x14ac:dyDescent="0.3"/>
    <row r="115" ht="19" customHeight="1" x14ac:dyDescent="0.3"/>
    <row r="116" ht="19" customHeight="1" x14ac:dyDescent="0.3"/>
    <row r="117" ht="19" customHeight="1" x14ac:dyDescent="0.3"/>
    <row r="118" ht="19" customHeight="1" x14ac:dyDescent="0.3"/>
    <row r="119" ht="19" customHeight="1" x14ac:dyDescent="0.3"/>
    <row r="120" ht="19" customHeight="1" x14ac:dyDescent="0.3"/>
    <row r="121" ht="19" customHeight="1" x14ac:dyDescent="0.3"/>
    <row r="122" ht="19" customHeight="1" x14ac:dyDescent="0.3"/>
    <row r="123" ht="19" customHeight="1" x14ac:dyDescent="0.3"/>
    <row r="124" ht="19" customHeight="1" x14ac:dyDescent="0.3"/>
    <row r="125" ht="19" customHeight="1" x14ac:dyDescent="0.3"/>
    <row r="126" ht="19" customHeight="1" x14ac:dyDescent="0.3"/>
    <row r="127" ht="19" customHeight="1" x14ac:dyDescent="0.3"/>
    <row r="128" ht="19" customHeight="1" x14ac:dyDescent="0.3"/>
    <row r="129" ht="19" customHeight="1" x14ac:dyDescent="0.3"/>
    <row r="130" ht="19" customHeight="1" x14ac:dyDescent="0.3"/>
    <row r="131" ht="19" customHeight="1" x14ac:dyDescent="0.3"/>
    <row r="132" ht="19" customHeight="1" x14ac:dyDescent="0.3"/>
    <row r="133" ht="19" customHeight="1" x14ac:dyDescent="0.3"/>
    <row r="134" ht="19" customHeight="1" x14ac:dyDescent="0.3"/>
    <row r="135" ht="19" customHeight="1" x14ac:dyDescent="0.3"/>
    <row r="136" ht="19" customHeight="1" x14ac:dyDescent="0.3"/>
    <row r="137" ht="19" customHeight="1" x14ac:dyDescent="0.3"/>
    <row r="138" ht="19" customHeight="1" x14ac:dyDescent="0.3"/>
    <row r="139" ht="19" customHeight="1" x14ac:dyDescent="0.3"/>
    <row r="140" ht="19" customHeight="1" x14ac:dyDescent="0.3"/>
    <row r="141" ht="19" customHeight="1" x14ac:dyDescent="0.3"/>
    <row r="142" ht="19" customHeight="1" x14ac:dyDescent="0.3"/>
    <row r="143" ht="19" customHeight="1" x14ac:dyDescent="0.3"/>
    <row r="144" ht="19" customHeight="1" x14ac:dyDescent="0.3"/>
    <row r="145" ht="19" customHeight="1" x14ac:dyDescent="0.3"/>
    <row r="146" ht="19" customHeight="1" x14ac:dyDescent="0.3"/>
    <row r="147" ht="19" customHeight="1" x14ac:dyDescent="0.3"/>
    <row r="148" ht="19" customHeight="1" x14ac:dyDescent="0.3"/>
    <row r="149" ht="19" customHeight="1" x14ac:dyDescent="0.3"/>
    <row r="150" ht="19" customHeight="1" x14ac:dyDescent="0.3"/>
    <row r="151" ht="19" customHeight="1" x14ac:dyDescent="0.3"/>
    <row r="152" ht="19" customHeight="1" x14ac:dyDescent="0.3"/>
    <row r="153" ht="19" customHeight="1" x14ac:dyDescent="0.3"/>
    <row r="154" ht="19" customHeight="1" x14ac:dyDescent="0.3"/>
    <row r="155" ht="19" customHeight="1" x14ac:dyDescent="0.3"/>
    <row r="156" ht="19" customHeight="1" x14ac:dyDescent="0.3"/>
    <row r="157" ht="19" customHeight="1" x14ac:dyDescent="0.3"/>
    <row r="158" ht="19" customHeight="1" x14ac:dyDescent="0.3"/>
    <row r="159" ht="19" customHeight="1" x14ac:dyDescent="0.3"/>
    <row r="160" ht="19" customHeight="1" x14ac:dyDescent="0.3"/>
    <row r="161" ht="19" customHeight="1" x14ac:dyDescent="0.3"/>
    <row r="162" ht="19" customHeight="1" x14ac:dyDescent="0.3"/>
    <row r="163" ht="19" customHeight="1" x14ac:dyDescent="0.3"/>
    <row r="164" ht="19" customHeight="1" x14ac:dyDescent="0.3"/>
    <row r="165" ht="19" customHeight="1" x14ac:dyDescent="0.3"/>
    <row r="166" ht="19" customHeight="1" x14ac:dyDescent="0.3"/>
    <row r="167" ht="19" customHeight="1" x14ac:dyDescent="0.3"/>
    <row r="168" ht="19" customHeight="1" x14ac:dyDescent="0.3"/>
    <row r="169" ht="19" customHeight="1" x14ac:dyDescent="0.3"/>
    <row r="170" ht="19" customHeight="1" x14ac:dyDescent="0.3"/>
    <row r="171" ht="19" customHeight="1" x14ac:dyDescent="0.3"/>
    <row r="172" ht="19" customHeight="1" x14ac:dyDescent="0.3"/>
    <row r="173" ht="19" customHeight="1" x14ac:dyDescent="0.3"/>
    <row r="174" ht="19" customHeight="1" x14ac:dyDescent="0.3"/>
    <row r="175" ht="19" customHeight="1" x14ac:dyDescent="0.3"/>
    <row r="176" ht="19" customHeight="1" x14ac:dyDescent="0.3"/>
    <row r="177" ht="19" customHeight="1" x14ac:dyDescent="0.3"/>
    <row r="178" ht="19" customHeight="1" x14ac:dyDescent="0.3"/>
    <row r="179" ht="19" customHeight="1" x14ac:dyDescent="0.3"/>
    <row r="180" ht="19" customHeight="1" x14ac:dyDescent="0.3"/>
    <row r="181" ht="19" customHeight="1" x14ac:dyDescent="0.3"/>
    <row r="182" ht="19" customHeight="1" x14ac:dyDescent="0.3"/>
    <row r="183" ht="19" customHeight="1" x14ac:dyDescent="0.3"/>
    <row r="184" ht="19" customHeight="1" x14ac:dyDescent="0.3"/>
    <row r="185" ht="19" customHeight="1" x14ac:dyDescent="0.3"/>
    <row r="186" ht="19" customHeight="1" x14ac:dyDescent="0.3"/>
    <row r="187" ht="19" customHeight="1" x14ac:dyDescent="0.3"/>
    <row r="188" ht="19" customHeight="1" x14ac:dyDescent="0.3"/>
    <row r="189" ht="19" customHeight="1" x14ac:dyDescent="0.3"/>
    <row r="190" ht="19" customHeight="1" x14ac:dyDescent="0.3"/>
    <row r="191" ht="19" customHeight="1" x14ac:dyDescent="0.3"/>
    <row r="192" ht="19" customHeight="1" x14ac:dyDescent="0.3"/>
    <row r="193" ht="19" customHeight="1" x14ac:dyDescent="0.3"/>
    <row r="194" ht="19" customHeight="1" x14ac:dyDescent="0.3"/>
    <row r="195" ht="19" customHeight="1" x14ac:dyDescent="0.3"/>
    <row r="196" ht="19" customHeight="1" x14ac:dyDescent="0.3"/>
    <row r="197" ht="19" customHeight="1" x14ac:dyDescent="0.3"/>
  </sheetData>
  <mergeCells count="6">
    <mergeCell ref="D11:E11"/>
    <mergeCell ref="A1:E1"/>
    <mergeCell ref="A2:E2"/>
    <mergeCell ref="A3:E3"/>
    <mergeCell ref="A4:E4"/>
    <mergeCell ref="A5:E5"/>
  </mergeCells>
  <pageMargins left="0.2" right="0.2" top="0.92" bottom="0.24" header="0.25" footer="0.5"/>
  <pageSetup scale="63" fitToHeight="0" orientation="landscape" r:id="rId1"/>
  <headerFooter scaleWithDoc="0" alignWithMargins="0">
    <oddFooter>&amp;R&amp;"Times New Roman,Bold"&amp;12Rebuttal Exhibit CMG-12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7"/>
  <sheetViews>
    <sheetView zoomScaleNormal="100" workbookViewId="0">
      <selection sqref="A1:E1"/>
    </sheetView>
  </sheetViews>
  <sheetFormatPr defaultColWidth="9.15234375" defaultRowHeight="12.45" x14ac:dyDescent="0.3"/>
  <cols>
    <col min="1" max="1" width="6.84375" style="56" customWidth="1"/>
    <col min="2" max="2" width="59.4609375" style="56" customWidth="1"/>
    <col min="3" max="3" width="14.4609375" style="56" customWidth="1"/>
    <col min="4" max="4" width="18.84375" style="56" customWidth="1"/>
    <col min="5" max="5" width="15.69140625" style="56" customWidth="1"/>
    <col min="6" max="6" width="1.84375" style="56" customWidth="1"/>
    <col min="7" max="16384" width="9.15234375" style="56"/>
  </cols>
  <sheetData>
    <row r="1" spans="1:5" s="47" customFormat="1" ht="20.149999999999999" customHeight="1" x14ac:dyDescent="0.3">
      <c r="A1" s="94" t="s">
        <v>49</v>
      </c>
      <c r="B1" s="95"/>
      <c r="C1" s="95"/>
      <c r="D1" s="95"/>
      <c r="E1" s="95"/>
    </row>
    <row r="2" spans="1:5" s="47" customFormat="1" ht="20.149999999999999" customHeight="1" x14ac:dyDescent="0.3">
      <c r="A2" s="94" t="s">
        <v>98</v>
      </c>
      <c r="B2" s="95"/>
      <c r="C2" s="95"/>
      <c r="D2" s="95"/>
      <c r="E2" s="95"/>
    </row>
    <row r="3" spans="1:5" s="47" customFormat="1" ht="20.149999999999999" customHeight="1" x14ac:dyDescent="0.3">
      <c r="A3" s="95" t="s">
        <v>50</v>
      </c>
      <c r="B3" s="95"/>
      <c r="C3" s="95"/>
      <c r="D3" s="95"/>
      <c r="E3" s="95"/>
    </row>
    <row r="4" spans="1:5" s="47" customFormat="1" ht="20.149999999999999" customHeight="1" x14ac:dyDescent="0.3">
      <c r="A4" s="94" t="s">
        <v>95</v>
      </c>
      <c r="B4" s="95"/>
      <c r="C4" s="95"/>
      <c r="D4" s="95"/>
      <c r="E4" s="95"/>
    </row>
    <row r="5" spans="1:5" s="47" customFormat="1" ht="20.149999999999999" customHeight="1" x14ac:dyDescent="0.3">
      <c r="A5" s="94" t="s">
        <v>96</v>
      </c>
      <c r="B5" s="95"/>
      <c r="C5" s="95"/>
      <c r="D5" s="95"/>
      <c r="E5" s="95"/>
    </row>
    <row r="6" spans="1:5" s="47" customFormat="1" ht="20.149999999999999" customHeight="1" x14ac:dyDescent="0.3">
      <c r="A6" s="61"/>
      <c r="B6" s="61"/>
      <c r="C6" s="61"/>
      <c r="D6" s="61"/>
      <c r="E6" s="61"/>
    </row>
    <row r="7" spans="1:5" s="47" customFormat="1" ht="20.149999999999999" customHeight="1" x14ac:dyDescent="0.3">
      <c r="A7" s="43" t="s">
        <v>51</v>
      </c>
      <c r="E7" s="48" t="s">
        <v>52</v>
      </c>
    </row>
    <row r="8" spans="1:5" s="47" customFormat="1" ht="20.149999999999999" customHeight="1" x14ac:dyDescent="0.3">
      <c r="A8" s="47" t="s">
        <v>53</v>
      </c>
      <c r="E8" s="48" t="s">
        <v>54</v>
      </c>
    </row>
    <row r="9" spans="1:5" s="47" customFormat="1" ht="20.149999999999999" customHeight="1" x14ac:dyDescent="0.3">
      <c r="A9" s="43" t="s">
        <v>55</v>
      </c>
      <c r="D9" s="43"/>
      <c r="E9" s="49" t="s">
        <v>56</v>
      </c>
    </row>
    <row r="10" spans="1:5" s="47" customFormat="1" ht="19" customHeight="1" x14ac:dyDescent="0.3"/>
    <row r="11" spans="1:5" s="47" customFormat="1" ht="30" customHeight="1" x14ac:dyDescent="0.3">
      <c r="A11" s="50"/>
      <c r="B11" s="50"/>
      <c r="C11" s="50"/>
      <c r="D11" s="93" t="s">
        <v>57</v>
      </c>
      <c r="E11" s="93"/>
    </row>
    <row r="12" spans="1:5" ht="24" customHeight="1" x14ac:dyDescent="0.3">
      <c r="A12" s="51" t="s">
        <v>58</v>
      </c>
      <c r="B12" s="51" t="s">
        <v>59</v>
      </c>
      <c r="C12" s="51"/>
      <c r="D12" s="51" t="s">
        <v>60</v>
      </c>
      <c r="E12" s="51" t="s">
        <v>61</v>
      </c>
    </row>
    <row r="13" spans="1:5" ht="19" customHeight="1" x14ac:dyDescent="0.3">
      <c r="A13" s="52"/>
      <c r="B13" s="60"/>
      <c r="C13" s="31"/>
      <c r="D13" s="31"/>
      <c r="E13" s="31"/>
    </row>
    <row r="14" spans="1:5" ht="19" customHeight="1" x14ac:dyDescent="0.3">
      <c r="A14" s="52">
        <v>1</v>
      </c>
      <c r="B14" s="59" t="s">
        <v>62</v>
      </c>
      <c r="C14" s="32"/>
      <c r="D14" s="33">
        <v>1</v>
      </c>
      <c r="E14" s="33">
        <v>1</v>
      </c>
    </row>
    <row r="15" spans="1:5" ht="19" customHeight="1" x14ac:dyDescent="0.3">
      <c r="A15" s="55"/>
      <c r="B15" s="59"/>
      <c r="C15" s="32"/>
      <c r="D15" s="33"/>
      <c r="E15" s="33"/>
    </row>
    <row r="16" spans="1:5" ht="19" customHeight="1" x14ac:dyDescent="0.3">
      <c r="A16" s="55">
        <v>2</v>
      </c>
      <c r="B16" s="59" t="s">
        <v>63</v>
      </c>
      <c r="C16" s="32"/>
      <c r="D16" s="33">
        <v>2.0300000000000001E-3</v>
      </c>
      <c r="E16" s="33">
        <f>D16</f>
        <v>2.0300000000000001E-3</v>
      </c>
    </row>
    <row r="17" spans="1:5" ht="19" customHeight="1" x14ac:dyDescent="0.3">
      <c r="A17" s="55"/>
      <c r="B17" s="59"/>
      <c r="C17" s="32"/>
      <c r="D17" s="33"/>
      <c r="E17" s="33"/>
    </row>
    <row r="18" spans="1:5" ht="19" customHeight="1" x14ac:dyDescent="0.3">
      <c r="A18" s="55">
        <v>3</v>
      </c>
      <c r="B18" s="59" t="s">
        <v>64</v>
      </c>
      <c r="D18" s="35">
        <v>2E-3</v>
      </c>
      <c r="E18" s="35">
        <f>D18</f>
        <v>2E-3</v>
      </c>
    </row>
    <row r="19" spans="1:5" ht="19" customHeight="1" x14ac:dyDescent="0.3">
      <c r="A19" s="55"/>
      <c r="B19" s="57"/>
      <c r="D19" s="33"/>
      <c r="E19" s="33"/>
    </row>
    <row r="20" spans="1:5" ht="19" customHeight="1" x14ac:dyDescent="0.3">
      <c r="A20" s="55">
        <v>4</v>
      </c>
      <c r="B20" s="59" t="s">
        <v>65</v>
      </c>
      <c r="C20" s="32"/>
      <c r="D20" s="33">
        <f>D14-D16-D18</f>
        <v>0.99597000000000002</v>
      </c>
      <c r="E20" s="33">
        <f>E14-E16-E18</f>
        <v>0.99597000000000002</v>
      </c>
    </row>
    <row r="21" spans="1:5" ht="19" customHeight="1" x14ac:dyDescent="0.3">
      <c r="A21" s="55"/>
      <c r="B21" s="36"/>
      <c r="C21" s="32"/>
      <c r="D21" s="33"/>
      <c r="E21" s="33"/>
    </row>
    <row r="22" spans="1:5" ht="19" customHeight="1" x14ac:dyDescent="0.3">
      <c r="A22" s="55">
        <v>5</v>
      </c>
      <c r="B22" s="36" t="s">
        <v>66</v>
      </c>
      <c r="C22" s="37">
        <v>0.05</v>
      </c>
      <c r="D22" s="33">
        <f>D20*C22</f>
        <v>4.9798500000000002E-2</v>
      </c>
      <c r="E22" s="35">
        <f>D22</f>
        <v>4.9798500000000002E-2</v>
      </c>
    </row>
    <row r="23" spans="1:5" ht="19" customHeight="1" x14ac:dyDescent="0.3">
      <c r="A23" s="55"/>
      <c r="B23" s="36"/>
      <c r="C23" s="32"/>
      <c r="D23" s="33"/>
      <c r="E23" s="33"/>
    </row>
    <row r="24" spans="1:5" ht="19" customHeight="1" x14ac:dyDescent="0.3">
      <c r="A24" s="55">
        <v>6</v>
      </c>
      <c r="B24" s="59" t="s">
        <v>67</v>
      </c>
      <c r="D24" s="33"/>
      <c r="E24" s="33">
        <f>E20-E22</f>
        <v>0.94617150000000005</v>
      </c>
    </row>
    <row r="25" spans="1:5" ht="19" customHeight="1" x14ac:dyDescent="0.3">
      <c r="A25" s="55"/>
      <c r="B25" s="38"/>
      <c r="C25" s="32"/>
      <c r="D25" s="33"/>
      <c r="E25" s="33"/>
    </row>
    <row r="26" spans="1:5" ht="19" customHeight="1" x14ac:dyDescent="0.3">
      <c r="A26" s="55">
        <v>7</v>
      </c>
      <c r="B26" s="36" t="s">
        <v>68</v>
      </c>
      <c r="C26" s="37">
        <v>0.21</v>
      </c>
      <c r="D26" s="39"/>
      <c r="E26" s="35">
        <f>E24*C26</f>
        <v>0.198696015</v>
      </c>
    </row>
    <row r="27" spans="1:5" ht="19" customHeight="1" x14ac:dyDescent="0.3">
      <c r="A27" s="55"/>
      <c r="B27" s="38"/>
      <c r="C27" s="32"/>
      <c r="D27" s="33"/>
      <c r="E27" s="33"/>
    </row>
    <row r="28" spans="1:5" ht="19" customHeight="1" thickBot="1" x14ac:dyDescent="0.35">
      <c r="A28" s="55">
        <v>8</v>
      </c>
      <c r="B28" s="36" t="s">
        <v>69</v>
      </c>
      <c r="E28" s="40">
        <f>E20-E22-E26</f>
        <v>0.74747548500000005</v>
      </c>
    </row>
    <row r="29" spans="1:5" ht="19" customHeight="1" thickTop="1" x14ac:dyDescent="0.3">
      <c r="A29" s="55"/>
      <c r="B29" s="38"/>
      <c r="C29" s="32"/>
      <c r="D29" s="32"/>
      <c r="E29" s="32"/>
    </row>
    <row r="30" spans="1:5" ht="19" customHeight="1" thickBot="1" x14ac:dyDescent="0.35">
      <c r="A30" s="55">
        <v>9</v>
      </c>
      <c r="B30" s="36" t="s">
        <v>97</v>
      </c>
      <c r="E30" s="58">
        <f>E14/E28</f>
        <v>1.3378365178090088</v>
      </c>
    </row>
    <row r="31" spans="1:5" ht="19" customHeight="1" thickTop="1" x14ac:dyDescent="0.3">
      <c r="A31" s="55"/>
      <c r="B31" s="38"/>
      <c r="C31" s="37"/>
      <c r="D31" s="32"/>
      <c r="E31" s="37"/>
    </row>
    <row r="32" spans="1:5" ht="19" customHeight="1" x14ac:dyDescent="0.3"/>
    <row r="33" ht="19" customHeight="1" x14ac:dyDescent="0.3"/>
    <row r="34" ht="19" customHeight="1" x14ac:dyDescent="0.3"/>
    <row r="35" ht="19" customHeight="1" x14ac:dyDescent="0.3"/>
    <row r="36" ht="19" customHeight="1" x14ac:dyDescent="0.3"/>
    <row r="37" ht="19" customHeight="1" x14ac:dyDescent="0.3"/>
    <row r="38" ht="19" customHeight="1" x14ac:dyDescent="0.3"/>
    <row r="39" ht="19" customHeight="1" x14ac:dyDescent="0.3"/>
    <row r="40" ht="19" customHeight="1" x14ac:dyDescent="0.3"/>
    <row r="41" ht="19" customHeight="1" x14ac:dyDescent="0.3"/>
    <row r="42" ht="19" customHeight="1" x14ac:dyDescent="0.3"/>
    <row r="43" ht="19" customHeight="1" x14ac:dyDescent="0.3"/>
    <row r="44" ht="19" customHeight="1" x14ac:dyDescent="0.3"/>
    <row r="45" ht="19" customHeight="1" x14ac:dyDescent="0.3"/>
    <row r="46" ht="19" customHeight="1" x14ac:dyDescent="0.3"/>
    <row r="47" ht="19" customHeight="1" x14ac:dyDescent="0.3"/>
    <row r="48" ht="19" customHeight="1" x14ac:dyDescent="0.3"/>
    <row r="49" ht="19" customHeight="1" x14ac:dyDescent="0.3"/>
    <row r="50" ht="19" customHeight="1" x14ac:dyDescent="0.3"/>
    <row r="51" ht="19" customHeight="1" x14ac:dyDescent="0.3"/>
    <row r="52" ht="19" customHeight="1" x14ac:dyDescent="0.3"/>
    <row r="53" ht="19" customHeight="1" x14ac:dyDescent="0.3"/>
    <row r="54" ht="19" customHeight="1" x14ac:dyDescent="0.3"/>
    <row r="55" ht="19" customHeight="1" x14ac:dyDescent="0.3"/>
    <row r="56" ht="19" customHeight="1" x14ac:dyDescent="0.3"/>
    <row r="57" ht="19" customHeight="1" x14ac:dyDescent="0.3"/>
    <row r="58" ht="19" customHeight="1" x14ac:dyDescent="0.3"/>
    <row r="59" ht="19" customHeight="1" x14ac:dyDescent="0.3"/>
    <row r="60" ht="19" customHeight="1" x14ac:dyDescent="0.3"/>
    <row r="61" ht="19" customHeight="1" x14ac:dyDescent="0.3"/>
    <row r="62" ht="19" customHeight="1" x14ac:dyDescent="0.3"/>
    <row r="63" ht="19" customHeight="1" x14ac:dyDescent="0.3"/>
    <row r="64" ht="19" customHeight="1" x14ac:dyDescent="0.3"/>
    <row r="65" ht="19" customHeight="1" x14ac:dyDescent="0.3"/>
    <row r="66" ht="19" customHeight="1" x14ac:dyDescent="0.3"/>
    <row r="67" ht="19" customHeight="1" x14ac:dyDescent="0.3"/>
    <row r="68" ht="19" customHeight="1" x14ac:dyDescent="0.3"/>
    <row r="69" ht="19" customHeight="1" x14ac:dyDescent="0.3"/>
    <row r="70" ht="19" customHeight="1" x14ac:dyDescent="0.3"/>
    <row r="71" ht="19" customHeight="1" x14ac:dyDescent="0.3"/>
    <row r="72" ht="19" customHeight="1" x14ac:dyDescent="0.3"/>
    <row r="73" ht="19" customHeight="1" x14ac:dyDescent="0.3"/>
    <row r="74" ht="19" customHeight="1" x14ac:dyDescent="0.3"/>
    <row r="75" ht="19" customHeight="1" x14ac:dyDescent="0.3"/>
    <row r="76" ht="19" customHeight="1" x14ac:dyDescent="0.3"/>
    <row r="77" ht="19" customHeight="1" x14ac:dyDescent="0.3"/>
    <row r="78" ht="19" customHeight="1" x14ac:dyDescent="0.3"/>
    <row r="79" ht="19" customHeight="1" x14ac:dyDescent="0.3"/>
    <row r="80" ht="19" customHeight="1" x14ac:dyDescent="0.3"/>
    <row r="81" ht="19" customHeight="1" x14ac:dyDescent="0.3"/>
    <row r="82" ht="19" customHeight="1" x14ac:dyDescent="0.3"/>
    <row r="83" ht="19" customHeight="1" x14ac:dyDescent="0.3"/>
    <row r="84" ht="19" customHeight="1" x14ac:dyDescent="0.3"/>
    <row r="85" ht="19" customHeight="1" x14ac:dyDescent="0.3"/>
    <row r="86" ht="19" customHeight="1" x14ac:dyDescent="0.3"/>
    <row r="87" ht="19" customHeight="1" x14ac:dyDescent="0.3"/>
    <row r="88" ht="19" customHeight="1" x14ac:dyDescent="0.3"/>
    <row r="89" ht="19" customHeight="1" x14ac:dyDescent="0.3"/>
    <row r="90" ht="19" customHeight="1" x14ac:dyDescent="0.3"/>
    <row r="91" ht="19" customHeight="1" x14ac:dyDescent="0.3"/>
    <row r="92" ht="19" customHeight="1" x14ac:dyDescent="0.3"/>
    <row r="93" ht="19" customHeight="1" x14ac:dyDescent="0.3"/>
    <row r="94" ht="19" customHeight="1" x14ac:dyDescent="0.3"/>
    <row r="95" ht="19" customHeight="1" x14ac:dyDescent="0.3"/>
    <row r="96" ht="19" customHeight="1" x14ac:dyDescent="0.3"/>
    <row r="97" ht="19" customHeight="1" x14ac:dyDescent="0.3"/>
    <row r="98" ht="19" customHeight="1" x14ac:dyDescent="0.3"/>
    <row r="99" ht="19" customHeight="1" x14ac:dyDescent="0.3"/>
    <row r="100" ht="19" customHeight="1" x14ac:dyDescent="0.3"/>
    <row r="101" ht="19" customHeight="1" x14ac:dyDescent="0.3"/>
    <row r="102" ht="19" customHeight="1" x14ac:dyDescent="0.3"/>
    <row r="103" ht="19" customHeight="1" x14ac:dyDescent="0.3"/>
    <row r="104" ht="19" customHeight="1" x14ac:dyDescent="0.3"/>
    <row r="105" ht="19" customHeight="1" x14ac:dyDescent="0.3"/>
    <row r="106" ht="19" customHeight="1" x14ac:dyDescent="0.3"/>
    <row r="107" ht="19" customHeight="1" x14ac:dyDescent="0.3"/>
    <row r="108" ht="19" customHeight="1" x14ac:dyDescent="0.3"/>
    <row r="109" ht="19" customHeight="1" x14ac:dyDescent="0.3"/>
    <row r="110" ht="19" customHeight="1" x14ac:dyDescent="0.3"/>
    <row r="111" ht="19" customHeight="1" x14ac:dyDescent="0.3"/>
    <row r="112" ht="19" customHeight="1" x14ac:dyDescent="0.3"/>
    <row r="113" ht="19" customHeight="1" x14ac:dyDescent="0.3"/>
    <row r="114" ht="19" customHeight="1" x14ac:dyDescent="0.3"/>
    <row r="115" ht="19" customHeight="1" x14ac:dyDescent="0.3"/>
    <row r="116" ht="19" customHeight="1" x14ac:dyDescent="0.3"/>
    <row r="117" ht="19" customHeight="1" x14ac:dyDescent="0.3"/>
    <row r="118" ht="19" customHeight="1" x14ac:dyDescent="0.3"/>
    <row r="119" ht="19" customHeight="1" x14ac:dyDescent="0.3"/>
    <row r="120" ht="19" customHeight="1" x14ac:dyDescent="0.3"/>
    <row r="121" ht="19" customHeight="1" x14ac:dyDescent="0.3"/>
    <row r="122" ht="19" customHeight="1" x14ac:dyDescent="0.3"/>
    <row r="123" ht="19" customHeight="1" x14ac:dyDescent="0.3"/>
    <row r="124" ht="19" customHeight="1" x14ac:dyDescent="0.3"/>
    <row r="125" ht="19" customHeight="1" x14ac:dyDescent="0.3"/>
    <row r="126" ht="19" customHeight="1" x14ac:dyDescent="0.3"/>
    <row r="127" ht="19" customHeight="1" x14ac:dyDescent="0.3"/>
    <row r="128" ht="19" customHeight="1" x14ac:dyDescent="0.3"/>
    <row r="129" ht="19" customHeight="1" x14ac:dyDescent="0.3"/>
    <row r="130" ht="19" customHeight="1" x14ac:dyDescent="0.3"/>
    <row r="131" ht="19" customHeight="1" x14ac:dyDescent="0.3"/>
    <row r="132" ht="19" customHeight="1" x14ac:dyDescent="0.3"/>
    <row r="133" ht="19" customHeight="1" x14ac:dyDescent="0.3"/>
    <row r="134" ht="19" customHeight="1" x14ac:dyDescent="0.3"/>
    <row r="135" ht="19" customHeight="1" x14ac:dyDescent="0.3"/>
    <row r="136" ht="19" customHeight="1" x14ac:dyDescent="0.3"/>
    <row r="137" ht="19" customHeight="1" x14ac:dyDescent="0.3"/>
    <row r="138" ht="19" customHeight="1" x14ac:dyDescent="0.3"/>
    <row r="139" ht="19" customHeight="1" x14ac:dyDescent="0.3"/>
    <row r="140" ht="19" customHeight="1" x14ac:dyDescent="0.3"/>
    <row r="141" ht="19" customHeight="1" x14ac:dyDescent="0.3"/>
    <row r="142" ht="19" customHeight="1" x14ac:dyDescent="0.3"/>
    <row r="143" ht="19" customHeight="1" x14ac:dyDescent="0.3"/>
    <row r="144" ht="19" customHeight="1" x14ac:dyDescent="0.3"/>
    <row r="145" ht="19" customHeight="1" x14ac:dyDescent="0.3"/>
    <row r="146" ht="19" customHeight="1" x14ac:dyDescent="0.3"/>
    <row r="147" ht="19" customHeight="1" x14ac:dyDescent="0.3"/>
    <row r="148" ht="19" customHeight="1" x14ac:dyDescent="0.3"/>
    <row r="149" ht="19" customHeight="1" x14ac:dyDescent="0.3"/>
    <row r="150" ht="19" customHeight="1" x14ac:dyDescent="0.3"/>
    <row r="151" ht="19" customHeight="1" x14ac:dyDescent="0.3"/>
    <row r="152" ht="19" customHeight="1" x14ac:dyDescent="0.3"/>
    <row r="153" ht="19" customHeight="1" x14ac:dyDescent="0.3"/>
    <row r="154" ht="19" customHeight="1" x14ac:dyDescent="0.3"/>
    <row r="155" ht="19" customHeight="1" x14ac:dyDescent="0.3"/>
    <row r="156" ht="19" customHeight="1" x14ac:dyDescent="0.3"/>
    <row r="157" ht="19" customHeight="1" x14ac:dyDescent="0.3"/>
    <row r="158" ht="19" customHeight="1" x14ac:dyDescent="0.3"/>
    <row r="159" ht="19" customHeight="1" x14ac:dyDescent="0.3"/>
    <row r="160" ht="19" customHeight="1" x14ac:dyDescent="0.3"/>
    <row r="161" ht="19" customHeight="1" x14ac:dyDescent="0.3"/>
    <row r="162" ht="19" customHeight="1" x14ac:dyDescent="0.3"/>
    <row r="163" ht="19" customHeight="1" x14ac:dyDescent="0.3"/>
    <row r="164" ht="19" customHeight="1" x14ac:dyDescent="0.3"/>
    <row r="165" ht="19" customHeight="1" x14ac:dyDescent="0.3"/>
    <row r="166" ht="19" customHeight="1" x14ac:dyDescent="0.3"/>
    <row r="167" ht="19" customHeight="1" x14ac:dyDescent="0.3"/>
    <row r="168" ht="19" customHeight="1" x14ac:dyDescent="0.3"/>
    <row r="169" ht="19" customHeight="1" x14ac:dyDescent="0.3"/>
    <row r="170" ht="19" customHeight="1" x14ac:dyDescent="0.3"/>
    <row r="171" ht="19" customHeight="1" x14ac:dyDescent="0.3"/>
    <row r="172" ht="19" customHeight="1" x14ac:dyDescent="0.3"/>
    <row r="173" ht="19" customHeight="1" x14ac:dyDescent="0.3"/>
    <row r="174" ht="19" customHeight="1" x14ac:dyDescent="0.3"/>
    <row r="175" ht="19" customHeight="1" x14ac:dyDescent="0.3"/>
    <row r="176" ht="19" customHeight="1" x14ac:dyDescent="0.3"/>
    <row r="177" ht="19" customHeight="1" x14ac:dyDescent="0.3"/>
    <row r="178" ht="19" customHeight="1" x14ac:dyDescent="0.3"/>
    <row r="179" ht="19" customHeight="1" x14ac:dyDescent="0.3"/>
    <row r="180" ht="19" customHeight="1" x14ac:dyDescent="0.3"/>
    <row r="181" ht="19" customHeight="1" x14ac:dyDescent="0.3"/>
    <row r="182" ht="19" customHeight="1" x14ac:dyDescent="0.3"/>
    <row r="183" ht="19" customHeight="1" x14ac:dyDescent="0.3"/>
    <row r="184" ht="19" customHeight="1" x14ac:dyDescent="0.3"/>
    <row r="185" ht="19" customHeight="1" x14ac:dyDescent="0.3"/>
    <row r="186" ht="19" customHeight="1" x14ac:dyDescent="0.3"/>
    <row r="187" ht="19" customHeight="1" x14ac:dyDescent="0.3"/>
    <row r="188" ht="19" customHeight="1" x14ac:dyDescent="0.3"/>
    <row r="189" ht="19" customHeight="1" x14ac:dyDescent="0.3"/>
    <row r="190" ht="19" customHeight="1" x14ac:dyDescent="0.3"/>
    <row r="191" ht="19" customHeight="1" x14ac:dyDescent="0.3"/>
    <row r="192" ht="19" customHeight="1" x14ac:dyDescent="0.3"/>
    <row r="193" ht="19" customHeight="1" x14ac:dyDescent="0.3"/>
    <row r="194" ht="19" customHeight="1" x14ac:dyDescent="0.3"/>
    <row r="195" ht="19" customHeight="1" x14ac:dyDescent="0.3"/>
    <row r="196" ht="19" customHeight="1" x14ac:dyDescent="0.3"/>
    <row r="197" ht="19" customHeight="1" x14ac:dyDescent="0.3"/>
  </sheetData>
  <mergeCells count="6">
    <mergeCell ref="D11:E11"/>
    <mergeCell ref="A1:E1"/>
    <mergeCell ref="A2:E2"/>
    <mergeCell ref="A3:E3"/>
    <mergeCell ref="A4:E4"/>
    <mergeCell ref="A5:E5"/>
  </mergeCells>
  <pageMargins left="0.2" right="0.2" top="0.92" bottom="0.24" header="0.25" footer="0.5"/>
  <pageSetup scale="63" fitToHeight="0" orientation="landscape" r:id="rId1"/>
  <headerFooter scaleWithDoc="0" alignWithMargins="0">
    <oddFooter>&amp;R&amp;"Times New Roman,Bold"&amp;12Rebuttal Exhibit CMG-12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 xsi:nil="true"/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 xsi:nil="true"/>
    <Year xmlns="54fcda00-7b58-44a7-b108-8bd10a8a08ba">2020</Year>
    <Document_x0020_Type xmlns="54fcda00-7b58-44a7-b108-8bd10a8a08ba">Rebuttal Testimony</Document_x0020_Type>
    <Witness_x0020_Testimony xmlns="54fcda00-7b58-44a7-b108-8bd10a8a08ba">Garrett, Christopher M.</Witness_x0020_Testimony>
    <Intervemprs xmlns="54fcda00-7b58-44a7-b108-8bd10a8a08ba" xsi:nil="true"/>
    <Filed_x0020_Documents xmlns="54fcda00-7b58-44a7-b108-8bd10a8a08ba" xsi:nil="true"/>
    <Department xmlns="54fcda00-7b58-44a7-b108-8bd10a8a08ba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D2FC7-7E46-4C1B-B126-8767831B4554}">
  <ds:schemaRefs/>
</ds:datastoreItem>
</file>

<file path=customXml/itemProps2.xml><?xml version="1.0" encoding="utf-8"?>
<ds:datastoreItem xmlns:ds="http://schemas.openxmlformats.org/officeDocument/2006/customXml" ds:itemID="{7F5EC6CB-791B-4B60-823E-710AA056C5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248EF5-2E86-4BDB-AE62-FE1E2EB310D2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E3A31F28-660F-4D94-B54B-4776D6278A1B}">
  <ds:schemaRefs>
    <ds:schemaRef ds:uri="http://schemas.microsoft.com/office/2006/documentManagement/types"/>
    <ds:schemaRef ds:uri="http://purl.org/dc/dcmitype/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terms/"/>
    <ds:schemaRef ds:uri="54fcda00-7b58-44a7-b108-8bd10a8a08ba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61766638-FA7A-4FDA-8552-B3658B20F9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KU</vt:lpstr>
      <vt:lpstr>LGE Electric</vt:lpstr>
      <vt:lpstr>LGE Gas</vt:lpstr>
      <vt:lpstr>CMG-10</vt:lpstr>
      <vt:lpstr>KU - SCH H-1</vt:lpstr>
      <vt:lpstr>LGE Electric - SCH H-1</vt:lpstr>
      <vt:lpstr>LGE Gas - SCH H-1</vt:lpstr>
      <vt:lpstr>'CMG-10'!Print_Area</vt:lpstr>
      <vt:lpstr>'KU - SCH H-1'!Print_Area</vt:lpstr>
      <vt:lpstr>'LGE Electric'!Print_Area</vt:lpstr>
      <vt:lpstr>'LGE Electric - SCH H-1'!Print_Area</vt:lpstr>
      <vt:lpstr>'LGE Gas'!Print_Area</vt:lpstr>
      <vt:lpstr>'LGE Gas - SCH H-1'!Print_Area</vt:lpstr>
      <vt:lpstr>'LGE Electric'!Print_Titles</vt:lpstr>
      <vt:lpstr>'LGE Gas'!Print_Titles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2021-03-24T13:33:25Z</dcterms:created>
  <dcterms:modified xsi:type="dcterms:W3CDTF">2021-04-02T21:12:31Z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65de27-20ef-4eb5-94ff-abaf6a06cb9e_Enabled">
    <vt:lpwstr>true</vt:lpwstr>
  </property>
  <property fmtid="{D5CDD505-2E9C-101B-9397-08002B2CF9AE}" pid="3" name="MSIP_Label_e965de27-20ef-4eb5-94ff-abaf6a06cb9e_SetDate">
    <vt:lpwstr>2021-03-24T13:33:43Z</vt:lpwstr>
  </property>
  <property fmtid="{D5CDD505-2E9C-101B-9397-08002B2CF9AE}" pid="4" name="MSIP_Label_e965de27-20ef-4eb5-94ff-abaf6a06cb9e_Method">
    <vt:lpwstr>Privileged</vt:lpwstr>
  </property>
  <property fmtid="{D5CDD505-2E9C-101B-9397-08002B2CF9AE}" pid="5" name="MSIP_Label_e965de27-20ef-4eb5-94ff-abaf6a06cb9e_Name">
    <vt:lpwstr>e965de27-20ef-4eb5-94ff-abaf6a06cb9e</vt:lpwstr>
  </property>
  <property fmtid="{D5CDD505-2E9C-101B-9397-08002B2CF9AE}" pid="6" name="MSIP_Label_e965de27-20ef-4eb5-94ff-abaf6a06cb9e_SiteId">
    <vt:lpwstr>5ee3b0ba-a559-45ee-a69e-6d3e963a3e72</vt:lpwstr>
  </property>
  <property fmtid="{D5CDD505-2E9C-101B-9397-08002B2CF9AE}" pid="7" name="MSIP_Label_e965de27-20ef-4eb5-94ff-abaf6a06cb9e_ActionId">
    <vt:lpwstr>c59c508c-30b3-4f63-9722-27fe98e10f84</vt:lpwstr>
  </property>
  <property fmtid="{D5CDD505-2E9C-101B-9397-08002B2CF9AE}" pid="8" name="MSIP_Label_e965de27-20ef-4eb5-94ff-abaf6a06cb9e_ContentBits">
    <vt:lpwstr>0</vt:lpwstr>
  </property>
  <property fmtid="{D5CDD505-2E9C-101B-9397-08002B2CF9AE}" pid="9" name="ContentTypeId">
    <vt:lpwstr>0x0101002D0103853DF7894DB347713A7250CD66</vt:lpwstr>
  </property>
</Properties>
</file>