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 firstSheet="5" activeTab="9"/>
  </bookViews>
  <sheets>
    <sheet name="KU Summary" sheetId="4" r:id="rId1"/>
    <sheet name="LG&amp;E Summary" sheetId="8" r:id="rId2"/>
    <sheet name="KU Coal and Gas" sheetId="2" r:id="rId3"/>
    <sheet name="LG&amp;E Coal and Gas" sheetId="5" r:id="rId4"/>
    <sheet name="KU Depr Rates" sheetId="3" r:id="rId5"/>
    <sheet name="KU - Table 1-Spanos Study" sheetId="1" r:id="rId6"/>
    <sheet name="LG&amp;E Depr Rates" sheetId="7" r:id="rId7"/>
    <sheet name="LGE - Table 1-Spanos Study" sheetId="6" r:id="rId8"/>
    <sheet name="Coal Units for Testim Table 1" sheetId="10" r:id="rId9"/>
    <sheet name="Coal Units for Testim Table 2 " sheetId="9" r:id="rId10"/>
  </sheets>
  <externalReferences>
    <externalReference r:id="rId11"/>
    <externalReference r:id="rId12"/>
  </externalReferences>
  <definedNames>
    <definedName name="_xlnm._FilterDatabase" localSheetId="5" hidden="1">'KU - Table 1-Spanos Study'!$A$8:$U$400</definedName>
    <definedName name="_xlnm._FilterDatabase" localSheetId="7" hidden="1">'LGE - Table 1-Spanos Study'!$A$9:$U$354</definedName>
    <definedName name="IC_Act">[1]IC!$A$4:$AE$19</definedName>
    <definedName name="KU_Act">[2]KU!$A$5:$AE$19</definedName>
    <definedName name="LGE_Act">[2]LGE!$A$4:$AE$19</definedName>
    <definedName name="_xlnm.Print_Area" localSheetId="8">'Coal Units for Testim Table 1'!$A$1:$M$31</definedName>
    <definedName name="_xlnm.Print_Area" localSheetId="9">'Coal Units for Testim Table 2 '!$A$1:$I$31</definedName>
    <definedName name="_xlnm.Print_Area" localSheetId="5">'KU - Table 1-Spanos Study'!$A$1:$U$413</definedName>
    <definedName name="_xlnm.Print_Area" localSheetId="0">'KU Summary'!$A$1:$I$50</definedName>
    <definedName name="_xlnm.Print_Area" localSheetId="1">'LG&amp;E Summary'!$A$1:$I$39</definedName>
    <definedName name="_xlnm.Print_Area" localSheetId="7">'LGE - Table 1-Spanos Study'!$A$1:$U$363</definedName>
    <definedName name="_xlnm.Print_Titles" localSheetId="5">'KU - Table 1-Spanos Study'!$1:$10</definedName>
    <definedName name="_xlnm.Print_Titles" localSheetId="7">'LGE - Table 1-Spanos Study'!$1:$11</definedName>
  </definedNames>
  <calcPr calcId="145621" iterate="1"/>
</workbook>
</file>

<file path=xl/calcChain.xml><?xml version="1.0" encoding="utf-8"?>
<calcChain xmlns="http://schemas.openxmlformats.org/spreadsheetml/2006/main">
  <c r="G30" i="9" l="1"/>
  <c r="G29" i="9"/>
  <c r="G28" i="9"/>
  <c r="G27" i="9"/>
  <c r="G26" i="9"/>
  <c r="G25" i="9"/>
  <c r="E30" i="9"/>
  <c r="E29" i="9"/>
  <c r="E28" i="9"/>
  <c r="E27" i="9"/>
  <c r="I27" i="9" s="1"/>
  <c r="E26" i="9"/>
  <c r="E25" i="9"/>
  <c r="I30" i="9"/>
  <c r="G17" i="9"/>
  <c r="G16" i="9"/>
  <c r="G15" i="9"/>
  <c r="G14" i="9"/>
  <c r="G13" i="9"/>
  <c r="G12" i="9"/>
  <c r="E17" i="9"/>
  <c r="I17" i="9" s="1"/>
  <c r="E16" i="9"/>
  <c r="I16" i="9" s="1"/>
  <c r="E15" i="9"/>
  <c r="I15" i="9" s="1"/>
  <c r="E14" i="9"/>
  <c r="I14" i="9" s="1"/>
  <c r="E13" i="9"/>
  <c r="I13" i="9" s="1"/>
  <c r="E12" i="9"/>
  <c r="I12" i="9" s="1"/>
  <c r="I30" i="10"/>
  <c r="I29" i="10"/>
  <c r="I28" i="10"/>
  <c r="I27" i="10"/>
  <c r="I26" i="10"/>
  <c r="I25" i="10"/>
  <c r="G30" i="10"/>
  <c r="G29" i="10"/>
  <c r="G28" i="10"/>
  <c r="G27" i="10"/>
  <c r="G26" i="10"/>
  <c r="G25" i="10"/>
  <c r="I17" i="10"/>
  <c r="I16" i="10"/>
  <c r="I15" i="10"/>
  <c r="I14" i="10"/>
  <c r="I13" i="10"/>
  <c r="I12" i="10"/>
  <c r="G17" i="10"/>
  <c r="G16" i="10"/>
  <c r="G15" i="10"/>
  <c r="G14" i="10"/>
  <c r="G13" i="10"/>
  <c r="G12" i="10"/>
  <c r="E30" i="10"/>
  <c r="M30" i="10" s="1"/>
  <c r="E29" i="10"/>
  <c r="M29" i="10" s="1"/>
  <c r="E28" i="10"/>
  <c r="M28" i="10" s="1"/>
  <c r="E27" i="10"/>
  <c r="M27" i="10" s="1"/>
  <c r="E26" i="10"/>
  <c r="M26" i="10" s="1"/>
  <c r="E25" i="10"/>
  <c r="M25" i="10" s="1"/>
  <c r="E17" i="10"/>
  <c r="M17" i="10" s="1"/>
  <c r="E16" i="10"/>
  <c r="M16" i="10" s="1"/>
  <c r="E15" i="10"/>
  <c r="M15" i="10" s="1"/>
  <c r="E14" i="10"/>
  <c r="M14" i="10" s="1"/>
  <c r="E13" i="10"/>
  <c r="M13" i="10" s="1"/>
  <c r="E12" i="10"/>
  <c r="M12" i="10" s="1"/>
  <c r="I26" i="9" l="1"/>
  <c r="I28" i="9"/>
  <c r="I29" i="9"/>
  <c r="I25" i="9"/>
  <c r="K12" i="10"/>
  <c r="K14" i="10"/>
  <c r="K16" i="10"/>
  <c r="K25" i="10"/>
  <c r="K27" i="10"/>
  <c r="K29" i="10"/>
  <c r="K13" i="10"/>
  <c r="K18" i="10" s="1"/>
  <c r="K22" i="10" s="1"/>
  <c r="K15" i="10"/>
  <c r="K17" i="10"/>
  <c r="K26" i="10"/>
  <c r="K28" i="10"/>
  <c r="K30" i="10"/>
  <c r="M18" i="10"/>
  <c r="M22" i="10" s="1"/>
  <c r="K31" i="10"/>
  <c r="M31" i="10"/>
  <c r="E31" i="10"/>
  <c r="E18" i="10"/>
  <c r="E22" i="10" s="1"/>
  <c r="E31" i="9"/>
  <c r="G31" i="9"/>
  <c r="G18" i="9"/>
  <c r="G22" i="9" s="1"/>
  <c r="I18" i="9"/>
  <c r="I22" i="9" s="1"/>
  <c r="E18" i="9"/>
  <c r="E22" i="9" s="1"/>
  <c r="P199" i="5"/>
  <c r="P198" i="5"/>
  <c r="P197" i="5"/>
  <c r="L215" i="5"/>
  <c r="H215" i="5"/>
  <c r="N215" i="5" s="1"/>
  <c r="L225" i="5"/>
  <c r="H225" i="5"/>
  <c r="L219" i="5"/>
  <c r="H219" i="5"/>
  <c r="L210" i="5"/>
  <c r="H210" i="5"/>
  <c r="L212" i="5"/>
  <c r="H212" i="5"/>
  <c r="N212" i="5" s="1"/>
  <c r="L230" i="5"/>
  <c r="H230" i="5"/>
  <c r="I31" i="9" l="1"/>
  <c r="N225" i="5"/>
  <c r="N219" i="5"/>
  <c r="N210" i="5"/>
  <c r="N230" i="5"/>
  <c r="M347" i="6" l="1"/>
  <c r="K347" i="6"/>
  <c r="Q320" i="6"/>
  <c r="O320" i="6"/>
  <c r="M320" i="6"/>
  <c r="K320" i="6"/>
  <c r="S320" i="6" s="1"/>
  <c r="Q312" i="6"/>
  <c r="Q324" i="6" s="1"/>
  <c r="O312" i="6"/>
  <c r="O324" i="6" s="1"/>
  <c r="M312" i="6"/>
  <c r="M324" i="6" s="1"/>
  <c r="K312" i="6"/>
  <c r="S312" i="6" s="1"/>
  <c r="Q302" i="6"/>
  <c r="O302" i="6"/>
  <c r="M302" i="6"/>
  <c r="K302" i="6"/>
  <c r="S302" i="6" s="1"/>
  <c r="Q280" i="6"/>
  <c r="O280" i="6"/>
  <c r="M280" i="6"/>
  <c r="K280" i="6"/>
  <c r="Q264" i="6"/>
  <c r="O264" i="6"/>
  <c r="U264" i="6" s="1"/>
  <c r="M264" i="6"/>
  <c r="K264" i="6"/>
  <c r="S264" i="6" s="1"/>
  <c r="Q246" i="6"/>
  <c r="O246" i="6"/>
  <c r="M246" i="6"/>
  <c r="K246" i="6"/>
  <c r="S246" i="6" s="1"/>
  <c r="Q225" i="6"/>
  <c r="O225" i="6"/>
  <c r="U225" i="6" s="1"/>
  <c r="M225" i="6"/>
  <c r="K225" i="6"/>
  <c r="S225" i="6" s="1"/>
  <c r="Q204" i="6"/>
  <c r="O204" i="6"/>
  <c r="M204" i="6"/>
  <c r="K204" i="6"/>
  <c r="S204" i="6" s="1"/>
  <c r="Q189" i="6"/>
  <c r="O189" i="6"/>
  <c r="U189" i="6" s="1"/>
  <c r="M189" i="6"/>
  <c r="K189" i="6"/>
  <c r="S189" i="6" s="1"/>
  <c r="Q168" i="6"/>
  <c r="O168" i="6"/>
  <c r="M168" i="6"/>
  <c r="K168" i="6"/>
  <c r="Q163" i="6"/>
  <c r="Q266" i="6" s="1"/>
  <c r="O163" i="6"/>
  <c r="O266" i="6" s="1"/>
  <c r="M163" i="6"/>
  <c r="M266" i="6" s="1"/>
  <c r="K163" i="6"/>
  <c r="K266" i="6" s="1"/>
  <c r="Q140" i="6"/>
  <c r="O140" i="6"/>
  <c r="M140" i="6"/>
  <c r="K140" i="6"/>
  <c r="Q135" i="6"/>
  <c r="U135" i="6" s="1"/>
  <c r="O135" i="6"/>
  <c r="M135" i="6"/>
  <c r="K135" i="6"/>
  <c r="Q129" i="6"/>
  <c r="U129" i="6" s="1"/>
  <c r="O129" i="6"/>
  <c r="M129" i="6"/>
  <c r="K129" i="6"/>
  <c r="U124" i="6"/>
  <c r="Q124" i="6"/>
  <c r="O124" i="6"/>
  <c r="M124" i="6"/>
  <c r="K124" i="6"/>
  <c r="S124" i="6" s="1"/>
  <c r="Q119" i="6"/>
  <c r="O119" i="6"/>
  <c r="M119" i="6"/>
  <c r="K119" i="6"/>
  <c r="Q114" i="6"/>
  <c r="Q142" i="6" s="1"/>
  <c r="O114" i="6"/>
  <c r="O142" i="6" s="1"/>
  <c r="M114" i="6"/>
  <c r="M142" i="6" s="1"/>
  <c r="K114" i="6"/>
  <c r="Q103" i="6"/>
  <c r="O103" i="6"/>
  <c r="M103" i="6"/>
  <c r="K103" i="6"/>
  <c r="Q91" i="6"/>
  <c r="O91" i="6"/>
  <c r="U91" i="6" s="1"/>
  <c r="M91" i="6"/>
  <c r="K91" i="6"/>
  <c r="Q76" i="6"/>
  <c r="O76" i="6"/>
  <c r="M76" i="6"/>
  <c r="K76" i="6"/>
  <c r="Q66" i="6"/>
  <c r="O66" i="6"/>
  <c r="M66" i="6"/>
  <c r="K66" i="6"/>
  <c r="Q58" i="6"/>
  <c r="O58" i="6"/>
  <c r="U58" i="6" s="1"/>
  <c r="M58" i="6"/>
  <c r="K58" i="6"/>
  <c r="Q42" i="6"/>
  <c r="S42" i="6" s="1"/>
  <c r="O42" i="6"/>
  <c r="M42" i="6"/>
  <c r="K42" i="6"/>
  <c r="Q31" i="6"/>
  <c r="U31" i="6" s="1"/>
  <c r="O31" i="6"/>
  <c r="M31" i="6"/>
  <c r="K31" i="6"/>
  <c r="U103" i="6" l="1"/>
  <c r="O105" i="6"/>
  <c r="U76" i="6"/>
  <c r="S58" i="6"/>
  <c r="S76" i="6"/>
  <c r="S91" i="6"/>
  <c r="S103" i="6"/>
  <c r="K142" i="6"/>
  <c r="S142" i="6" s="1"/>
  <c r="U114" i="6"/>
  <c r="U119" i="6"/>
  <c r="O326" i="6"/>
  <c r="S135" i="6"/>
  <c r="U140" i="6"/>
  <c r="S266" i="6"/>
  <c r="U204" i="6"/>
  <c r="U246" i="6"/>
  <c r="S280" i="6"/>
  <c r="S31" i="6"/>
  <c r="S163" i="6"/>
  <c r="Q105" i="6"/>
  <c r="S119" i="6"/>
  <c r="S129" i="6"/>
  <c r="S140" i="6"/>
  <c r="U163" i="6"/>
  <c r="K324" i="6"/>
  <c r="Q326" i="6"/>
  <c r="K105" i="6"/>
  <c r="M105" i="6"/>
  <c r="M326" i="6" s="1"/>
  <c r="S114" i="6"/>
  <c r="O349" i="6"/>
  <c r="K326" i="6" l="1"/>
  <c r="K349" i="6" s="1"/>
  <c r="M349" i="6"/>
  <c r="S324" i="6"/>
  <c r="S105" i="6"/>
  <c r="Q349" i="6"/>
  <c r="S326" i="6" l="1"/>
  <c r="L231" i="5"/>
  <c r="H231" i="5"/>
  <c r="L229" i="5"/>
  <c r="H229" i="5"/>
  <c r="L228" i="5"/>
  <c r="H228" i="5"/>
  <c r="L227" i="5"/>
  <c r="H227" i="5"/>
  <c r="L226" i="5"/>
  <c r="H226" i="5"/>
  <c r="L224" i="5"/>
  <c r="H224" i="5"/>
  <c r="L223" i="5"/>
  <c r="H223" i="5"/>
  <c r="L222" i="5"/>
  <c r="H222" i="5"/>
  <c r="V55" i="5"/>
  <c r="T55" i="5"/>
  <c r="L55" i="5"/>
  <c r="H55" i="5"/>
  <c r="V61" i="5"/>
  <c r="T61" i="5"/>
  <c r="L61" i="5"/>
  <c r="H61" i="5"/>
  <c r="V49" i="5"/>
  <c r="T49" i="5"/>
  <c r="L49" i="5"/>
  <c r="H49" i="5"/>
  <c r="L221" i="5"/>
  <c r="H221" i="5"/>
  <c r="L220" i="5"/>
  <c r="H220" i="5"/>
  <c r="N220" i="5" s="1"/>
  <c r="L218" i="5"/>
  <c r="H218" i="5"/>
  <c r="L217" i="5"/>
  <c r="H217" i="5"/>
  <c r="L216" i="5"/>
  <c r="H216" i="5"/>
  <c r="L214" i="5"/>
  <c r="H214" i="5"/>
  <c r="L213" i="5"/>
  <c r="H213" i="5"/>
  <c r="L211" i="5"/>
  <c r="H211" i="5"/>
  <c r="L209" i="5"/>
  <c r="H209" i="5"/>
  <c r="L208" i="5"/>
  <c r="H208" i="5"/>
  <c r="F201" i="5"/>
  <c r="D201" i="5"/>
  <c r="V200" i="5"/>
  <c r="T200" i="5"/>
  <c r="L200" i="5"/>
  <c r="H200" i="5"/>
  <c r="V199" i="5"/>
  <c r="T199" i="5"/>
  <c r="L199" i="5"/>
  <c r="H199" i="5"/>
  <c r="V198" i="5"/>
  <c r="T198" i="5"/>
  <c r="L198" i="5"/>
  <c r="H198" i="5"/>
  <c r="V197" i="5"/>
  <c r="T197" i="5"/>
  <c r="L197" i="5"/>
  <c r="H197" i="5"/>
  <c r="F194" i="5"/>
  <c r="D194" i="5"/>
  <c r="V193" i="5"/>
  <c r="T193" i="5"/>
  <c r="L193" i="5"/>
  <c r="H193" i="5"/>
  <c r="V192" i="5"/>
  <c r="T192" i="5"/>
  <c r="L192" i="5"/>
  <c r="H192" i="5"/>
  <c r="V191" i="5"/>
  <c r="T191" i="5"/>
  <c r="L191" i="5"/>
  <c r="H191" i="5"/>
  <c r="V190" i="5"/>
  <c r="T190" i="5"/>
  <c r="L190" i="5"/>
  <c r="H190" i="5"/>
  <c r="V189" i="5"/>
  <c r="T189" i="5"/>
  <c r="L189" i="5"/>
  <c r="H189" i="5"/>
  <c r="V188" i="5"/>
  <c r="V194" i="5" s="1"/>
  <c r="T188" i="5"/>
  <c r="L188" i="5"/>
  <c r="H188" i="5"/>
  <c r="F185" i="5"/>
  <c r="D185" i="5"/>
  <c r="V184" i="5"/>
  <c r="T184" i="5"/>
  <c r="L184" i="5"/>
  <c r="H184" i="5"/>
  <c r="V183" i="5"/>
  <c r="T183" i="5"/>
  <c r="L183" i="5"/>
  <c r="H183" i="5"/>
  <c r="V182" i="5"/>
  <c r="T182" i="5"/>
  <c r="L182" i="5"/>
  <c r="H182" i="5"/>
  <c r="V181" i="5"/>
  <c r="T181" i="5"/>
  <c r="L181" i="5"/>
  <c r="H181" i="5"/>
  <c r="V180" i="5"/>
  <c r="T180" i="5"/>
  <c r="L180" i="5"/>
  <c r="H180" i="5"/>
  <c r="V179" i="5"/>
  <c r="T179" i="5"/>
  <c r="L179" i="5"/>
  <c r="L185" i="5" s="1"/>
  <c r="DH185" i="5" s="1"/>
  <c r="G32" i="8" s="1"/>
  <c r="H179" i="5"/>
  <c r="F176" i="5"/>
  <c r="D176" i="5"/>
  <c r="V175" i="5"/>
  <c r="T175" i="5"/>
  <c r="L175" i="5"/>
  <c r="H175" i="5"/>
  <c r="V174" i="5"/>
  <c r="T174" i="5"/>
  <c r="L174" i="5"/>
  <c r="H174" i="5"/>
  <c r="V173" i="5"/>
  <c r="T173" i="5"/>
  <c r="L173" i="5"/>
  <c r="H173" i="5"/>
  <c r="V172" i="5"/>
  <c r="T172" i="5"/>
  <c r="L172" i="5"/>
  <c r="H172" i="5"/>
  <c r="V171" i="5"/>
  <c r="T171" i="5"/>
  <c r="L171" i="5"/>
  <c r="H171" i="5"/>
  <c r="V170" i="5"/>
  <c r="T170" i="5"/>
  <c r="L170" i="5"/>
  <c r="H170" i="5"/>
  <c r="F167" i="5"/>
  <c r="D167" i="5"/>
  <c r="V166" i="5"/>
  <c r="T166" i="5"/>
  <c r="L166" i="5"/>
  <c r="H166" i="5"/>
  <c r="V165" i="5"/>
  <c r="T165" i="5"/>
  <c r="L165" i="5"/>
  <c r="H165" i="5"/>
  <c r="V164" i="5"/>
  <c r="T164" i="5"/>
  <c r="L164" i="5"/>
  <c r="H164" i="5"/>
  <c r="V163" i="5"/>
  <c r="T163" i="5"/>
  <c r="L163" i="5"/>
  <c r="H163" i="5"/>
  <c r="V162" i="5"/>
  <c r="T162" i="5"/>
  <c r="L162" i="5"/>
  <c r="H162" i="5"/>
  <c r="V161" i="5"/>
  <c r="T161" i="5"/>
  <c r="L161" i="5"/>
  <c r="H161" i="5"/>
  <c r="F158" i="5"/>
  <c r="D158" i="5"/>
  <c r="V157" i="5"/>
  <c r="T157" i="5"/>
  <c r="L157" i="5"/>
  <c r="H157" i="5"/>
  <c r="V156" i="5"/>
  <c r="T156" i="5"/>
  <c r="L156" i="5"/>
  <c r="H156" i="5"/>
  <c r="V155" i="5"/>
  <c r="T155" i="5"/>
  <c r="L155" i="5"/>
  <c r="H155" i="5"/>
  <c r="V154" i="5"/>
  <c r="T154" i="5"/>
  <c r="L154" i="5"/>
  <c r="H154" i="5"/>
  <c r="V153" i="5"/>
  <c r="T153" i="5"/>
  <c r="L153" i="5"/>
  <c r="H153" i="5"/>
  <c r="V152" i="5"/>
  <c r="T152" i="5"/>
  <c r="L152" i="5"/>
  <c r="H152" i="5"/>
  <c r="F149" i="5"/>
  <c r="D149" i="5"/>
  <c r="V148" i="5"/>
  <c r="T148" i="5"/>
  <c r="L148" i="5"/>
  <c r="H148" i="5"/>
  <c r="V147" i="5"/>
  <c r="T147" i="5"/>
  <c r="L147" i="5"/>
  <c r="H147" i="5"/>
  <c r="V146" i="5"/>
  <c r="T146" i="5"/>
  <c r="L146" i="5"/>
  <c r="H146" i="5"/>
  <c r="V145" i="5"/>
  <c r="T145" i="5"/>
  <c r="L145" i="5"/>
  <c r="H145" i="5"/>
  <c r="V144" i="5"/>
  <c r="T144" i="5"/>
  <c r="L144" i="5"/>
  <c r="H144" i="5"/>
  <c r="V143" i="5"/>
  <c r="T143" i="5"/>
  <c r="L143" i="5"/>
  <c r="L149" i="5" s="1"/>
  <c r="DH149" i="5" s="1"/>
  <c r="G28" i="8" s="1"/>
  <c r="H143" i="5"/>
  <c r="F140" i="5"/>
  <c r="D140" i="5"/>
  <c r="V139" i="5"/>
  <c r="T139" i="5"/>
  <c r="L139" i="5"/>
  <c r="H139" i="5"/>
  <c r="V138" i="5"/>
  <c r="T138" i="5"/>
  <c r="L138" i="5"/>
  <c r="H138" i="5"/>
  <c r="V137" i="5"/>
  <c r="T137" i="5"/>
  <c r="L137" i="5"/>
  <c r="H137" i="5"/>
  <c r="V136" i="5"/>
  <c r="T136" i="5"/>
  <c r="L136" i="5"/>
  <c r="H136" i="5"/>
  <c r="V135" i="5"/>
  <c r="T135" i="5"/>
  <c r="L135" i="5"/>
  <c r="H135" i="5"/>
  <c r="V134" i="5"/>
  <c r="T134" i="5"/>
  <c r="L134" i="5"/>
  <c r="H134" i="5"/>
  <c r="F131" i="5"/>
  <c r="D131" i="5"/>
  <c r="V130" i="5"/>
  <c r="T130" i="5"/>
  <c r="L130" i="5"/>
  <c r="H130" i="5"/>
  <c r="V129" i="5"/>
  <c r="T129" i="5"/>
  <c r="L129" i="5"/>
  <c r="H129" i="5"/>
  <c r="V128" i="5"/>
  <c r="T128" i="5"/>
  <c r="L128" i="5"/>
  <c r="H128" i="5"/>
  <c r="V127" i="5"/>
  <c r="T127" i="5"/>
  <c r="L127" i="5"/>
  <c r="H127" i="5"/>
  <c r="V126" i="5"/>
  <c r="T126" i="5"/>
  <c r="L126" i="5"/>
  <c r="H126" i="5"/>
  <c r="V125" i="5"/>
  <c r="T125" i="5"/>
  <c r="L125" i="5"/>
  <c r="H125" i="5"/>
  <c r="F122" i="5"/>
  <c r="D122" i="5"/>
  <c r="V121" i="5"/>
  <c r="T121" i="5"/>
  <c r="L121" i="5"/>
  <c r="H121" i="5"/>
  <c r="V120" i="5"/>
  <c r="T120" i="5"/>
  <c r="L120" i="5"/>
  <c r="H120" i="5"/>
  <c r="V119" i="5"/>
  <c r="T119" i="5"/>
  <c r="L119" i="5"/>
  <c r="H119" i="5"/>
  <c r="V118" i="5"/>
  <c r="T118" i="5"/>
  <c r="L118" i="5"/>
  <c r="H118" i="5"/>
  <c r="V117" i="5"/>
  <c r="T117" i="5"/>
  <c r="L117" i="5"/>
  <c r="H117" i="5"/>
  <c r="V116" i="5"/>
  <c r="V122" i="5" s="1"/>
  <c r="T116" i="5"/>
  <c r="L116" i="5"/>
  <c r="H116" i="5"/>
  <c r="F113" i="5"/>
  <c r="D113" i="5"/>
  <c r="V112" i="5"/>
  <c r="T112" i="5"/>
  <c r="L112" i="5"/>
  <c r="H112" i="5"/>
  <c r="V111" i="5"/>
  <c r="T111" i="5"/>
  <c r="L111" i="5"/>
  <c r="H111" i="5"/>
  <c r="V110" i="5"/>
  <c r="T110" i="5"/>
  <c r="L110" i="5"/>
  <c r="H110" i="5"/>
  <c r="V109" i="5"/>
  <c r="T109" i="5"/>
  <c r="L109" i="5"/>
  <c r="H109" i="5"/>
  <c r="V108" i="5"/>
  <c r="T108" i="5"/>
  <c r="L108" i="5"/>
  <c r="H108" i="5"/>
  <c r="V107" i="5"/>
  <c r="T107" i="5"/>
  <c r="L107" i="5"/>
  <c r="H107" i="5"/>
  <c r="F104" i="5"/>
  <c r="D104" i="5"/>
  <c r="V103" i="5"/>
  <c r="T103" i="5"/>
  <c r="L103" i="5"/>
  <c r="H103" i="5"/>
  <c r="V102" i="5"/>
  <c r="T102" i="5"/>
  <c r="L102" i="5"/>
  <c r="H102" i="5"/>
  <c r="V101" i="5"/>
  <c r="T101" i="5"/>
  <c r="L101" i="5"/>
  <c r="H101" i="5"/>
  <c r="V100" i="5"/>
  <c r="T100" i="5"/>
  <c r="L100" i="5"/>
  <c r="H100" i="5"/>
  <c r="V99" i="5"/>
  <c r="T99" i="5"/>
  <c r="L99" i="5"/>
  <c r="H99" i="5"/>
  <c r="V98" i="5"/>
  <c r="T98" i="5"/>
  <c r="L98" i="5"/>
  <c r="H98" i="5"/>
  <c r="H92" i="5"/>
  <c r="H90" i="5"/>
  <c r="L89" i="5"/>
  <c r="H89" i="5"/>
  <c r="L88" i="5"/>
  <c r="H88" i="5"/>
  <c r="L87" i="5"/>
  <c r="H87" i="5"/>
  <c r="L86" i="5"/>
  <c r="H86" i="5"/>
  <c r="L85" i="5"/>
  <c r="H85" i="5"/>
  <c r="V78" i="5"/>
  <c r="T78" i="5"/>
  <c r="L78" i="5"/>
  <c r="H78" i="5"/>
  <c r="V77" i="5"/>
  <c r="T77" i="5"/>
  <c r="L77" i="5"/>
  <c r="H77" i="5"/>
  <c r="F79" i="5"/>
  <c r="V75" i="5"/>
  <c r="T75" i="5"/>
  <c r="L75" i="5"/>
  <c r="H75" i="5"/>
  <c r="V74" i="5"/>
  <c r="T74" i="5"/>
  <c r="L74" i="5"/>
  <c r="H74" i="5"/>
  <c r="V73" i="5"/>
  <c r="T73" i="5"/>
  <c r="L73" i="5"/>
  <c r="H73" i="5"/>
  <c r="V72" i="5"/>
  <c r="T72" i="5"/>
  <c r="L72" i="5"/>
  <c r="H72" i="5"/>
  <c r="V71" i="5"/>
  <c r="T71" i="5"/>
  <c r="L71" i="5"/>
  <c r="H71" i="5"/>
  <c r="F68" i="5"/>
  <c r="D68" i="5"/>
  <c r="V67" i="5"/>
  <c r="T67" i="5"/>
  <c r="L67" i="5"/>
  <c r="H67" i="5"/>
  <c r="V66" i="5"/>
  <c r="T66" i="5"/>
  <c r="L66" i="5"/>
  <c r="H66" i="5"/>
  <c r="V65" i="5"/>
  <c r="T65" i="5"/>
  <c r="L65" i="5"/>
  <c r="H65" i="5"/>
  <c r="V64" i="5"/>
  <c r="T64" i="5"/>
  <c r="L64" i="5"/>
  <c r="H64" i="5"/>
  <c r="V63" i="5"/>
  <c r="T63" i="5"/>
  <c r="L63" i="5"/>
  <c r="H63" i="5"/>
  <c r="V62" i="5"/>
  <c r="T62" i="5"/>
  <c r="L62" i="5"/>
  <c r="H62" i="5"/>
  <c r="V60" i="5"/>
  <c r="T60" i="5"/>
  <c r="L60" i="5"/>
  <c r="H60" i="5"/>
  <c r="F57" i="5"/>
  <c r="D57" i="5"/>
  <c r="V56" i="5"/>
  <c r="T56" i="5"/>
  <c r="L56" i="5"/>
  <c r="H56" i="5"/>
  <c r="V54" i="5"/>
  <c r="T54" i="5"/>
  <c r="L54" i="5"/>
  <c r="H54" i="5"/>
  <c r="V53" i="5"/>
  <c r="T53" i="5"/>
  <c r="L53" i="5"/>
  <c r="H53" i="5"/>
  <c r="V52" i="5"/>
  <c r="T52" i="5"/>
  <c r="L52" i="5"/>
  <c r="H52" i="5"/>
  <c r="V51" i="5"/>
  <c r="T51" i="5"/>
  <c r="L51" i="5"/>
  <c r="H51" i="5"/>
  <c r="V50" i="5"/>
  <c r="T50" i="5"/>
  <c r="L50" i="5"/>
  <c r="H50" i="5"/>
  <c r="V48" i="5"/>
  <c r="T48" i="5"/>
  <c r="L48" i="5"/>
  <c r="H48" i="5"/>
  <c r="F45" i="5"/>
  <c r="D45" i="5"/>
  <c r="V44" i="5"/>
  <c r="T44" i="5"/>
  <c r="L44" i="5"/>
  <c r="H44" i="5"/>
  <c r="V43" i="5"/>
  <c r="T43" i="5"/>
  <c r="L43" i="5"/>
  <c r="H43" i="5"/>
  <c r="V42" i="5"/>
  <c r="T42" i="5"/>
  <c r="L42" i="5"/>
  <c r="H42" i="5"/>
  <c r="V41" i="5"/>
  <c r="T41" i="5"/>
  <c r="L41" i="5"/>
  <c r="H41" i="5"/>
  <c r="V40" i="5"/>
  <c r="T40" i="5"/>
  <c r="L40" i="5"/>
  <c r="H40" i="5"/>
  <c r="V39" i="5"/>
  <c r="T39" i="5"/>
  <c r="L39" i="5"/>
  <c r="H39" i="5"/>
  <c r="V38" i="5"/>
  <c r="T38" i="5"/>
  <c r="L38" i="5"/>
  <c r="H38" i="5"/>
  <c r="V37" i="5"/>
  <c r="T37" i="5"/>
  <c r="L37" i="5"/>
  <c r="H37" i="5"/>
  <c r="F34" i="5"/>
  <c r="D34" i="5"/>
  <c r="V33" i="5"/>
  <c r="T33" i="5"/>
  <c r="L33" i="5"/>
  <c r="H33" i="5"/>
  <c r="V32" i="5"/>
  <c r="T32" i="5"/>
  <c r="L32" i="5"/>
  <c r="H32" i="5"/>
  <c r="V31" i="5"/>
  <c r="T31" i="5"/>
  <c r="L31" i="5"/>
  <c r="H31" i="5"/>
  <c r="V30" i="5"/>
  <c r="T30" i="5"/>
  <c r="L30" i="5"/>
  <c r="H30" i="5"/>
  <c r="V29" i="5"/>
  <c r="T29" i="5"/>
  <c r="L29" i="5"/>
  <c r="H29" i="5"/>
  <c r="V28" i="5"/>
  <c r="T28" i="5"/>
  <c r="L28" i="5"/>
  <c r="H28" i="5"/>
  <c r="V27" i="5"/>
  <c r="T27" i="5"/>
  <c r="L27" i="5"/>
  <c r="H27" i="5"/>
  <c r="V26" i="5"/>
  <c r="T26" i="5"/>
  <c r="L26" i="5"/>
  <c r="H26" i="5"/>
  <c r="V25" i="5"/>
  <c r="T25" i="5"/>
  <c r="L25" i="5"/>
  <c r="H25" i="5"/>
  <c r="F22" i="5"/>
  <c r="D22" i="5"/>
  <c r="V21" i="5"/>
  <c r="T21" i="5"/>
  <c r="L21" i="5"/>
  <c r="H21" i="5"/>
  <c r="V20" i="5"/>
  <c r="T20" i="5"/>
  <c r="L20" i="5"/>
  <c r="H20" i="5"/>
  <c r="V19" i="5"/>
  <c r="T19" i="5"/>
  <c r="L19" i="5"/>
  <c r="H19" i="5"/>
  <c r="V18" i="5"/>
  <c r="T18" i="5"/>
  <c r="L18" i="5"/>
  <c r="H18" i="5"/>
  <c r="V17" i="5"/>
  <c r="T17" i="5"/>
  <c r="L17" i="5"/>
  <c r="H17" i="5"/>
  <c r="V16" i="5"/>
  <c r="T16" i="5"/>
  <c r="L16" i="5"/>
  <c r="H16" i="5"/>
  <c r="V15" i="5"/>
  <c r="T15" i="5"/>
  <c r="L15" i="5"/>
  <c r="H15" i="5"/>
  <c r="V14" i="5"/>
  <c r="T14" i="5"/>
  <c r="L14" i="5"/>
  <c r="L22" i="5" s="1"/>
  <c r="H14" i="5"/>
  <c r="T131" i="5" l="1"/>
  <c r="V149" i="5"/>
  <c r="V150" i="5" s="1"/>
  <c r="V167" i="5"/>
  <c r="L158" i="5"/>
  <c r="DH158" i="5" s="1"/>
  <c r="G29" i="8" s="1"/>
  <c r="F204" i="5"/>
  <c r="T122" i="5"/>
  <c r="T123" i="5" s="1"/>
  <c r="L176" i="5"/>
  <c r="DH176" i="5" s="1"/>
  <c r="G31" i="8" s="1"/>
  <c r="N231" i="5"/>
  <c r="N228" i="5"/>
  <c r="N227" i="5"/>
  <c r="N229" i="5"/>
  <c r="N222" i="5"/>
  <c r="N55" i="5"/>
  <c r="N226" i="5"/>
  <c r="N223" i="5"/>
  <c r="N224" i="5"/>
  <c r="N136" i="5"/>
  <c r="N138" i="5"/>
  <c r="N163" i="5"/>
  <c r="L201" i="5"/>
  <c r="DH201" i="5" s="1"/>
  <c r="G34" i="8" s="1"/>
  <c r="D204" i="5"/>
  <c r="D233" i="5" s="1"/>
  <c r="N221" i="5"/>
  <c r="V168" i="5"/>
  <c r="N211" i="5"/>
  <c r="N198" i="5"/>
  <c r="N174" i="5"/>
  <c r="N126" i="5"/>
  <c r="N52" i="5"/>
  <c r="N145" i="5"/>
  <c r="N191" i="5"/>
  <c r="N193" i="5"/>
  <c r="N209" i="5"/>
  <c r="N116" i="5"/>
  <c r="N118" i="5"/>
  <c r="N119" i="5"/>
  <c r="N120" i="5"/>
  <c r="N21" i="5"/>
  <c r="N64" i="5"/>
  <c r="N66" i="5"/>
  <c r="N101" i="5"/>
  <c r="V131" i="5"/>
  <c r="V132" i="5" s="1"/>
  <c r="N148" i="5"/>
  <c r="N183" i="5"/>
  <c r="N213" i="5"/>
  <c r="N216" i="5"/>
  <c r="N86" i="5"/>
  <c r="N88" i="5"/>
  <c r="N108" i="5"/>
  <c r="N109" i="5"/>
  <c r="N110" i="5"/>
  <c r="N112" i="5"/>
  <c r="N125" i="5"/>
  <c r="N157" i="5"/>
  <c r="N197" i="5"/>
  <c r="V201" i="5"/>
  <c r="V202" i="5" s="1"/>
  <c r="N208" i="5"/>
  <c r="T132" i="5"/>
  <c r="N127" i="5"/>
  <c r="N130" i="5"/>
  <c r="N217" i="5"/>
  <c r="N121" i="5"/>
  <c r="N26" i="5"/>
  <c r="N144" i="5"/>
  <c r="N147" i="5"/>
  <c r="N175" i="5"/>
  <c r="T185" i="5"/>
  <c r="T186" i="5" s="1"/>
  <c r="N184" i="5"/>
  <c r="N200" i="5"/>
  <c r="N214" i="5"/>
  <c r="N218" i="5"/>
  <c r="N102" i="5"/>
  <c r="N153" i="5"/>
  <c r="N78" i="5"/>
  <c r="N85" i="5"/>
  <c r="N89" i="5"/>
  <c r="H104" i="5"/>
  <c r="N99" i="5"/>
  <c r="N100" i="5"/>
  <c r="V123" i="5"/>
  <c r="N137" i="5"/>
  <c r="N139" i="5"/>
  <c r="N164" i="5"/>
  <c r="N166" i="5"/>
  <c r="V195" i="5"/>
  <c r="N192" i="5"/>
  <c r="N189" i="5"/>
  <c r="N190" i="5"/>
  <c r="N180" i="5"/>
  <c r="N181" i="5"/>
  <c r="N182" i="5"/>
  <c r="N171" i="5"/>
  <c r="N172" i="5"/>
  <c r="N173" i="5"/>
  <c r="T176" i="5"/>
  <c r="T177" i="5" s="1"/>
  <c r="N161" i="5"/>
  <c r="N162" i="5"/>
  <c r="L167" i="5"/>
  <c r="DH167" i="5" s="1"/>
  <c r="G30" i="8" s="1"/>
  <c r="V158" i="5"/>
  <c r="V159" i="5" s="1"/>
  <c r="H158" i="5"/>
  <c r="N156" i="5"/>
  <c r="T158" i="5"/>
  <c r="T159" i="5" s="1"/>
  <c r="N154" i="5"/>
  <c r="N143" i="5"/>
  <c r="T149" i="5"/>
  <c r="T150" i="5" s="1"/>
  <c r="N135" i="5"/>
  <c r="L140" i="5"/>
  <c r="DH140" i="5" s="1"/>
  <c r="G27" i="8" s="1"/>
  <c r="T140" i="5"/>
  <c r="T141" i="5" s="1"/>
  <c r="N129" i="5"/>
  <c r="N117" i="5"/>
  <c r="T113" i="5"/>
  <c r="T114" i="5" s="1"/>
  <c r="N111" i="5"/>
  <c r="N107" i="5"/>
  <c r="L104" i="5"/>
  <c r="N103" i="5"/>
  <c r="V104" i="5"/>
  <c r="V105" i="5" s="1"/>
  <c r="N67" i="5"/>
  <c r="H234" i="5"/>
  <c r="N75" i="5"/>
  <c r="N74" i="5"/>
  <c r="N17" i="5"/>
  <c r="V68" i="5"/>
  <c r="V69" i="5" s="1"/>
  <c r="N61" i="5"/>
  <c r="L68" i="5"/>
  <c r="DH68" i="5" s="1"/>
  <c r="G18" i="8" s="1"/>
  <c r="N38" i="5"/>
  <c r="N39" i="5"/>
  <c r="N49" i="5"/>
  <c r="N19" i="5"/>
  <c r="L34" i="5"/>
  <c r="DH34" i="5" s="1"/>
  <c r="G15" i="8" s="1"/>
  <c r="N31" i="5"/>
  <c r="N33" i="5"/>
  <c r="N48" i="5"/>
  <c r="T34" i="5"/>
  <c r="T35" i="5" s="1"/>
  <c r="N53" i="5"/>
  <c r="N56" i="5"/>
  <c r="N40" i="5"/>
  <c r="N43" i="5"/>
  <c r="N44" i="5"/>
  <c r="N37" i="5"/>
  <c r="F82" i="5"/>
  <c r="F91" i="5" s="1"/>
  <c r="F93" i="5" s="1"/>
  <c r="N72" i="5"/>
  <c r="N77" i="5"/>
  <c r="N73" i="5"/>
  <c r="N71" i="5"/>
  <c r="N65" i="5"/>
  <c r="N62" i="5"/>
  <c r="N63" i="5"/>
  <c r="V57" i="5"/>
  <c r="V58" i="5" s="1"/>
  <c r="N51" i="5"/>
  <c r="L57" i="5"/>
  <c r="DH57" i="5" s="1"/>
  <c r="G17" i="8" s="1"/>
  <c r="N41" i="5"/>
  <c r="N42" i="5"/>
  <c r="T45" i="5"/>
  <c r="T46" i="5" s="1"/>
  <c r="N32" i="5"/>
  <c r="N25" i="5"/>
  <c r="N28" i="5"/>
  <c r="N29" i="5"/>
  <c r="N30" i="5"/>
  <c r="N27" i="5"/>
  <c r="N15" i="5"/>
  <c r="N16" i="5"/>
  <c r="N20" i="5"/>
  <c r="T22" i="5"/>
  <c r="T23" i="5" s="1"/>
  <c r="N18" i="5"/>
  <c r="V22" i="5"/>
  <c r="V23" i="5" s="1"/>
  <c r="DH22" i="5"/>
  <c r="G14" i="8" s="1"/>
  <c r="T57" i="5"/>
  <c r="T58" i="5" s="1"/>
  <c r="N54" i="5"/>
  <c r="H68" i="5"/>
  <c r="N14" i="5"/>
  <c r="H22" i="5"/>
  <c r="H34" i="5"/>
  <c r="V34" i="5"/>
  <c r="V35" i="5" s="1"/>
  <c r="H45" i="5"/>
  <c r="V45" i="5"/>
  <c r="V46" i="5" s="1"/>
  <c r="N50" i="5"/>
  <c r="H57" i="5"/>
  <c r="N60" i="5"/>
  <c r="V76" i="5"/>
  <c r="V79" i="5" s="1"/>
  <c r="H76" i="5"/>
  <c r="D79" i="5"/>
  <c r="T76" i="5"/>
  <c r="T79" i="5" s="1"/>
  <c r="L76" i="5"/>
  <c r="L79" i="5" s="1"/>
  <c r="DH79" i="5" s="1"/>
  <c r="G19" i="8" s="1"/>
  <c r="L45" i="5"/>
  <c r="DH45" i="5" s="1"/>
  <c r="G16" i="8" s="1"/>
  <c r="T68" i="5"/>
  <c r="T69" i="5" s="1"/>
  <c r="T104" i="5"/>
  <c r="H113" i="5"/>
  <c r="V113" i="5"/>
  <c r="V114" i="5" s="1"/>
  <c r="L122" i="5"/>
  <c r="DH122" i="5" s="1"/>
  <c r="G25" i="8" s="1"/>
  <c r="N128" i="5"/>
  <c r="L113" i="5"/>
  <c r="DH113" i="5" s="1"/>
  <c r="G24" i="8" s="1"/>
  <c r="N98" i="5"/>
  <c r="H122" i="5"/>
  <c r="L131" i="5"/>
  <c r="DH131" i="5" s="1"/>
  <c r="G26" i="8" s="1"/>
  <c r="H131" i="5"/>
  <c r="N146" i="5"/>
  <c r="H149" i="5"/>
  <c r="N152" i="5"/>
  <c r="N155" i="5"/>
  <c r="H140" i="5"/>
  <c r="V140" i="5"/>
  <c r="V141" i="5" s="1"/>
  <c r="T167" i="5"/>
  <c r="T168" i="5" s="1"/>
  <c r="N165" i="5"/>
  <c r="N134" i="5"/>
  <c r="H167" i="5"/>
  <c r="N170" i="5"/>
  <c r="H176" i="5"/>
  <c r="V176" i="5"/>
  <c r="V177" i="5" s="1"/>
  <c r="N179" i="5"/>
  <c r="H185" i="5"/>
  <c r="V185" i="5"/>
  <c r="V186" i="5" s="1"/>
  <c r="L194" i="5"/>
  <c r="DH194" i="5" s="1"/>
  <c r="G33" i="8" s="1"/>
  <c r="H194" i="5"/>
  <c r="N188" i="5"/>
  <c r="T194" i="5"/>
  <c r="T195" i="5" s="1"/>
  <c r="T201" i="5"/>
  <c r="T202" i="5" s="1"/>
  <c r="N199" i="5"/>
  <c r="H201" i="5"/>
  <c r="V243" i="2"/>
  <c r="V242" i="2"/>
  <c r="V241" i="2"/>
  <c r="V240" i="2"/>
  <c r="V239" i="2"/>
  <c r="V244" i="2" s="1"/>
  <c r="V235" i="2"/>
  <c r="T235" i="2"/>
  <c r="V234" i="2"/>
  <c r="T234" i="2"/>
  <c r="V233" i="2"/>
  <c r="T233" i="2"/>
  <c r="V232" i="2"/>
  <c r="T232" i="2"/>
  <c r="V231" i="2"/>
  <c r="T231" i="2"/>
  <c r="V230" i="2"/>
  <c r="V236" i="2" s="1"/>
  <c r="T230" i="2"/>
  <c r="T236" i="2" s="1"/>
  <c r="V226" i="2"/>
  <c r="T226" i="2"/>
  <c r="V225" i="2"/>
  <c r="T225" i="2"/>
  <c r="V224" i="2"/>
  <c r="T224" i="2"/>
  <c r="V223" i="2"/>
  <c r="T223" i="2"/>
  <c r="V222" i="2"/>
  <c r="T222" i="2"/>
  <c r="V221" i="2"/>
  <c r="V227" i="2" s="1"/>
  <c r="T221" i="2"/>
  <c r="T227" i="2" s="1"/>
  <c r="V217" i="2"/>
  <c r="T217" i="2"/>
  <c r="V216" i="2"/>
  <c r="T216" i="2"/>
  <c r="V215" i="2"/>
  <c r="T215" i="2"/>
  <c r="V214" i="2"/>
  <c r="T214" i="2"/>
  <c r="V213" i="2"/>
  <c r="T213" i="2"/>
  <c r="V212" i="2"/>
  <c r="V218" i="2" s="1"/>
  <c r="T212" i="2"/>
  <c r="T218" i="2" s="1"/>
  <c r="V208" i="2"/>
  <c r="T208" i="2"/>
  <c r="V207" i="2"/>
  <c r="T207" i="2"/>
  <c r="V206" i="2"/>
  <c r="T206" i="2"/>
  <c r="V205" i="2"/>
  <c r="T205" i="2"/>
  <c r="V204" i="2"/>
  <c r="T204" i="2"/>
  <c r="V203" i="2"/>
  <c r="V209" i="2" s="1"/>
  <c r="T203" i="2"/>
  <c r="T209" i="2" s="1"/>
  <c r="V199" i="2"/>
  <c r="T199" i="2"/>
  <c r="V198" i="2"/>
  <c r="T198" i="2"/>
  <c r="V197" i="2"/>
  <c r="T197" i="2"/>
  <c r="V196" i="2"/>
  <c r="T196" i="2"/>
  <c r="V195" i="2"/>
  <c r="T195" i="2"/>
  <c r="V194" i="2"/>
  <c r="V200" i="2" s="1"/>
  <c r="T194" i="2"/>
  <c r="T200" i="2" s="1"/>
  <c r="V190" i="2"/>
  <c r="T190" i="2"/>
  <c r="V189" i="2"/>
  <c r="T189" i="2"/>
  <c r="V188" i="2"/>
  <c r="T188" i="2"/>
  <c r="V187" i="2"/>
  <c r="T187" i="2"/>
  <c r="V186" i="2"/>
  <c r="T186" i="2"/>
  <c r="V185" i="2"/>
  <c r="V191" i="2" s="1"/>
  <c r="T185" i="2"/>
  <c r="T191" i="2" s="1"/>
  <c r="V181" i="2"/>
  <c r="T181" i="2"/>
  <c r="V180" i="2"/>
  <c r="T180" i="2"/>
  <c r="V179" i="2"/>
  <c r="T179" i="2"/>
  <c r="V178" i="2"/>
  <c r="T178" i="2"/>
  <c r="V177" i="2"/>
  <c r="T177" i="2"/>
  <c r="V176" i="2"/>
  <c r="V182" i="2" s="1"/>
  <c r="T176" i="2"/>
  <c r="T182" i="2" s="1"/>
  <c r="V172" i="2"/>
  <c r="T172" i="2"/>
  <c r="V171" i="2"/>
  <c r="T171" i="2"/>
  <c r="V170" i="2"/>
  <c r="T170" i="2"/>
  <c r="V169" i="2"/>
  <c r="T169" i="2"/>
  <c r="V168" i="2"/>
  <c r="T168" i="2"/>
  <c r="V167" i="2"/>
  <c r="V173" i="2" s="1"/>
  <c r="T167" i="2"/>
  <c r="T173" i="2" s="1"/>
  <c r="V163" i="2"/>
  <c r="T163" i="2"/>
  <c r="V162" i="2"/>
  <c r="T162" i="2"/>
  <c r="V161" i="2"/>
  <c r="T161" i="2"/>
  <c r="V160" i="2"/>
  <c r="T160" i="2"/>
  <c r="V159" i="2"/>
  <c r="T159" i="2"/>
  <c r="V158" i="2"/>
  <c r="V164" i="2" s="1"/>
  <c r="T158" i="2"/>
  <c r="T164" i="2" s="1"/>
  <c r="V154" i="2"/>
  <c r="T154" i="2"/>
  <c r="V153" i="2"/>
  <c r="T153" i="2"/>
  <c r="V152" i="2"/>
  <c r="T152" i="2"/>
  <c r="V151" i="2"/>
  <c r="T151" i="2"/>
  <c r="V150" i="2"/>
  <c r="T150" i="2"/>
  <c r="V149" i="2"/>
  <c r="V155" i="2" s="1"/>
  <c r="T149" i="2"/>
  <c r="T155" i="2" s="1"/>
  <c r="V145" i="2"/>
  <c r="T145" i="2"/>
  <c r="V144" i="2"/>
  <c r="T144" i="2"/>
  <c r="V143" i="2"/>
  <c r="T143" i="2"/>
  <c r="V142" i="2"/>
  <c r="T142" i="2"/>
  <c r="V141" i="2"/>
  <c r="T141" i="2"/>
  <c r="V140" i="2"/>
  <c r="V146" i="2" s="1"/>
  <c r="T140" i="2"/>
  <c r="T146" i="2" s="1"/>
  <c r="V136" i="2"/>
  <c r="T136" i="2"/>
  <c r="V135" i="2"/>
  <c r="T135" i="2"/>
  <c r="V134" i="2"/>
  <c r="T134" i="2"/>
  <c r="V133" i="2"/>
  <c r="T133" i="2"/>
  <c r="V132" i="2"/>
  <c r="T132" i="2"/>
  <c r="V131" i="2"/>
  <c r="V137" i="2" s="1"/>
  <c r="T131" i="2"/>
  <c r="T137" i="2" s="1"/>
  <c r="V127" i="2"/>
  <c r="T127" i="2"/>
  <c r="V126" i="2"/>
  <c r="T126" i="2"/>
  <c r="V125" i="2"/>
  <c r="T125" i="2"/>
  <c r="V124" i="2"/>
  <c r="T124" i="2"/>
  <c r="V123" i="2"/>
  <c r="T123" i="2"/>
  <c r="V122" i="2"/>
  <c r="V128" i="2" s="1"/>
  <c r="T122" i="2"/>
  <c r="T128" i="2" s="1"/>
  <c r="V118" i="2"/>
  <c r="T118" i="2"/>
  <c r="V117" i="2"/>
  <c r="T117" i="2"/>
  <c r="V116" i="2"/>
  <c r="T116" i="2"/>
  <c r="V115" i="2"/>
  <c r="T115" i="2"/>
  <c r="V114" i="2"/>
  <c r="T114" i="2"/>
  <c r="V113" i="2"/>
  <c r="V119" i="2" s="1"/>
  <c r="T113" i="2"/>
  <c r="T119" i="2" s="1"/>
  <c r="V109" i="2"/>
  <c r="T109" i="2"/>
  <c r="V108" i="2"/>
  <c r="T108" i="2"/>
  <c r="V107" i="2"/>
  <c r="T107" i="2"/>
  <c r="V106" i="2"/>
  <c r="T106" i="2"/>
  <c r="V105" i="2"/>
  <c r="T105" i="2"/>
  <c r="V104" i="2"/>
  <c r="V110" i="2" s="1"/>
  <c r="T104" i="2"/>
  <c r="T110" i="2" s="1"/>
  <c r="V100" i="2"/>
  <c r="T100" i="2"/>
  <c r="V99" i="2"/>
  <c r="T99" i="2"/>
  <c r="V98" i="2"/>
  <c r="T98" i="2"/>
  <c r="V97" i="2"/>
  <c r="T97" i="2"/>
  <c r="V96" i="2"/>
  <c r="T96" i="2"/>
  <c r="V95" i="2"/>
  <c r="V101" i="2" s="1"/>
  <c r="T95" i="2"/>
  <c r="T101" i="2" s="1"/>
  <c r="V75" i="2"/>
  <c r="T75" i="2"/>
  <c r="V74" i="2"/>
  <c r="T74" i="2"/>
  <c r="V72" i="2"/>
  <c r="T72" i="2"/>
  <c r="V71" i="2"/>
  <c r="T71" i="2"/>
  <c r="V70" i="2"/>
  <c r="T70" i="2"/>
  <c r="V69" i="2"/>
  <c r="T69" i="2"/>
  <c r="V68" i="2"/>
  <c r="T68" i="2"/>
  <c r="V64" i="2"/>
  <c r="T64" i="2"/>
  <c r="V63" i="2"/>
  <c r="T63" i="2"/>
  <c r="V62" i="2"/>
  <c r="T62" i="2"/>
  <c r="V61" i="2"/>
  <c r="T61" i="2"/>
  <c r="V60" i="2"/>
  <c r="T60" i="2"/>
  <c r="V59" i="2"/>
  <c r="T59" i="2"/>
  <c r="V58" i="2"/>
  <c r="V65" i="2" s="1"/>
  <c r="T58" i="2"/>
  <c r="T65" i="2" s="1"/>
  <c r="V54" i="2"/>
  <c r="T54" i="2"/>
  <c r="V53" i="2"/>
  <c r="T53" i="2"/>
  <c r="V52" i="2"/>
  <c r="T52" i="2"/>
  <c r="V51" i="2"/>
  <c r="T51" i="2"/>
  <c r="V50" i="2"/>
  <c r="T50" i="2"/>
  <c r="V49" i="2"/>
  <c r="T49" i="2"/>
  <c r="V48" i="2"/>
  <c r="V55" i="2" s="1"/>
  <c r="T48" i="2"/>
  <c r="T55" i="2" s="1"/>
  <c r="V44" i="2"/>
  <c r="T44" i="2"/>
  <c r="V43" i="2"/>
  <c r="T43" i="2"/>
  <c r="V42" i="2"/>
  <c r="T42" i="2"/>
  <c r="V41" i="2"/>
  <c r="T41" i="2"/>
  <c r="V40" i="2"/>
  <c r="T40" i="2"/>
  <c r="V39" i="2"/>
  <c r="T39" i="2"/>
  <c r="V38" i="2"/>
  <c r="T38" i="2"/>
  <c r="V37" i="2"/>
  <c r="V45" i="2" s="1"/>
  <c r="T37" i="2"/>
  <c r="T45" i="2" s="1"/>
  <c r="V33" i="2"/>
  <c r="T33" i="2"/>
  <c r="V32" i="2"/>
  <c r="T32" i="2"/>
  <c r="V31" i="2"/>
  <c r="T31" i="2"/>
  <c r="V30" i="2"/>
  <c r="T30" i="2"/>
  <c r="V29" i="2"/>
  <c r="T29" i="2"/>
  <c r="V28" i="2"/>
  <c r="T28" i="2"/>
  <c r="V27" i="2"/>
  <c r="T27" i="2"/>
  <c r="V26" i="2"/>
  <c r="T26" i="2"/>
  <c r="V25" i="2"/>
  <c r="V34" i="2" s="1"/>
  <c r="T25" i="2"/>
  <c r="T34" i="2" s="1"/>
  <c r="V21" i="2"/>
  <c r="T21" i="2"/>
  <c r="V20" i="2"/>
  <c r="T20" i="2"/>
  <c r="V19" i="2"/>
  <c r="T19" i="2"/>
  <c r="V18" i="2"/>
  <c r="T18" i="2"/>
  <c r="V17" i="2"/>
  <c r="T17" i="2"/>
  <c r="V16" i="2"/>
  <c r="T16" i="2"/>
  <c r="V15" i="2"/>
  <c r="T15" i="2"/>
  <c r="V14" i="2"/>
  <c r="V22" i="2" s="1"/>
  <c r="T14" i="2"/>
  <c r="T22" i="2" s="1"/>
  <c r="Y6" i="2"/>
  <c r="Y4" i="2"/>
  <c r="P243" i="2"/>
  <c r="T243" i="2" s="1"/>
  <c r="P242" i="2"/>
  <c r="T242" i="2" s="1"/>
  <c r="P241" i="2"/>
  <c r="T241" i="2" s="1"/>
  <c r="P240" i="2"/>
  <c r="T240" i="2" s="1"/>
  <c r="P239" i="2"/>
  <c r="T239" i="2" s="1"/>
  <c r="T244" i="2" l="1"/>
  <c r="T247" i="2"/>
  <c r="V247" i="2"/>
  <c r="G20" i="8"/>
  <c r="V204" i="5"/>
  <c r="T204" i="5"/>
  <c r="F233" i="5"/>
  <c r="F235" i="5" s="1"/>
  <c r="X140" i="5"/>
  <c r="AI140" i="5" s="1"/>
  <c r="H204" i="5"/>
  <c r="H233" i="5" s="1"/>
  <c r="DH104" i="5"/>
  <c r="L204" i="5"/>
  <c r="L233" i="5" s="1"/>
  <c r="N131" i="5"/>
  <c r="N122" i="5"/>
  <c r="N113" i="5"/>
  <c r="N76" i="5"/>
  <c r="N158" i="5"/>
  <c r="N201" i="5"/>
  <c r="N167" i="5"/>
  <c r="N194" i="5"/>
  <c r="N185" i="5"/>
  <c r="N176" i="5"/>
  <c r="X113" i="5"/>
  <c r="AH113" i="5" s="1"/>
  <c r="N149" i="5"/>
  <c r="X104" i="5"/>
  <c r="Y104" i="5" s="1"/>
  <c r="CO104" i="5" s="1"/>
  <c r="X201" i="5"/>
  <c r="Y201" i="5" s="1"/>
  <c r="CO201" i="5" s="1"/>
  <c r="X194" i="5"/>
  <c r="Z194" i="5" s="1"/>
  <c r="N140" i="5"/>
  <c r="X185" i="5"/>
  <c r="AE185" i="5" s="1"/>
  <c r="X122" i="5"/>
  <c r="Y122" i="5" s="1"/>
  <c r="CO122" i="5" s="1"/>
  <c r="N104" i="5"/>
  <c r="N34" i="5"/>
  <c r="T80" i="5"/>
  <c r="N57" i="5"/>
  <c r="N45" i="5"/>
  <c r="N79" i="5"/>
  <c r="V80" i="5"/>
  <c r="N68" i="5"/>
  <c r="N22" i="5"/>
  <c r="AM140" i="5"/>
  <c r="X149" i="5"/>
  <c r="D82" i="5"/>
  <c r="X79" i="5" s="1"/>
  <c r="H79" i="5"/>
  <c r="H82" i="5" s="1"/>
  <c r="H91" i="5" s="1"/>
  <c r="H93" i="5" s="1"/>
  <c r="T82" i="5"/>
  <c r="DH82" i="5"/>
  <c r="D235" i="5"/>
  <c r="X176" i="5"/>
  <c r="X131" i="5"/>
  <c r="X167" i="5"/>
  <c r="X158" i="5"/>
  <c r="T105" i="5"/>
  <c r="V82" i="5"/>
  <c r="L82" i="5"/>
  <c r="L91" i="5" s="1"/>
  <c r="L86" i="2"/>
  <c r="H86" i="2"/>
  <c r="L85" i="2"/>
  <c r="H85" i="2"/>
  <c r="L84" i="2"/>
  <c r="H84" i="2"/>
  <c r="L83" i="2"/>
  <c r="H83" i="2"/>
  <c r="L82" i="2"/>
  <c r="H82" i="2"/>
  <c r="L261" i="2"/>
  <c r="L260" i="2"/>
  <c r="L259" i="2"/>
  <c r="L258" i="2"/>
  <c r="L257" i="2"/>
  <c r="L256" i="2"/>
  <c r="L255" i="2"/>
  <c r="L254" i="2"/>
  <c r="L253" i="2"/>
  <c r="L252" i="2"/>
  <c r="L251" i="2"/>
  <c r="H261" i="2"/>
  <c r="H260" i="2"/>
  <c r="H259" i="2"/>
  <c r="H258" i="2"/>
  <c r="H257" i="2"/>
  <c r="H256" i="2"/>
  <c r="N256" i="2" s="1"/>
  <c r="H255" i="2"/>
  <c r="H254" i="2"/>
  <c r="H253" i="2"/>
  <c r="H252" i="2"/>
  <c r="H251" i="2"/>
  <c r="F244" i="2"/>
  <c r="D244" i="2"/>
  <c r="L243" i="2"/>
  <c r="H243" i="2"/>
  <c r="L242" i="2"/>
  <c r="H242" i="2"/>
  <c r="L241" i="2"/>
  <c r="H241" i="2"/>
  <c r="L240" i="2"/>
  <c r="H240" i="2"/>
  <c r="L239" i="2"/>
  <c r="H239" i="2"/>
  <c r="F236" i="2"/>
  <c r="D236" i="2"/>
  <c r="L235" i="2"/>
  <c r="H235" i="2"/>
  <c r="L234" i="2"/>
  <c r="H234" i="2"/>
  <c r="L233" i="2"/>
  <c r="H233" i="2"/>
  <c r="L232" i="2"/>
  <c r="H232" i="2"/>
  <c r="L231" i="2"/>
  <c r="H231" i="2"/>
  <c r="L230" i="2"/>
  <c r="H230" i="2"/>
  <c r="F227" i="2"/>
  <c r="D227" i="2"/>
  <c r="T228" i="2" s="1"/>
  <c r="L226" i="2"/>
  <c r="H226" i="2"/>
  <c r="L225" i="2"/>
  <c r="H225" i="2"/>
  <c r="L224" i="2"/>
  <c r="H224" i="2"/>
  <c r="L223" i="2"/>
  <c r="H223" i="2"/>
  <c r="L222" i="2"/>
  <c r="H222" i="2"/>
  <c r="L221" i="2"/>
  <c r="H221" i="2"/>
  <c r="F218" i="2"/>
  <c r="D218" i="2"/>
  <c r="L217" i="2"/>
  <c r="H217" i="2"/>
  <c r="L216" i="2"/>
  <c r="H216" i="2"/>
  <c r="L215" i="2"/>
  <c r="H215" i="2"/>
  <c r="L214" i="2"/>
  <c r="H214" i="2"/>
  <c r="L213" i="2"/>
  <c r="H213" i="2"/>
  <c r="L212" i="2"/>
  <c r="H212" i="2"/>
  <c r="F209" i="2"/>
  <c r="D209" i="2"/>
  <c r="V210" i="2" s="1"/>
  <c r="L208" i="2"/>
  <c r="H208" i="2"/>
  <c r="L207" i="2"/>
  <c r="H207" i="2"/>
  <c r="L206" i="2"/>
  <c r="H206" i="2"/>
  <c r="L205" i="2"/>
  <c r="H205" i="2"/>
  <c r="L204" i="2"/>
  <c r="H204" i="2"/>
  <c r="L203" i="2"/>
  <c r="H203" i="2"/>
  <c r="F200" i="2"/>
  <c r="D200" i="2"/>
  <c r="L199" i="2"/>
  <c r="H199" i="2"/>
  <c r="L198" i="2"/>
  <c r="H198" i="2"/>
  <c r="L197" i="2"/>
  <c r="H197" i="2"/>
  <c r="L196" i="2"/>
  <c r="H196" i="2"/>
  <c r="L195" i="2"/>
  <c r="H195" i="2"/>
  <c r="L194" i="2"/>
  <c r="H194" i="2"/>
  <c r="F191" i="2"/>
  <c r="D191" i="2"/>
  <c r="T192" i="2" s="1"/>
  <c r="L190" i="2"/>
  <c r="H190" i="2"/>
  <c r="L189" i="2"/>
  <c r="H189" i="2"/>
  <c r="L188" i="2"/>
  <c r="H188" i="2"/>
  <c r="L187" i="2"/>
  <c r="H187" i="2"/>
  <c r="L186" i="2"/>
  <c r="H186" i="2"/>
  <c r="L185" i="2"/>
  <c r="H185" i="2"/>
  <c r="F182" i="2"/>
  <c r="D182" i="2"/>
  <c r="L181" i="2"/>
  <c r="H181" i="2"/>
  <c r="L180" i="2"/>
  <c r="H180" i="2"/>
  <c r="L179" i="2"/>
  <c r="H179" i="2"/>
  <c r="L178" i="2"/>
  <c r="H178" i="2"/>
  <c r="L177" i="2"/>
  <c r="H177" i="2"/>
  <c r="L176" i="2"/>
  <c r="H176" i="2"/>
  <c r="F173" i="2"/>
  <c r="D173" i="2"/>
  <c r="V174" i="2" s="1"/>
  <c r="L172" i="2"/>
  <c r="H172" i="2"/>
  <c r="L171" i="2"/>
  <c r="H171" i="2"/>
  <c r="L170" i="2"/>
  <c r="H170" i="2"/>
  <c r="L169" i="2"/>
  <c r="H169" i="2"/>
  <c r="L168" i="2"/>
  <c r="H168" i="2"/>
  <c r="N168" i="2" s="1"/>
  <c r="L167" i="2"/>
  <c r="H167" i="2"/>
  <c r="F164" i="2"/>
  <c r="D164" i="2"/>
  <c r="L163" i="2"/>
  <c r="H163" i="2"/>
  <c r="L162" i="2"/>
  <c r="H162" i="2"/>
  <c r="L161" i="2"/>
  <c r="H161" i="2"/>
  <c r="L160" i="2"/>
  <c r="H160" i="2"/>
  <c r="N160" i="2" s="1"/>
  <c r="L159" i="2"/>
  <c r="H159" i="2"/>
  <c r="L158" i="2"/>
  <c r="H158" i="2"/>
  <c r="F155" i="2"/>
  <c r="D155" i="2"/>
  <c r="T156" i="2" s="1"/>
  <c r="L154" i="2"/>
  <c r="H154" i="2"/>
  <c r="L153" i="2"/>
  <c r="H153" i="2"/>
  <c r="L152" i="2"/>
  <c r="H152" i="2"/>
  <c r="L151" i="2"/>
  <c r="H151" i="2"/>
  <c r="L150" i="2"/>
  <c r="H150" i="2"/>
  <c r="L149" i="2"/>
  <c r="H149" i="2"/>
  <c r="F87" i="2"/>
  <c r="D87" i="2"/>
  <c r="H87" i="2" s="1"/>
  <c r="F146" i="2"/>
  <c r="D146" i="2"/>
  <c r="V147" i="2" s="1"/>
  <c r="L144" i="2"/>
  <c r="H144" i="2"/>
  <c r="L143" i="2"/>
  <c r="H143" i="2"/>
  <c r="L142" i="2"/>
  <c r="H142" i="2"/>
  <c r="L141" i="2"/>
  <c r="H141" i="2"/>
  <c r="L140" i="2"/>
  <c r="H140" i="2"/>
  <c r="F137" i="2"/>
  <c r="D137" i="2"/>
  <c r="V138" i="2" s="1"/>
  <c r="L136" i="2"/>
  <c r="H136" i="2"/>
  <c r="L135" i="2"/>
  <c r="H135" i="2"/>
  <c r="L134" i="2"/>
  <c r="H134" i="2"/>
  <c r="L133" i="2"/>
  <c r="H133" i="2"/>
  <c r="L132" i="2"/>
  <c r="H132" i="2"/>
  <c r="L131" i="2"/>
  <c r="H131" i="2"/>
  <c r="F128" i="2"/>
  <c r="D128" i="2"/>
  <c r="L127" i="2"/>
  <c r="H127" i="2"/>
  <c r="L126" i="2"/>
  <c r="H126" i="2"/>
  <c r="L125" i="2"/>
  <c r="H125" i="2"/>
  <c r="L124" i="2"/>
  <c r="H124" i="2"/>
  <c r="L123" i="2"/>
  <c r="H123" i="2"/>
  <c r="L122" i="2"/>
  <c r="H122" i="2"/>
  <c r="F119" i="2"/>
  <c r="D119" i="2"/>
  <c r="T120" i="2" s="1"/>
  <c r="L118" i="2"/>
  <c r="H118" i="2"/>
  <c r="L117" i="2"/>
  <c r="H117" i="2"/>
  <c r="L116" i="2"/>
  <c r="H116" i="2"/>
  <c r="L115" i="2"/>
  <c r="H115" i="2"/>
  <c r="L114" i="2"/>
  <c r="H114" i="2"/>
  <c r="L113" i="2"/>
  <c r="H113" i="2"/>
  <c r="F110" i="2"/>
  <c r="D110" i="2"/>
  <c r="L109" i="2"/>
  <c r="H109" i="2"/>
  <c r="L108" i="2"/>
  <c r="H108" i="2"/>
  <c r="L107" i="2"/>
  <c r="H107" i="2"/>
  <c r="L106" i="2"/>
  <c r="H106" i="2"/>
  <c r="L105" i="2"/>
  <c r="H105" i="2"/>
  <c r="L104" i="2"/>
  <c r="H104" i="2"/>
  <c r="F101" i="2"/>
  <c r="D101" i="2"/>
  <c r="V102" i="2" s="1"/>
  <c r="L100" i="2"/>
  <c r="H100" i="2"/>
  <c r="L99" i="2"/>
  <c r="H99" i="2"/>
  <c r="L98" i="2"/>
  <c r="H98" i="2"/>
  <c r="L97" i="2"/>
  <c r="H97" i="2"/>
  <c r="L96" i="2"/>
  <c r="H96" i="2"/>
  <c r="L95" i="2"/>
  <c r="H95" i="2"/>
  <c r="F65" i="2"/>
  <c r="D65" i="2"/>
  <c r="T66" i="2" s="1"/>
  <c r="F55" i="2"/>
  <c r="D55" i="2"/>
  <c r="F45" i="2"/>
  <c r="D45" i="2"/>
  <c r="V46" i="2" s="1"/>
  <c r="F34" i="2"/>
  <c r="D34" i="2"/>
  <c r="F22" i="2"/>
  <c r="D22" i="2"/>
  <c r="V23" i="2" s="1"/>
  <c r="L32" i="2"/>
  <c r="H32" i="2"/>
  <c r="L63" i="2"/>
  <c r="H63" i="2"/>
  <c r="L53" i="2"/>
  <c r="H53" i="2"/>
  <c r="L43" i="2"/>
  <c r="H43" i="2"/>
  <c r="L31" i="2"/>
  <c r="H31" i="2"/>
  <c r="L74" i="2"/>
  <c r="H74" i="2"/>
  <c r="F73" i="2"/>
  <c r="F76" i="2" s="1"/>
  <c r="D73" i="2"/>
  <c r="L71" i="2"/>
  <c r="H71" i="2"/>
  <c r="L75" i="2"/>
  <c r="L72" i="2"/>
  <c r="L70" i="2"/>
  <c r="L69" i="2"/>
  <c r="L68" i="2"/>
  <c r="L64" i="2"/>
  <c r="L62" i="2"/>
  <c r="L61" i="2"/>
  <c r="L60" i="2"/>
  <c r="L59" i="2"/>
  <c r="L58" i="2"/>
  <c r="L54" i="2"/>
  <c r="L52" i="2"/>
  <c r="L51" i="2"/>
  <c r="L50" i="2"/>
  <c r="L49" i="2"/>
  <c r="L48" i="2"/>
  <c r="L44" i="2"/>
  <c r="L42" i="2"/>
  <c r="L41" i="2"/>
  <c r="L40" i="2"/>
  <c r="L39" i="2"/>
  <c r="L38" i="2"/>
  <c r="L37" i="2"/>
  <c r="L33" i="2"/>
  <c r="L30" i="2"/>
  <c r="L29" i="2"/>
  <c r="L28" i="2"/>
  <c r="L27" i="2"/>
  <c r="L26" i="2"/>
  <c r="L25" i="2"/>
  <c r="L21" i="2"/>
  <c r="L20" i="2"/>
  <c r="L19" i="2"/>
  <c r="L18" i="2"/>
  <c r="L17" i="2"/>
  <c r="L16" i="2"/>
  <c r="L15" i="2"/>
  <c r="L14" i="2"/>
  <c r="H75" i="2"/>
  <c r="H72" i="2"/>
  <c r="H70" i="2"/>
  <c r="H69" i="2"/>
  <c r="H68" i="2"/>
  <c r="H64" i="2"/>
  <c r="H62" i="2"/>
  <c r="H61" i="2"/>
  <c r="H60" i="2"/>
  <c r="H59" i="2"/>
  <c r="H58" i="2"/>
  <c r="H54" i="2"/>
  <c r="H52" i="2"/>
  <c r="H51" i="2"/>
  <c r="H50" i="2"/>
  <c r="H49" i="2"/>
  <c r="H48" i="2"/>
  <c r="H44" i="2"/>
  <c r="H42" i="2"/>
  <c r="H41" i="2"/>
  <c r="H40" i="2"/>
  <c r="H39" i="2"/>
  <c r="H38" i="2"/>
  <c r="H37" i="2"/>
  <c r="H33" i="2"/>
  <c r="H30" i="2"/>
  <c r="H29" i="2"/>
  <c r="H28" i="2"/>
  <c r="H27" i="2"/>
  <c r="H26" i="2"/>
  <c r="H25" i="2"/>
  <c r="H21" i="2"/>
  <c r="H20" i="2"/>
  <c r="H19" i="2"/>
  <c r="H17" i="2"/>
  <c r="H16" i="2"/>
  <c r="H15" i="2"/>
  <c r="H14" i="2"/>
  <c r="H18" i="2"/>
  <c r="D76" i="2" l="1"/>
  <c r="V73" i="2"/>
  <c r="V76" i="2" s="1"/>
  <c r="T73" i="2"/>
  <c r="T76" i="2" s="1"/>
  <c r="V219" i="2"/>
  <c r="V183" i="2"/>
  <c r="V111" i="2"/>
  <c r="T237" i="2"/>
  <c r="T201" i="2"/>
  <c r="T165" i="2"/>
  <c r="T129" i="2"/>
  <c r="T23" i="2"/>
  <c r="V66" i="2"/>
  <c r="V35" i="2"/>
  <c r="G37" i="8"/>
  <c r="V237" i="2"/>
  <c r="V201" i="2"/>
  <c r="V165" i="2"/>
  <c r="V129" i="2"/>
  <c r="T219" i="2"/>
  <c r="T183" i="2"/>
  <c r="T147" i="2"/>
  <c r="T111" i="2"/>
  <c r="T56" i="2"/>
  <c r="T245" i="2"/>
  <c r="DH204" i="5"/>
  <c r="G23" i="8"/>
  <c r="G35" i="8" s="1"/>
  <c r="V228" i="2"/>
  <c r="V192" i="2"/>
  <c r="V156" i="2"/>
  <c r="V120" i="2"/>
  <c r="V245" i="2"/>
  <c r="T210" i="2"/>
  <c r="T174" i="2"/>
  <c r="T138" i="2"/>
  <c r="T102" i="2"/>
  <c r="V56" i="2"/>
  <c r="T46" i="2"/>
  <c r="T35" i="2"/>
  <c r="AD140" i="5"/>
  <c r="AF140" i="5"/>
  <c r="AA140" i="5"/>
  <c r="Y140" i="5"/>
  <c r="AK140" i="5"/>
  <c r="AN140" i="5"/>
  <c r="AL140" i="5"/>
  <c r="AC140" i="5"/>
  <c r="AJ140" i="5"/>
  <c r="AB140" i="5"/>
  <c r="AE140" i="5"/>
  <c r="AH140" i="5"/>
  <c r="Z140" i="5"/>
  <c r="AG140" i="5"/>
  <c r="H235" i="5"/>
  <c r="N204" i="5"/>
  <c r="AN185" i="5"/>
  <c r="AC113" i="5"/>
  <c r="AM194" i="5"/>
  <c r="AL113" i="5"/>
  <c r="AI104" i="5"/>
  <c r="AN113" i="5"/>
  <c r="AJ201" i="5"/>
  <c r="AA113" i="5"/>
  <c r="AL201" i="5"/>
  <c r="Y113" i="5"/>
  <c r="CO113" i="5" s="1"/>
  <c r="Z113" i="5"/>
  <c r="AN104" i="5"/>
  <c r="AF104" i="5"/>
  <c r="AL104" i="5"/>
  <c r="AP104" i="5"/>
  <c r="BG104" i="5" s="1"/>
  <c r="BX104" i="5" s="1"/>
  <c r="AB104" i="5"/>
  <c r="Z122" i="5"/>
  <c r="AQ122" i="5" s="1"/>
  <c r="AC194" i="5"/>
  <c r="AJ113" i="5"/>
  <c r="AM113" i="5"/>
  <c r="AI185" i="5"/>
  <c r="AD194" i="5"/>
  <c r="AG113" i="5"/>
  <c r="AK113" i="5"/>
  <c r="AE113" i="5"/>
  <c r="AD113" i="5"/>
  <c r="AG194" i="5"/>
  <c r="AB113" i="5"/>
  <c r="AF113" i="5"/>
  <c r="AI113" i="5"/>
  <c r="AN201" i="5"/>
  <c r="AA201" i="5"/>
  <c r="AJ104" i="5"/>
  <c r="AG104" i="5"/>
  <c r="Z104" i="5"/>
  <c r="AQ104" i="5" s="1"/>
  <c r="AB122" i="5"/>
  <c r="AK201" i="5"/>
  <c r="AM201" i="5"/>
  <c r="AL185" i="5"/>
  <c r="AA104" i="5"/>
  <c r="AM104" i="5"/>
  <c r="AH104" i="5"/>
  <c r="AA122" i="5"/>
  <c r="Z201" i="5"/>
  <c r="AQ201" i="5" s="1"/>
  <c r="AR201" i="5" s="1"/>
  <c r="AP201" i="5"/>
  <c r="BG201" i="5" s="1"/>
  <c r="BX201" i="5" s="1"/>
  <c r="Y194" i="5"/>
  <c r="AQ194" i="5" s="1"/>
  <c r="AA194" i="5"/>
  <c r="AF194" i="5"/>
  <c r="AI194" i="5"/>
  <c r="AH194" i="5"/>
  <c r="AB201" i="5"/>
  <c r="AC201" i="5"/>
  <c r="AD201" i="5"/>
  <c r="AE201" i="5"/>
  <c r="AK194" i="5"/>
  <c r="AE194" i="5"/>
  <c r="AN194" i="5"/>
  <c r="AL194" i="5"/>
  <c r="AE104" i="5"/>
  <c r="AK104" i="5"/>
  <c r="AC104" i="5"/>
  <c r="AD104" i="5"/>
  <c r="AG122" i="5"/>
  <c r="AF201" i="5"/>
  <c r="AG201" i="5"/>
  <c r="AH201" i="5"/>
  <c r="AI201" i="5"/>
  <c r="AB194" i="5"/>
  <c r="AJ194" i="5"/>
  <c r="AC122" i="5"/>
  <c r="AE122" i="5"/>
  <c r="AK122" i="5"/>
  <c r="AF122" i="5"/>
  <c r="AM122" i="5"/>
  <c r="AF185" i="5"/>
  <c r="AD122" i="5"/>
  <c r="AN122" i="5"/>
  <c r="AP122" i="5"/>
  <c r="BG122" i="5" s="1"/>
  <c r="BX122" i="5" s="1"/>
  <c r="Y185" i="5"/>
  <c r="CO185" i="5" s="1"/>
  <c r="AC185" i="5"/>
  <c r="AB185" i="5"/>
  <c r="AK185" i="5"/>
  <c r="AM185" i="5"/>
  <c r="AJ185" i="5"/>
  <c r="AH185" i="5"/>
  <c r="AA185" i="5"/>
  <c r="AD185" i="5"/>
  <c r="AG185" i="5"/>
  <c r="Z185" i="5"/>
  <c r="AH122" i="5"/>
  <c r="AL122" i="5"/>
  <c r="AJ122" i="5"/>
  <c r="AI122" i="5"/>
  <c r="N82" i="5"/>
  <c r="N91" i="5" s="1"/>
  <c r="N93" i="5" s="1"/>
  <c r="AL79" i="5"/>
  <c r="AH79" i="5"/>
  <c r="AD79" i="5"/>
  <c r="Z79" i="5"/>
  <c r="AK79" i="5"/>
  <c r="AG79" i="5"/>
  <c r="AC79" i="5"/>
  <c r="AM79" i="5"/>
  <c r="AI79" i="5"/>
  <c r="AE79" i="5"/>
  <c r="AA79" i="5"/>
  <c r="AB79" i="5"/>
  <c r="AN79" i="5"/>
  <c r="AJ79" i="5"/>
  <c r="AF79" i="5"/>
  <c r="Y79" i="5"/>
  <c r="AL176" i="5"/>
  <c r="AH176" i="5"/>
  <c r="AJ176" i="5"/>
  <c r="AE176" i="5"/>
  <c r="AA176" i="5"/>
  <c r="AK176" i="5"/>
  <c r="AD176" i="5"/>
  <c r="AM176" i="5"/>
  <c r="AF176" i="5"/>
  <c r="Z176" i="5"/>
  <c r="AI176" i="5"/>
  <c r="AG176" i="5"/>
  <c r="AC176" i="5"/>
  <c r="AN176" i="5"/>
  <c r="AB176" i="5"/>
  <c r="Y176" i="5"/>
  <c r="AK158" i="5"/>
  <c r="AG158" i="5"/>
  <c r="AC158" i="5"/>
  <c r="AJ158" i="5"/>
  <c r="AE158" i="5"/>
  <c r="Z158" i="5"/>
  <c r="AN158" i="5"/>
  <c r="AI158" i="5"/>
  <c r="AD158" i="5"/>
  <c r="AM158" i="5"/>
  <c r="AH158" i="5"/>
  <c r="AB158" i="5"/>
  <c r="AL158" i="5"/>
  <c r="AF158" i="5"/>
  <c r="AA158" i="5"/>
  <c r="Y158" i="5"/>
  <c r="X204" i="5"/>
  <c r="D91" i="5"/>
  <c r="D93" i="5" s="1"/>
  <c r="X68" i="5"/>
  <c r="X34" i="5"/>
  <c r="X22" i="5"/>
  <c r="X57" i="5"/>
  <c r="X45" i="5"/>
  <c r="AN45" i="5" s="1"/>
  <c r="AK167" i="5"/>
  <c r="AG167" i="5"/>
  <c r="AC167" i="5"/>
  <c r="AL167" i="5"/>
  <c r="AH167" i="5"/>
  <c r="AD167" i="5"/>
  <c r="Z167" i="5"/>
  <c r="AI167" i="5"/>
  <c r="AA167" i="5"/>
  <c r="AN167" i="5"/>
  <c r="AF167" i="5"/>
  <c r="AM167" i="5"/>
  <c r="AE167" i="5"/>
  <c r="AJ167" i="5"/>
  <c r="AB167" i="5"/>
  <c r="Y167" i="5"/>
  <c r="AN131" i="5"/>
  <c r="AJ131" i="5"/>
  <c r="AF131" i="5"/>
  <c r="AB131" i="5"/>
  <c r="AK131" i="5"/>
  <c r="AG131" i="5"/>
  <c r="AC131" i="5"/>
  <c r="AI131" i="5"/>
  <c r="AA131" i="5"/>
  <c r="AH131" i="5"/>
  <c r="Z131" i="5"/>
  <c r="AM131" i="5"/>
  <c r="AE131" i="5"/>
  <c r="AL131" i="5"/>
  <c r="AD131" i="5"/>
  <c r="Y131" i="5"/>
  <c r="AN149" i="5"/>
  <c r="AJ149" i="5"/>
  <c r="AF149" i="5"/>
  <c r="AB149" i="5"/>
  <c r="AM149" i="5"/>
  <c r="AH149" i="5"/>
  <c r="AC149" i="5"/>
  <c r="AL149" i="5"/>
  <c r="AG149" i="5"/>
  <c r="AA149" i="5"/>
  <c r="AK149" i="5"/>
  <c r="AE149" i="5"/>
  <c r="Z149" i="5"/>
  <c r="AI149" i="5"/>
  <c r="AD149" i="5"/>
  <c r="Y149" i="5"/>
  <c r="N254" i="2"/>
  <c r="N258" i="2"/>
  <c r="N85" i="2"/>
  <c r="N163" i="2"/>
  <c r="N213" i="2"/>
  <c r="N260" i="2"/>
  <c r="N169" i="2"/>
  <c r="N187" i="2"/>
  <c r="N223" i="2"/>
  <c r="N251" i="2"/>
  <c r="N261" i="2"/>
  <c r="N255" i="2"/>
  <c r="N178" i="2"/>
  <c r="N180" i="2"/>
  <c r="N253" i="2"/>
  <c r="N82" i="2"/>
  <c r="N86" i="2"/>
  <c r="N83" i="2"/>
  <c r="N252" i="2"/>
  <c r="N259" i="2"/>
  <c r="N217" i="2"/>
  <c r="N190" i="2"/>
  <c r="N154" i="2"/>
  <c r="N257" i="2"/>
  <c r="N197" i="2"/>
  <c r="N196" i="2"/>
  <c r="N241" i="2"/>
  <c r="L218" i="2"/>
  <c r="DH218" i="2" s="1"/>
  <c r="G40" i="4" s="1"/>
  <c r="N159" i="2"/>
  <c r="N167" i="2"/>
  <c r="D247" i="2"/>
  <c r="D262" i="2" s="1"/>
  <c r="F247" i="2"/>
  <c r="F262" i="2" s="1"/>
  <c r="N151" i="2"/>
  <c r="N158" i="2"/>
  <c r="N195" i="2"/>
  <c r="N203" i="2"/>
  <c r="N205" i="2"/>
  <c r="N226" i="2"/>
  <c r="N230" i="2"/>
  <c r="N234" i="2"/>
  <c r="N240" i="2"/>
  <c r="N242" i="2"/>
  <c r="N150" i="2"/>
  <c r="N177" i="2"/>
  <c r="N181" i="2"/>
  <c r="N204" i="2"/>
  <c r="N208" i="2"/>
  <c r="N149" i="2"/>
  <c r="N172" i="2"/>
  <c r="L182" i="2"/>
  <c r="DH182" i="2" s="1"/>
  <c r="G36" i="4" s="1"/>
  <c r="N231" i="2"/>
  <c r="N233" i="2"/>
  <c r="N235" i="2"/>
  <c r="N214" i="2"/>
  <c r="N216" i="2"/>
  <c r="N153" i="2"/>
  <c r="N162" i="2"/>
  <c r="N171" i="2"/>
  <c r="N186" i="2"/>
  <c r="N188" i="2"/>
  <c r="N194" i="2"/>
  <c r="N199" i="2"/>
  <c r="L209" i="2"/>
  <c r="DH209" i="2" s="1"/>
  <c r="G39" i="4" s="1"/>
  <c r="N207" i="2"/>
  <c r="N222" i="2"/>
  <c r="N224" i="2"/>
  <c r="H236" i="2"/>
  <c r="N239" i="2"/>
  <c r="N152" i="2"/>
  <c r="N161" i="2"/>
  <c r="N170" i="2"/>
  <c r="N179" i="2"/>
  <c r="N185" i="2"/>
  <c r="L200" i="2"/>
  <c r="DH200" i="2" s="1"/>
  <c r="G38" i="4" s="1"/>
  <c r="N198" i="2"/>
  <c r="N215" i="2"/>
  <c r="N221" i="2"/>
  <c r="N232" i="2"/>
  <c r="L244" i="2"/>
  <c r="DH244" i="2" s="1"/>
  <c r="G43" i="4" s="1"/>
  <c r="N243" i="2"/>
  <c r="H155" i="2"/>
  <c r="H164" i="2"/>
  <c r="H173" i="2"/>
  <c r="N176" i="2"/>
  <c r="L191" i="2"/>
  <c r="DH191" i="2" s="1"/>
  <c r="G37" i="4" s="1"/>
  <c r="N189" i="2"/>
  <c r="N206" i="2"/>
  <c r="N212" i="2"/>
  <c r="L227" i="2"/>
  <c r="DH227" i="2" s="1"/>
  <c r="G41" i="4" s="1"/>
  <c r="N225" i="2"/>
  <c r="H244" i="2"/>
  <c r="L236" i="2"/>
  <c r="DH236" i="2" s="1"/>
  <c r="G42" i="4" s="1"/>
  <c r="H227" i="2"/>
  <c r="H218" i="2"/>
  <c r="H209" i="2"/>
  <c r="H200" i="2"/>
  <c r="H191" i="2"/>
  <c r="H182" i="2"/>
  <c r="L173" i="2"/>
  <c r="DH173" i="2" s="1"/>
  <c r="G35" i="4" s="1"/>
  <c r="L164" i="2"/>
  <c r="DH164" i="2" s="1"/>
  <c r="G34" i="4" s="1"/>
  <c r="L155" i="2"/>
  <c r="DH155" i="2" s="1"/>
  <c r="G33" i="4" s="1"/>
  <c r="L73" i="2"/>
  <c r="L76" i="2" s="1"/>
  <c r="DH76" i="2" s="1"/>
  <c r="G19" i="4" s="1"/>
  <c r="N113" i="2"/>
  <c r="N107" i="2"/>
  <c r="N68" i="2"/>
  <c r="N31" i="2"/>
  <c r="N16" i="2"/>
  <c r="N43" i="2"/>
  <c r="H110" i="2"/>
  <c r="N106" i="2"/>
  <c r="N108" i="2"/>
  <c r="N114" i="2"/>
  <c r="N135" i="2"/>
  <c r="N143" i="2"/>
  <c r="N28" i="2"/>
  <c r="H45" i="2"/>
  <c r="H55" i="2"/>
  <c r="N42" i="2"/>
  <c r="N70" i="2"/>
  <c r="N19" i="2"/>
  <c r="N30" i="2"/>
  <c r="N98" i="2"/>
  <c r="N122" i="2"/>
  <c r="N126" i="2"/>
  <c r="L137" i="2"/>
  <c r="DH137" i="2" s="1"/>
  <c r="G31" i="4" s="1"/>
  <c r="N140" i="2"/>
  <c r="H101" i="2"/>
  <c r="N99" i="2"/>
  <c r="N109" i="2"/>
  <c r="N115" i="2"/>
  <c r="N117" i="2"/>
  <c r="N123" i="2"/>
  <c r="N125" i="2"/>
  <c r="N127" i="2"/>
  <c r="N132" i="2"/>
  <c r="N134" i="2"/>
  <c r="N136" i="2"/>
  <c r="L65" i="2"/>
  <c r="DH65" i="2" s="1"/>
  <c r="G18" i="4" s="1"/>
  <c r="L22" i="2"/>
  <c r="DH22" i="2" s="1"/>
  <c r="N51" i="2"/>
  <c r="N104" i="2"/>
  <c r="L45" i="2"/>
  <c r="DH45" i="2" s="1"/>
  <c r="G16" i="4" s="1"/>
  <c r="L55" i="2"/>
  <c r="DH55" i="2" s="1"/>
  <c r="G17" i="4" s="1"/>
  <c r="N96" i="2"/>
  <c r="N105" i="2"/>
  <c r="H119" i="2"/>
  <c r="L119" i="2"/>
  <c r="DH119" i="2" s="1"/>
  <c r="G29" i="4" s="1"/>
  <c r="N116" i="2"/>
  <c r="N118" i="2"/>
  <c r="N124" i="2"/>
  <c r="H137" i="2"/>
  <c r="N141" i="2"/>
  <c r="N144" i="2"/>
  <c r="N18" i="2"/>
  <c r="N100" i="2"/>
  <c r="N133" i="2"/>
  <c r="N142" i="2"/>
  <c r="N38" i="2"/>
  <c r="L34" i="2"/>
  <c r="DH34" i="2" s="1"/>
  <c r="G15" i="4" s="1"/>
  <c r="H22" i="2"/>
  <c r="F79" i="2"/>
  <c r="F88" i="2" s="1"/>
  <c r="L110" i="2"/>
  <c r="DH110" i="2" s="1"/>
  <c r="G28" i="4" s="1"/>
  <c r="N97" i="2"/>
  <c r="L101" i="2"/>
  <c r="DH101" i="2" s="1"/>
  <c r="H128" i="2"/>
  <c r="N95" i="2"/>
  <c r="L128" i="2"/>
  <c r="DH128" i="2" s="1"/>
  <c r="G30" i="4" s="1"/>
  <c r="N131" i="2"/>
  <c r="H145" i="2"/>
  <c r="H146" i="2" s="1"/>
  <c r="L145" i="2"/>
  <c r="L146" i="2" s="1"/>
  <c r="DH146" i="2" s="1"/>
  <c r="G32" i="4" s="1"/>
  <c r="D79" i="2"/>
  <c r="D88" i="2" s="1"/>
  <c r="N69" i="2"/>
  <c r="N58" i="2"/>
  <c r="N62" i="2"/>
  <c r="N26" i="2"/>
  <c r="N14" i="2"/>
  <c r="N41" i="2"/>
  <c r="N72" i="2"/>
  <c r="N20" i="2"/>
  <c r="N40" i="2"/>
  <c r="N60" i="2"/>
  <c r="H73" i="2"/>
  <c r="N29" i="2"/>
  <c r="N61" i="2"/>
  <c r="N32" i="2"/>
  <c r="H65" i="2"/>
  <c r="H34" i="2"/>
  <c r="N64" i="2"/>
  <c r="N54" i="2"/>
  <c r="N44" i="2"/>
  <c r="N33" i="2"/>
  <c r="N21" i="2"/>
  <c r="N75" i="2"/>
  <c r="N63" i="2"/>
  <c r="N53" i="2"/>
  <c r="N52" i="2"/>
  <c r="N74" i="2"/>
  <c r="N50" i="2"/>
  <c r="N59" i="2"/>
  <c r="N49" i="2"/>
  <c r="N39" i="2"/>
  <c r="N27" i="2"/>
  <c r="N17" i="2"/>
  <c r="N71" i="2"/>
  <c r="N48" i="2"/>
  <c r="N37" i="2"/>
  <c r="N25" i="2"/>
  <c r="N15" i="2"/>
  <c r="Q372" i="1"/>
  <c r="O372" i="1"/>
  <c r="M372" i="1"/>
  <c r="K372" i="1"/>
  <c r="Q365" i="1"/>
  <c r="O365" i="1"/>
  <c r="M365" i="1"/>
  <c r="K365" i="1"/>
  <c r="Q356" i="1"/>
  <c r="O356" i="1"/>
  <c r="M356" i="1"/>
  <c r="K356" i="1"/>
  <c r="DH247" i="2" l="1"/>
  <c r="G27" i="4"/>
  <c r="G44" i="4" s="1"/>
  <c r="G48" i="4" s="1"/>
  <c r="X227" i="2"/>
  <c r="X209" i="2"/>
  <c r="X191" i="2"/>
  <c r="X173" i="2"/>
  <c r="X155" i="2"/>
  <c r="X146" i="2"/>
  <c r="X137" i="2"/>
  <c r="X119" i="2"/>
  <c r="X101" i="2"/>
  <c r="X65" i="2"/>
  <c r="X45" i="2"/>
  <c r="X22" i="2"/>
  <c r="X244" i="2"/>
  <c r="X236" i="2"/>
  <c r="X218" i="2"/>
  <c r="X200" i="2"/>
  <c r="X182" i="2"/>
  <c r="X164" i="2"/>
  <c r="X128" i="2"/>
  <c r="X110" i="2"/>
  <c r="X55" i="2"/>
  <c r="X34" i="2"/>
  <c r="T77" i="2"/>
  <c r="T79" i="2"/>
  <c r="G14" i="4"/>
  <c r="G20" i="4" s="1"/>
  <c r="G24" i="4" s="1"/>
  <c r="DH79" i="2"/>
  <c r="V77" i="2"/>
  <c r="V79" i="2"/>
  <c r="X76" i="2"/>
  <c r="N233" i="5"/>
  <c r="N235" i="5" s="1"/>
  <c r="AQ140" i="5"/>
  <c r="AR140" i="5" s="1"/>
  <c r="AP140" i="5"/>
  <c r="BG140" i="5" s="1"/>
  <c r="BX140" i="5" s="1"/>
  <c r="CO140" i="5"/>
  <c r="CP140" i="5" s="1"/>
  <c r="CQ140" i="5" s="1"/>
  <c r="CR140" i="5" s="1"/>
  <c r="CS140" i="5" s="1"/>
  <c r="CT140" i="5" s="1"/>
  <c r="CU140" i="5" s="1"/>
  <c r="CV140" i="5" s="1"/>
  <c r="CW140" i="5" s="1"/>
  <c r="CX140" i="5" s="1"/>
  <c r="CY140" i="5" s="1"/>
  <c r="CZ140" i="5" s="1"/>
  <c r="DA140" i="5" s="1"/>
  <c r="DB140" i="5" s="1"/>
  <c r="DC140" i="5" s="1"/>
  <c r="DD140" i="5" s="1"/>
  <c r="CP122" i="5"/>
  <c r="AP113" i="5"/>
  <c r="BG113" i="5" s="1"/>
  <c r="BX113" i="5" s="1"/>
  <c r="CP113" i="5"/>
  <c r="CQ113" i="5" s="1"/>
  <c r="CR113" i="5" s="1"/>
  <c r="CS113" i="5" s="1"/>
  <c r="CT113" i="5" s="1"/>
  <c r="CU113" i="5" s="1"/>
  <c r="CV113" i="5" s="1"/>
  <c r="CW113" i="5" s="1"/>
  <c r="CX113" i="5" s="1"/>
  <c r="CY113" i="5" s="1"/>
  <c r="CZ113" i="5" s="1"/>
  <c r="DA113" i="5" s="1"/>
  <c r="DB113" i="5" s="1"/>
  <c r="DC113" i="5" s="1"/>
  <c r="DD113" i="5" s="1"/>
  <c r="CP104" i="5"/>
  <c r="CQ104" i="5" s="1"/>
  <c r="CR104" i="5" s="1"/>
  <c r="CS104" i="5" s="1"/>
  <c r="CT104" i="5" s="1"/>
  <c r="CU104" i="5" s="1"/>
  <c r="CV104" i="5" s="1"/>
  <c r="CW104" i="5" s="1"/>
  <c r="CX104" i="5" s="1"/>
  <c r="CY104" i="5" s="1"/>
  <c r="CZ104" i="5" s="1"/>
  <c r="DA104" i="5" s="1"/>
  <c r="DB104" i="5" s="1"/>
  <c r="DC104" i="5" s="1"/>
  <c r="DD104" i="5" s="1"/>
  <c r="AQ113" i="5"/>
  <c r="AR113" i="5" s="1"/>
  <c r="AR122" i="5"/>
  <c r="BI122" i="5" s="1"/>
  <c r="AP194" i="5"/>
  <c r="BG194" i="5" s="1"/>
  <c r="BX194" i="5" s="1"/>
  <c r="BH122" i="5"/>
  <c r="BY122" i="5" s="1"/>
  <c r="CO194" i="5"/>
  <c r="CP194" i="5" s="1"/>
  <c r="CQ194" i="5" s="1"/>
  <c r="CR194" i="5" s="1"/>
  <c r="CS194" i="5" s="1"/>
  <c r="CT194" i="5" s="1"/>
  <c r="CU194" i="5" s="1"/>
  <c r="CV194" i="5" s="1"/>
  <c r="CW194" i="5" s="1"/>
  <c r="CX194" i="5" s="1"/>
  <c r="CY194" i="5" s="1"/>
  <c r="CZ194" i="5" s="1"/>
  <c r="DA194" i="5" s="1"/>
  <c r="DB194" i="5" s="1"/>
  <c r="DC194" i="5" s="1"/>
  <c r="DD194" i="5" s="1"/>
  <c r="AP185" i="5"/>
  <c r="BG185" i="5" s="1"/>
  <c r="BX185" i="5" s="1"/>
  <c r="BH201" i="5"/>
  <c r="BY201" i="5" s="1"/>
  <c r="CP201" i="5"/>
  <c r="CQ201" i="5" s="1"/>
  <c r="CR201" i="5" s="1"/>
  <c r="CS201" i="5" s="1"/>
  <c r="CT201" i="5" s="1"/>
  <c r="CU201" i="5" s="1"/>
  <c r="CV201" i="5" s="1"/>
  <c r="CW201" i="5" s="1"/>
  <c r="CX201" i="5" s="1"/>
  <c r="CY201" i="5" s="1"/>
  <c r="CZ201" i="5" s="1"/>
  <c r="DA201" i="5" s="1"/>
  <c r="DB201" i="5" s="1"/>
  <c r="DC201" i="5" s="1"/>
  <c r="DD201" i="5" s="1"/>
  <c r="CQ122" i="5"/>
  <c r="CR122" i="5" s="1"/>
  <c r="CS122" i="5" s="1"/>
  <c r="CT122" i="5" s="1"/>
  <c r="CU122" i="5" s="1"/>
  <c r="CV122" i="5" s="1"/>
  <c r="CW122" i="5" s="1"/>
  <c r="CX122" i="5" s="1"/>
  <c r="CY122" i="5" s="1"/>
  <c r="CZ122" i="5" s="1"/>
  <c r="DA122" i="5" s="1"/>
  <c r="DB122" i="5" s="1"/>
  <c r="DC122" i="5" s="1"/>
  <c r="DD122" i="5" s="1"/>
  <c r="AC204" i="5"/>
  <c r="CP185" i="5"/>
  <c r="CQ185" i="5" s="1"/>
  <c r="CR185" i="5" s="1"/>
  <c r="CS185" i="5" s="1"/>
  <c r="CT185" i="5" s="1"/>
  <c r="CU185" i="5" s="1"/>
  <c r="CV185" i="5" s="1"/>
  <c r="CW185" i="5" s="1"/>
  <c r="CX185" i="5" s="1"/>
  <c r="CY185" i="5" s="1"/>
  <c r="CZ185" i="5" s="1"/>
  <c r="DA185" i="5" s="1"/>
  <c r="DB185" i="5" s="1"/>
  <c r="DC185" i="5" s="1"/>
  <c r="DD185" i="5" s="1"/>
  <c r="AQ185" i="5"/>
  <c r="AR185" i="5" s="1"/>
  <c r="AD204" i="5"/>
  <c r="AE204" i="5"/>
  <c r="AL204" i="5"/>
  <c r="Z204" i="5"/>
  <c r="AF204" i="5"/>
  <c r="AG204" i="5"/>
  <c r="AA204" i="5"/>
  <c r="AN204" i="5"/>
  <c r="AK204" i="5"/>
  <c r="AM204" i="5"/>
  <c r="AI204" i="5"/>
  <c r="AB204" i="5"/>
  <c r="AH204" i="5"/>
  <c r="AJ204" i="5"/>
  <c r="AQ131" i="5"/>
  <c r="CO131" i="5"/>
  <c r="CP131" i="5" s="1"/>
  <c r="CQ131" i="5" s="1"/>
  <c r="CR131" i="5" s="1"/>
  <c r="CS131" i="5" s="1"/>
  <c r="CT131" i="5" s="1"/>
  <c r="CU131" i="5" s="1"/>
  <c r="CV131" i="5" s="1"/>
  <c r="CW131" i="5" s="1"/>
  <c r="CX131" i="5" s="1"/>
  <c r="CY131" i="5" s="1"/>
  <c r="CZ131" i="5" s="1"/>
  <c r="DA131" i="5" s="1"/>
  <c r="DB131" i="5" s="1"/>
  <c r="DC131" i="5" s="1"/>
  <c r="DD131" i="5" s="1"/>
  <c r="AP131" i="5"/>
  <c r="AE34" i="5"/>
  <c r="AA34" i="5"/>
  <c r="AC34" i="5"/>
  <c r="AG34" i="5"/>
  <c r="AB34" i="5"/>
  <c r="AF34" i="5"/>
  <c r="Z34" i="5"/>
  <c r="AD34" i="5"/>
  <c r="Y34" i="5"/>
  <c r="BI201" i="5"/>
  <c r="AS201" i="5"/>
  <c r="AQ149" i="5"/>
  <c r="AP149" i="5"/>
  <c r="BG149" i="5" s="1"/>
  <c r="BX149" i="5" s="1"/>
  <c r="CO149" i="5"/>
  <c r="CP149" i="5" s="1"/>
  <c r="CQ149" i="5" s="1"/>
  <c r="CR149" i="5" s="1"/>
  <c r="CS149" i="5" s="1"/>
  <c r="CT149" i="5" s="1"/>
  <c r="CU149" i="5" s="1"/>
  <c r="CV149" i="5" s="1"/>
  <c r="CW149" i="5" s="1"/>
  <c r="CX149" i="5" s="1"/>
  <c r="CY149" i="5" s="1"/>
  <c r="CZ149" i="5" s="1"/>
  <c r="DA149" i="5" s="1"/>
  <c r="DB149" i="5" s="1"/>
  <c r="DC149" i="5" s="1"/>
  <c r="DD149" i="5" s="1"/>
  <c r="AQ167" i="5"/>
  <c r="AP167" i="5"/>
  <c r="BG167" i="5" s="1"/>
  <c r="BX167" i="5" s="1"/>
  <c r="CO167" i="5"/>
  <c r="CP167" i="5" s="1"/>
  <c r="CQ167" i="5" s="1"/>
  <c r="CR167" i="5" s="1"/>
  <c r="CS167" i="5" s="1"/>
  <c r="CT167" i="5" s="1"/>
  <c r="CU167" i="5" s="1"/>
  <c r="CV167" i="5" s="1"/>
  <c r="CW167" i="5" s="1"/>
  <c r="CX167" i="5" s="1"/>
  <c r="CY167" i="5" s="1"/>
  <c r="CZ167" i="5" s="1"/>
  <c r="DA167" i="5" s="1"/>
  <c r="DB167" i="5" s="1"/>
  <c r="DC167" i="5" s="1"/>
  <c r="DD167" i="5" s="1"/>
  <c r="AM45" i="5"/>
  <c r="AI45" i="5"/>
  <c r="AE45" i="5"/>
  <c r="AA45" i="5"/>
  <c r="AJ45" i="5"/>
  <c r="AF45" i="5"/>
  <c r="AB45" i="5"/>
  <c r="AG45" i="5"/>
  <c r="AL45" i="5"/>
  <c r="AD45" i="5"/>
  <c r="AK45" i="5"/>
  <c r="AC45" i="5"/>
  <c r="AH45" i="5"/>
  <c r="Z45" i="5"/>
  <c r="Y45" i="5"/>
  <c r="AK68" i="5"/>
  <c r="AG68" i="5"/>
  <c r="AC68" i="5"/>
  <c r="AN68" i="5"/>
  <c r="AJ68" i="5"/>
  <c r="AF68" i="5"/>
  <c r="AB68" i="5"/>
  <c r="AL68" i="5"/>
  <c r="AH68" i="5"/>
  <c r="AD68" i="5"/>
  <c r="Z68" i="5"/>
  <c r="AM68" i="5"/>
  <c r="AI68" i="5"/>
  <c r="AE68" i="5"/>
  <c r="AA68" i="5"/>
  <c r="Y68" i="5"/>
  <c r="BH194" i="5"/>
  <c r="AR194" i="5"/>
  <c r="AQ158" i="5"/>
  <c r="AP158" i="5"/>
  <c r="BG158" i="5" s="1"/>
  <c r="BX158" i="5" s="1"/>
  <c r="CO158" i="5"/>
  <c r="CP158" i="5" s="1"/>
  <c r="CQ158" i="5" s="1"/>
  <c r="CR158" i="5" s="1"/>
  <c r="CS158" i="5" s="1"/>
  <c r="CT158" i="5" s="1"/>
  <c r="CU158" i="5" s="1"/>
  <c r="CV158" i="5" s="1"/>
  <c r="CW158" i="5" s="1"/>
  <c r="CX158" i="5" s="1"/>
  <c r="CY158" i="5" s="1"/>
  <c r="CZ158" i="5" s="1"/>
  <c r="DA158" i="5" s="1"/>
  <c r="DB158" i="5" s="1"/>
  <c r="DC158" i="5" s="1"/>
  <c r="DD158" i="5" s="1"/>
  <c r="CO176" i="5"/>
  <c r="CP176" i="5" s="1"/>
  <c r="CQ176" i="5" s="1"/>
  <c r="CR176" i="5" s="1"/>
  <c r="CS176" i="5" s="1"/>
  <c r="CT176" i="5" s="1"/>
  <c r="CU176" i="5" s="1"/>
  <c r="CV176" i="5" s="1"/>
  <c r="CW176" i="5" s="1"/>
  <c r="CX176" i="5" s="1"/>
  <c r="CY176" i="5" s="1"/>
  <c r="CZ176" i="5" s="1"/>
  <c r="DA176" i="5" s="1"/>
  <c r="DB176" i="5" s="1"/>
  <c r="DC176" i="5" s="1"/>
  <c r="DD176" i="5" s="1"/>
  <c r="AP176" i="5"/>
  <c r="BG176" i="5" s="1"/>
  <c r="BX176" i="5" s="1"/>
  <c r="AQ176" i="5"/>
  <c r="AK57" i="5"/>
  <c r="AG57" i="5"/>
  <c r="AC57" i="5"/>
  <c r="AL57" i="5"/>
  <c r="AH57" i="5"/>
  <c r="AD57" i="5"/>
  <c r="Z57" i="5"/>
  <c r="AJ57" i="5"/>
  <c r="AB57" i="5"/>
  <c r="AI57" i="5"/>
  <c r="AA57" i="5"/>
  <c r="AN57" i="5"/>
  <c r="AF57" i="5"/>
  <c r="AM57" i="5"/>
  <c r="AE57" i="5"/>
  <c r="Y57" i="5"/>
  <c r="X82" i="5"/>
  <c r="AB22" i="5"/>
  <c r="AA22" i="5"/>
  <c r="Z22" i="5"/>
  <c r="AC22" i="5"/>
  <c r="Y22" i="5"/>
  <c r="BH104" i="5"/>
  <c r="BY104" i="5" s="1"/>
  <c r="AR104" i="5"/>
  <c r="CO79" i="5"/>
  <c r="CP79" i="5" s="1"/>
  <c r="CQ79" i="5" s="1"/>
  <c r="CR79" i="5" s="1"/>
  <c r="CS79" i="5" s="1"/>
  <c r="CT79" i="5" s="1"/>
  <c r="CU79" i="5" s="1"/>
  <c r="CV79" i="5" s="1"/>
  <c r="CW79" i="5" s="1"/>
  <c r="CX79" i="5" s="1"/>
  <c r="CY79" i="5" s="1"/>
  <c r="CZ79" i="5" s="1"/>
  <c r="DA79" i="5" s="1"/>
  <c r="DB79" i="5" s="1"/>
  <c r="DC79" i="5" s="1"/>
  <c r="DD79" i="5" s="1"/>
  <c r="AP79" i="5"/>
  <c r="BG79" i="5" s="1"/>
  <c r="BX79" i="5" s="1"/>
  <c r="AQ79" i="5"/>
  <c r="Y204" i="5"/>
  <c r="N182" i="2"/>
  <c r="N155" i="2"/>
  <c r="N244" i="2"/>
  <c r="N73" i="2"/>
  <c r="N76" i="2" s="1"/>
  <c r="N173" i="2"/>
  <c r="N236" i="2"/>
  <c r="H247" i="2"/>
  <c r="H262" i="2" s="1"/>
  <c r="N227" i="2"/>
  <c r="N218" i="2"/>
  <c r="N209" i="2"/>
  <c r="N164" i="2"/>
  <c r="L247" i="2"/>
  <c r="L262" i="2" s="1"/>
  <c r="L264" i="2" s="1"/>
  <c r="N191" i="2"/>
  <c r="N200" i="2"/>
  <c r="N119" i="2"/>
  <c r="N34" i="2"/>
  <c r="N128" i="2"/>
  <c r="N137" i="2"/>
  <c r="N110" i="2"/>
  <c r="N101" i="2"/>
  <c r="L79" i="2"/>
  <c r="L88" i="2" s="1"/>
  <c r="H76" i="2"/>
  <c r="H79" i="2" s="1"/>
  <c r="H88" i="2" s="1"/>
  <c r="N145" i="2"/>
  <c r="N146" i="2" s="1"/>
  <c r="N65" i="2"/>
  <c r="N45" i="2"/>
  <c r="N22" i="2"/>
  <c r="N55" i="2"/>
  <c r="S356" i="1"/>
  <c r="S372" i="1"/>
  <c r="S365" i="1"/>
  <c r="G50" i="4" l="1"/>
  <c r="AM128" i="2"/>
  <c r="AI128" i="2"/>
  <c r="AE128" i="2"/>
  <c r="AA128" i="2"/>
  <c r="AL128" i="2"/>
  <c r="AH128" i="2"/>
  <c r="AD128" i="2"/>
  <c r="AK128" i="2"/>
  <c r="AG128" i="2"/>
  <c r="AC128" i="2"/>
  <c r="AN128" i="2"/>
  <c r="AJ128" i="2"/>
  <c r="AF128" i="2"/>
  <c r="AB128" i="2"/>
  <c r="Z128" i="2"/>
  <c r="Y128" i="2"/>
  <c r="AN218" i="2"/>
  <c r="AJ218" i="2"/>
  <c r="AM218" i="2"/>
  <c r="AI218" i="2"/>
  <c r="AL218" i="2"/>
  <c r="AH218" i="2"/>
  <c r="AK218" i="2"/>
  <c r="AG218" i="2"/>
  <c r="AF218" i="2"/>
  <c r="AB218" i="2"/>
  <c r="AE218" i="2"/>
  <c r="AA218" i="2"/>
  <c r="Z218" i="2"/>
  <c r="AD218" i="2"/>
  <c r="AC218" i="2"/>
  <c r="Y218" i="2"/>
  <c r="AJ45" i="2"/>
  <c r="AF45" i="2"/>
  <c r="AB45" i="2"/>
  <c r="Z45" i="2"/>
  <c r="AM45" i="2"/>
  <c r="AI45" i="2"/>
  <c r="AE45" i="2"/>
  <c r="AA45" i="2"/>
  <c r="AL45" i="2"/>
  <c r="AH45" i="2"/>
  <c r="AD45" i="2"/>
  <c r="AK45" i="2"/>
  <c r="AG45" i="2"/>
  <c r="AC45" i="2"/>
  <c r="Y45" i="2"/>
  <c r="AK137" i="2"/>
  <c r="AG137" i="2"/>
  <c r="AC137" i="2"/>
  <c r="AN137" i="2"/>
  <c r="AJ137" i="2"/>
  <c r="AF137" i="2"/>
  <c r="AB137" i="2"/>
  <c r="Z137" i="2"/>
  <c r="AM137" i="2"/>
  <c r="AI137" i="2"/>
  <c r="AE137" i="2"/>
  <c r="AA137" i="2"/>
  <c r="AL137" i="2"/>
  <c r="AH137" i="2"/>
  <c r="AD137" i="2"/>
  <c r="Y137" i="2"/>
  <c r="AK191" i="2"/>
  <c r="AG191" i="2"/>
  <c r="AC191" i="2"/>
  <c r="Z191" i="2"/>
  <c r="AN191" i="2"/>
  <c r="AJ191" i="2"/>
  <c r="AF191" i="2"/>
  <c r="AB191" i="2"/>
  <c r="AM191" i="2"/>
  <c r="AI191" i="2"/>
  <c r="AE191" i="2"/>
  <c r="AA191" i="2"/>
  <c r="AL191" i="2"/>
  <c r="AH191" i="2"/>
  <c r="AD191" i="2"/>
  <c r="Y191" i="2"/>
  <c r="AM200" i="2"/>
  <c r="AI200" i="2"/>
  <c r="AE200" i="2"/>
  <c r="AA200" i="2"/>
  <c r="AL200" i="2"/>
  <c r="AH200" i="2"/>
  <c r="AD200" i="2"/>
  <c r="AK200" i="2"/>
  <c r="AG200" i="2"/>
  <c r="AC200" i="2"/>
  <c r="AJ200" i="2"/>
  <c r="AF200" i="2"/>
  <c r="AB200" i="2"/>
  <c r="Z200" i="2"/>
  <c r="Y200" i="2"/>
  <c r="AK173" i="2"/>
  <c r="AG173" i="2"/>
  <c r="AC173" i="2"/>
  <c r="AN173" i="2"/>
  <c r="AJ173" i="2"/>
  <c r="AF173" i="2"/>
  <c r="AB173" i="2"/>
  <c r="AM173" i="2"/>
  <c r="AI173" i="2"/>
  <c r="AE173" i="2"/>
  <c r="AA173" i="2"/>
  <c r="Z173" i="2"/>
  <c r="AL173" i="2"/>
  <c r="AH173" i="2"/>
  <c r="AD173" i="2"/>
  <c r="Y173" i="2"/>
  <c r="AM76" i="2"/>
  <c r="AI76" i="2"/>
  <c r="AE76" i="2"/>
  <c r="AA76" i="2"/>
  <c r="Z76" i="2"/>
  <c r="AL76" i="2"/>
  <c r="AH76" i="2"/>
  <c r="AD76" i="2"/>
  <c r="AK76" i="2"/>
  <c r="AG76" i="2"/>
  <c r="AC76" i="2"/>
  <c r="AN76" i="2"/>
  <c r="AJ76" i="2"/>
  <c r="AF76" i="2"/>
  <c r="AB76" i="2"/>
  <c r="Y76" i="2"/>
  <c r="AK34" i="2"/>
  <c r="AG34" i="2"/>
  <c r="AC34" i="2"/>
  <c r="Z34" i="2"/>
  <c r="AJ34" i="2"/>
  <c r="AF34" i="2"/>
  <c r="AB34" i="2"/>
  <c r="AM34" i="2"/>
  <c r="AI34" i="2"/>
  <c r="AE34" i="2"/>
  <c r="AA34" i="2"/>
  <c r="AL34" i="2"/>
  <c r="AH34" i="2"/>
  <c r="AH79" i="2" s="1"/>
  <c r="AD34" i="2"/>
  <c r="Y34" i="2"/>
  <c r="AM164" i="2"/>
  <c r="AI164" i="2"/>
  <c r="AE164" i="2"/>
  <c r="AA164" i="2"/>
  <c r="AL164" i="2"/>
  <c r="AH164" i="2"/>
  <c r="AD164" i="2"/>
  <c r="AK164" i="2"/>
  <c r="AG164" i="2"/>
  <c r="AC164" i="2"/>
  <c r="AN164" i="2"/>
  <c r="AJ164" i="2"/>
  <c r="AF164" i="2"/>
  <c r="AB164" i="2"/>
  <c r="Z164" i="2"/>
  <c r="Y164" i="2"/>
  <c r="AB236" i="2"/>
  <c r="AA236" i="2"/>
  <c r="AD236" i="2"/>
  <c r="AC236" i="2"/>
  <c r="Z236" i="2"/>
  <c r="Y236" i="2"/>
  <c r="AK65" i="2"/>
  <c r="AG65" i="2"/>
  <c r="AC65" i="2"/>
  <c r="AN65" i="2"/>
  <c r="AJ65" i="2"/>
  <c r="AF65" i="2"/>
  <c r="AB65" i="2"/>
  <c r="Z65" i="2"/>
  <c r="AM65" i="2"/>
  <c r="AI65" i="2"/>
  <c r="AE65" i="2"/>
  <c r="AA65" i="2"/>
  <c r="AL65" i="2"/>
  <c r="AH65" i="2"/>
  <c r="AD65" i="2"/>
  <c r="Y65" i="2"/>
  <c r="AM146" i="2"/>
  <c r="AI146" i="2"/>
  <c r="AE146" i="2"/>
  <c r="AA146" i="2"/>
  <c r="AL146" i="2"/>
  <c r="AH146" i="2"/>
  <c r="AD146" i="2"/>
  <c r="Z146" i="2"/>
  <c r="AK146" i="2"/>
  <c r="AG146" i="2"/>
  <c r="AC146" i="2"/>
  <c r="AN146" i="2"/>
  <c r="AJ146" i="2"/>
  <c r="AF146" i="2"/>
  <c r="AB146" i="2"/>
  <c r="Y146" i="2"/>
  <c r="AL209" i="2"/>
  <c r="AH209" i="2"/>
  <c r="AD209" i="2"/>
  <c r="Z209" i="2"/>
  <c r="AK209" i="2"/>
  <c r="AG209" i="2"/>
  <c r="AC209" i="2"/>
  <c r="AN209" i="2"/>
  <c r="AJ209" i="2"/>
  <c r="AF209" i="2"/>
  <c r="AB209" i="2"/>
  <c r="AM209" i="2"/>
  <c r="AI209" i="2"/>
  <c r="AE209" i="2"/>
  <c r="AA209" i="2"/>
  <c r="Y209" i="2"/>
  <c r="AM110" i="2"/>
  <c r="AI110" i="2"/>
  <c r="AE110" i="2"/>
  <c r="AA110" i="2"/>
  <c r="AL110" i="2"/>
  <c r="AH110" i="2"/>
  <c r="AD110" i="2"/>
  <c r="Z110" i="2"/>
  <c r="AK110" i="2"/>
  <c r="AG110" i="2"/>
  <c r="AC110" i="2"/>
  <c r="AN110" i="2"/>
  <c r="AJ110" i="2"/>
  <c r="AF110" i="2"/>
  <c r="AB110" i="2"/>
  <c r="Y110" i="2"/>
  <c r="AE22" i="2"/>
  <c r="AA22" i="2"/>
  <c r="AD22" i="2"/>
  <c r="AD79" i="2" s="1"/>
  <c r="Z22" i="2"/>
  <c r="Z79" i="2" s="1"/>
  <c r="AC22" i="2"/>
  <c r="AF22" i="2"/>
  <c r="AB22" i="2"/>
  <c r="AB79" i="2" s="1"/>
  <c r="X79" i="2"/>
  <c r="Y22" i="2"/>
  <c r="AK119" i="2"/>
  <c r="AG119" i="2"/>
  <c r="AC119" i="2"/>
  <c r="Z119" i="2"/>
  <c r="AN119" i="2"/>
  <c r="AJ119" i="2"/>
  <c r="AF119" i="2"/>
  <c r="AB119" i="2"/>
  <c r="AM119" i="2"/>
  <c r="AI119" i="2"/>
  <c r="AE119" i="2"/>
  <c r="AA119" i="2"/>
  <c r="AL119" i="2"/>
  <c r="AH119" i="2"/>
  <c r="AD119" i="2"/>
  <c r="Y119" i="2"/>
  <c r="AM55" i="2"/>
  <c r="AI55" i="2"/>
  <c r="AE55" i="2"/>
  <c r="AA55" i="2"/>
  <c r="Z55" i="2"/>
  <c r="AL55" i="2"/>
  <c r="AH55" i="2"/>
  <c r="AD55" i="2"/>
  <c r="AK55" i="2"/>
  <c r="AG55" i="2"/>
  <c r="AC55" i="2"/>
  <c r="AN55" i="2"/>
  <c r="AN79" i="2" s="1"/>
  <c r="AJ55" i="2"/>
  <c r="AF55" i="2"/>
  <c r="AB55" i="2"/>
  <c r="Y55" i="2"/>
  <c r="AM182" i="2"/>
  <c r="AI182" i="2"/>
  <c r="AE182" i="2"/>
  <c r="AA182" i="2"/>
  <c r="AL182" i="2"/>
  <c r="AH182" i="2"/>
  <c r="AD182" i="2"/>
  <c r="Z182" i="2"/>
  <c r="AK182" i="2"/>
  <c r="AG182" i="2"/>
  <c r="AC182" i="2"/>
  <c r="AN182" i="2"/>
  <c r="AJ182" i="2"/>
  <c r="AF182" i="2"/>
  <c r="AB182" i="2"/>
  <c r="Y182" i="2"/>
  <c r="AN244" i="2"/>
  <c r="AJ244" i="2"/>
  <c r="AF244" i="2"/>
  <c r="AB244" i="2"/>
  <c r="AM244" i="2"/>
  <c r="AI244" i="2"/>
  <c r="AE244" i="2"/>
  <c r="AA244" i="2"/>
  <c r="AL244" i="2"/>
  <c r="AH244" i="2"/>
  <c r="AD244" i="2"/>
  <c r="AK244" i="2"/>
  <c r="AG244" i="2"/>
  <c r="AC244" i="2"/>
  <c r="Z244" i="2"/>
  <c r="Y244" i="2"/>
  <c r="AK101" i="2"/>
  <c r="AG101" i="2"/>
  <c r="AC101" i="2"/>
  <c r="AN101" i="2"/>
  <c r="AJ101" i="2"/>
  <c r="AF101" i="2"/>
  <c r="AB101" i="2"/>
  <c r="Z101" i="2"/>
  <c r="AM101" i="2"/>
  <c r="AI101" i="2"/>
  <c r="AE101" i="2"/>
  <c r="AA101" i="2"/>
  <c r="AL101" i="2"/>
  <c r="AH101" i="2"/>
  <c r="AH247" i="2" s="1"/>
  <c r="AD101" i="2"/>
  <c r="X247" i="2"/>
  <c r="Y101" i="2"/>
  <c r="AK155" i="2"/>
  <c r="AG155" i="2"/>
  <c r="AC155" i="2"/>
  <c r="Z155" i="2"/>
  <c r="AN155" i="2"/>
  <c r="AJ155" i="2"/>
  <c r="AF155" i="2"/>
  <c r="AB155" i="2"/>
  <c r="AM155" i="2"/>
  <c r="AI155" i="2"/>
  <c r="AE155" i="2"/>
  <c r="AA155" i="2"/>
  <c r="AL155" i="2"/>
  <c r="AH155" i="2"/>
  <c r="AD155" i="2"/>
  <c r="Y155" i="2"/>
  <c r="AL227" i="2"/>
  <c r="AH227" i="2"/>
  <c r="AD227" i="2"/>
  <c r="AK227" i="2"/>
  <c r="AG227" i="2"/>
  <c r="AC227" i="2"/>
  <c r="AN227" i="2"/>
  <c r="AJ227" i="2"/>
  <c r="AF227" i="2"/>
  <c r="AB227" i="2"/>
  <c r="AM227" i="2"/>
  <c r="AI227" i="2"/>
  <c r="AE227" i="2"/>
  <c r="AA227" i="2"/>
  <c r="Z227" i="2"/>
  <c r="Y227" i="2"/>
  <c r="BH140" i="5"/>
  <c r="BY140" i="5" s="1"/>
  <c r="AS122" i="5"/>
  <c r="AT122" i="5" s="1"/>
  <c r="BH113" i="5"/>
  <c r="BY113" i="5" s="1"/>
  <c r="BY194" i="5"/>
  <c r="BZ201" i="5"/>
  <c r="BZ122" i="5"/>
  <c r="BH185" i="5"/>
  <c r="BY185" i="5" s="1"/>
  <c r="AQ204" i="5"/>
  <c r="AN82" i="5"/>
  <c r="AC82" i="5"/>
  <c r="AE82" i="5"/>
  <c r="Z82" i="5"/>
  <c r="AB82" i="5"/>
  <c r="AD82" i="5"/>
  <c r="AF82" i="5"/>
  <c r="AA82" i="5"/>
  <c r="BI113" i="5"/>
  <c r="AS113" i="5"/>
  <c r="AR149" i="5"/>
  <c r="BH149" i="5"/>
  <c r="BY149" i="5" s="1"/>
  <c r="AG82" i="5"/>
  <c r="BJ122" i="5"/>
  <c r="BI140" i="5"/>
  <c r="AS140" i="5"/>
  <c r="BH176" i="5"/>
  <c r="BY176" i="5" s="1"/>
  <c r="AR176" i="5"/>
  <c r="CO68" i="5"/>
  <c r="CP68" i="5" s="1"/>
  <c r="CQ68" i="5" s="1"/>
  <c r="CR68" i="5" s="1"/>
  <c r="CS68" i="5" s="1"/>
  <c r="CT68" i="5" s="1"/>
  <c r="CU68" i="5" s="1"/>
  <c r="CV68" i="5" s="1"/>
  <c r="CW68" i="5" s="1"/>
  <c r="CX68" i="5" s="1"/>
  <c r="CY68" i="5" s="1"/>
  <c r="CZ68" i="5" s="1"/>
  <c r="DA68" i="5" s="1"/>
  <c r="DB68" i="5" s="1"/>
  <c r="DC68" i="5" s="1"/>
  <c r="DD68" i="5" s="1"/>
  <c r="AP68" i="5"/>
  <c r="BG68" i="5" s="1"/>
  <c r="BX68" i="5" s="1"/>
  <c r="AQ68" i="5"/>
  <c r="CO45" i="5"/>
  <c r="CP45" i="5" s="1"/>
  <c r="CQ45" i="5" s="1"/>
  <c r="CR45" i="5" s="1"/>
  <c r="CS45" i="5" s="1"/>
  <c r="CT45" i="5" s="1"/>
  <c r="CU45" i="5" s="1"/>
  <c r="CV45" i="5" s="1"/>
  <c r="CW45" i="5" s="1"/>
  <c r="CX45" i="5" s="1"/>
  <c r="CY45" i="5" s="1"/>
  <c r="CZ45" i="5" s="1"/>
  <c r="DA45" i="5" s="1"/>
  <c r="DB45" i="5" s="1"/>
  <c r="DC45" i="5" s="1"/>
  <c r="DD45" i="5" s="1"/>
  <c r="AQ45" i="5"/>
  <c r="AP45" i="5"/>
  <c r="BG45" i="5" s="1"/>
  <c r="BX45" i="5" s="1"/>
  <c r="AP34" i="5"/>
  <c r="BG34" i="5" s="1"/>
  <c r="BX34" i="5" s="1"/>
  <c r="CO34" i="5"/>
  <c r="CP34" i="5" s="1"/>
  <c r="CQ34" i="5" s="1"/>
  <c r="CR34" i="5" s="1"/>
  <c r="CS34" i="5" s="1"/>
  <c r="CT34" i="5" s="1"/>
  <c r="CU34" i="5" s="1"/>
  <c r="CV34" i="5" s="1"/>
  <c r="CW34" i="5" s="1"/>
  <c r="CX34" i="5" s="1"/>
  <c r="CY34" i="5" s="1"/>
  <c r="CZ34" i="5" s="1"/>
  <c r="DA34" i="5" s="1"/>
  <c r="DB34" i="5" s="1"/>
  <c r="DC34" i="5" s="1"/>
  <c r="DD34" i="5" s="1"/>
  <c r="AQ34" i="5"/>
  <c r="AL82" i="5"/>
  <c r="BG131" i="5"/>
  <c r="BX131" i="5" s="1"/>
  <c r="AP204" i="5"/>
  <c r="AS104" i="5"/>
  <c r="BI104" i="5"/>
  <c r="BZ104" i="5" s="1"/>
  <c r="BH158" i="5"/>
  <c r="BY158" i="5" s="1"/>
  <c r="AR158" i="5"/>
  <c r="BI185" i="5"/>
  <c r="AS185" i="5"/>
  <c r="AT201" i="5"/>
  <c r="BJ201" i="5"/>
  <c r="AK82" i="5"/>
  <c r="AI82" i="5"/>
  <c r="BH79" i="5"/>
  <c r="BY79" i="5" s="1"/>
  <c r="AR79" i="5"/>
  <c r="Y82" i="5"/>
  <c r="CO22" i="5"/>
  <c r="CP22" i="5" s="1"/>
  <c r="CQ22" i="5" s="1"/>
  <c r="CR22" i="5" s="1"/>
  <c r="CS22" i="5" s="1"/>
  <c r="CT22" i="5" s="1"/>
  <c r="CU22" i="5" s="1"/>
  <c r="CV22" i="5" s="1"/>
  <c r="CW22" i="5" s="1"/>
  <c r="CX22" i="5" s="1"/>
  <c r="CY22" i="5" s="1"/>
  <c r="CZ22" i="5" s="1"/>
  <c r="DA22" i="5" s="1"/>
  <c r="DB22" i="5" s="1"/>
  <c r="DC22" i="5" s="1"/>
  <c r="DD22" i="5" s="1"/>
  <c r="AQ22" i="5"/>
  <c r="AP22" i="5"/>
  <c r="CO57" i="5"/>
  <c r="CP57" i="5" s="1"/>
  <c r="CQ57" i="5" s="1"/>
  <c r="CR57" i="5" s="1"/>
  <c r="CS57" i="5" s="1"/>
  <c r="CT57" i="5" s="1"/>
  <c r="CU57" i="5" s="1"/>
  <c r="CV57" i="5" s="1"/>
  <c r="CW57" i="5" s="1"/>
  <c r="CX57" i="5" s="1"/>
  <c r="CY57" i="5" s="1"/>
  <c r="CZ57" i="5" s="1"/>
  <c r="DA57" i="5" s="1"/>
  <c r="DB57" i="5" s="1"/>
  <c r="DC57" i="5" s="1"/>
  <c r="DD57" i="5" s="1"/>
  <c r="AP57" i="5"/>
  <c r="BG57" i="5" s="1"/>
  <c r="BX57" i="5" s="1"/>
  <c r="AQ57" i="5"/>
  <c r="BI194" i="5"/>
  <c r="AS194" i="5"/>
  <c r="BH167" i="5"/>
  <c r="BY167" i="5" s="1"/>
  <c r="AR167" i="5"/>
  <c r="AJ82" i="5"/>
  <c r="AH82" i="5"/>
  <c r="AM82" i="5"/>
  <c r="AR131" i="5"/>
  <c r="BH131" i="5"/>
  <c r="N247" i="2"/>
  <c r="N262" i="2" s="1"/>
  <c r="N79" i="2"/>
  <c r="N88" i="2" s="1"/>
  <c r="O79" i="1"/>
  <c r="Q79" i="1"/>
  <c r="M79" i="1"/>
  <c r="K79" i="1"/>
  <c r="AF247" i="2" l="1"/>
  <c r="AG247" i="2"/>
  <c r="AQ110" i="2"/>
  <c r="AP110" i="2"/>
  <c r="BG110" i="2" s="1"/>
  <c r="BX110" i="2" s="1"/>
  <c r="CO110" i="2"/>
  <c r="CP110" i="2" s="1"/>
  <c r="CQ110" i="2" s="1"/>
  <c r="CR110" i="2" s="1"/>
  <c r="CS110" i="2" s="1"/>
  <c r="CT110" i="2" s="1"/>
  <c r="CU110" i="2" s="1"/>
  <c r="CV110" i="2" s="1"/>
  <c r="CW110" i="2" s="1"/>
  <c r="CX110" i="2" s="1"/>
  <c r="CY110" i="2" s="1"/>
  <c r="CZ110" i="2" s="1"/>
  <c r="DA110" i="2" s="1"/>
  <c r="DB110" i="2" s="1"/>
  <c r="DC110" i="2" s="1"/>
  <c r="DD110" i="2" s="1"/>
  <c r="AA247" i="2"/>
  <c r="AP209" i="2"/>
  <c r="BG209" i="2" s="1"/>
  <c r="BX209" i="2" s="1"/>
  <c r="AQ209" i="2"/>
  <c r="CO209" i="2"/>
  <c r="CP209" i="2" s="1"/>
  <c r="CQ209" i="2" s="1"/>
  <c r="CR209" i="2" s="1"/>
  <c r="CS209" i="2" s="1"/>
  <c r="CT209" i="2" s="1"/>
  <c r="CU209" i="2" s="1"/>
  <c r="CV209" i="2" s="1"/>
  <c r="CW209" i="2" s="1"/>
  <c r="CX209" i="2" s="1"/>
  <c r="CY209" i="2" s="1"/>
  <c r="CZ209" i="2" s="1"/>
  <c r="DA209" i="2" s="1"/>
  <c r="DB209" i="2" s="1"/>
  <c r="DC209" i="2" s="1"/>
  <c r="DD209" i="2" s="1"/>
  <c r="AQ146" i="2"/>
  <c r="AP146" i="2"/>
  <c r="BG146" i="2" s="1"/>
  <c r="BX146" i="2" s="1"/>
  <c r="CO146" i="2"/>
  <c r="CP146" i="2" s="1"/>
  <c r="CQ146" i="2" s="1"/>
  <c r="CR146" i="2" s="1"/>
  <c r="CS146" i="2" s="1"/>
  <c r="CT146" i="2" s="1"/>
  <c r="CU146" i="2" s="1"/>
  <c r="CV146" i="2" s="1"/>
  <c r="CW146" i="2" s="1"/>
  <c r="CX146" i="2" s="1"/>
  <c r="CY146" i="2" s="1"/>
  <c r="CZ146" i="2" s="1"/>
  <c r="DA146" i="2" s="1"/>
  <c r="DB146" i="2" s="1"/>
  <c r="DC146" i="2" s="1"/>
  <c r="DD146" i="2" s="1"/>
  <c r="AQ65" i="2"/>
  <c r="AP65" i="2"/>
  <c r="BG65" i="2" s="1"/>
  <c r="BX65" i="2" s="1"/>
  <c r="CO65" i="2"/>
  <c r="CP65" i="2" s="1"/>
  <c r="CQ65" i="2" s="1"/>
  <c r="CR65" i="2" s="1"/>
  <c r="CS65" i="2" s="1"/>
  <c r="CT65" i="2" s="1"/>
  <c r="CU65" i="2" s="1"/>
  <c r="CV65" i="2" s="1"/>
  <c r="CW65" i="2" s="1"/>
  <c r="CX65" i="2" s="1"/>
  <c r="CY65" i="2" s="1"/>
  <c r="CZ65" i="2" s="1"/>
  <c r="DA65" i="2" s="1"/>
  <c r="DB65" i="2" s="1"/>
  <c r="DC65" i="2" s="1"/>
  <c r="DD65" i="2" s="1"/>
  <c r="AQ236" i="2"/>
  <c r="AP236" i="2"/>
  <c r="BG236" i="2" s="1"/>
  <c r="BX236" i="2" s="1"/>
  <c r="CO236" i="2"/>
  <c r="CP236" i="2" s="1"/>
  <c r="CQ236" i="2" s="1"/>
  <c r="CR236" i="2" s="1"/>
  <c r="CS236" i="2" s="1"/>
  <c r="CT236" i="2" s="1"/>
  <c r="CU236" i="2" s="1"/>
  <c r="CV236" i="2" s="1"/>
  <c r="CW236" i="2" s="1"/>
  <c r="CX236" i="2" s="1"/>
  <c r="CY236" i="2" s="1"/>
  <c r="CZ236" i="2" s="1"/>
  <c r="DA236" i="2" s="1"/>
  <c r="DB236" i="2" s="1"/>
  <c r="DC236" i="2" s="1"/>
  <c r="DD236" i="2" s="1"/>
  <c r="AI79" i="2"/>
  <c r="AJ79" i="2"/>
  <c r="AK79" i="2"/>
  <c r="AQ218" i="2"/>
  <c r="AP218" i="2"/>
  <c r="BG218" i="2" s="1"/>
  <c r="BX218" i="2" s="1"/>
  <c r="CO218" i="2"/>
  <c r="CP218" i="2" s="1"/>
  <c r="CQ218" i="2" s="1"/>
  <c r="CR218" i="2" s="1"/>
  <c r="CS218" i="2" s="1"/>
  <c r="CT218" i="2" s="1"/>
  <c r="CU218" i="2" s="1"/>
  <c r="CV218" i="2" s="1"/>
  <c r="CW218" i="2" s="1"/>
  <c r="CX218" i="2" s="1"/>
  <c r="CY218" i="2" s="1"/>
  <c r="CZ218" i="2" s="1"/>
  <c r="DA218" i="2" s="1"/>
  <c r="DB218" i="2" s="1"/>
  <c r="DC218" i="2" s="1"/>
  <c r="DD218" i="2" s="1"/>
  <c r="AQ128" i="2"/>
  <c r="AP128" i="2"/>
  <c r="BG128" i="2" s="1"/>
  <c r="BX128" i="2" s="1"/>
  <c r="CO128" i="2"/>
  <c r="CP128" i="2" s="1"/>
  <c r="CQ128" i="2" s="1"/>
  <c r="CR128" i="2" s="1"/>
  <c r="CS128" i="2" s="1"/>
  <c r="CT128" i="2" s="1"/>
  <c r="CU128" i="2" s="1"/>
  <c r="CV128" i="2" s="1"/>
  <c r="CW128" i="2" s="1"/>
  <c r="CX128" i="2" s="1"/>
  <c r="CY128" i="2" s="1"/>
  <c r="CZ128" i="2" s="1"/>
  <c r="DA128" i="2" s="1"/>
  <c r="DB128" i="2" s="1"/>
  <c r="DC128" i="2" s="1"/>
  <c r="DD128" i="2" s="1"/>
  <c r="AP227" i="2"/>
  <c r="BG227" i="2" s="1"/>
  <c r="BX227" i="2" s="1"/>
  <c r="AQ227" i="2"/>
  <c r="CO227" i="2"/>
  <c r="CP227" i="2" s="1"/>
  <c r="CQ227" i="2" s="1"/>
  <c r="CR227" i="2" s="1"/>
  <c r="CS227" i="2" s="1"/>
  <c r="CT227" i="2" s="1"/>
  <c r="CU227" i="2" s="1"/>
  <c r="CV227" i="2" s="1"/>
  <c r="CW227" i="2" s="1"/>
  <c r="CX227" i="2" s="1"/>
  <c r="CY227" i="2" s="1"/>
  <c r="CZ227" i="2" s="1"/>
  <c r="DA227" i="2" s="1"/>
  <c r="DB227" i="2" s="1"/>
  <c r="DC227" i="2" s="1"/>
  <c r="DD227" i="2" s="1"/>
  <c r="AQ155" i="2"/>
  <c r="AP155" i="2"/>
  <c r="BG155" i="2" s="1"/>
  <c r="BX155" i="2" s="1"/>
  <c r="CO155" i="2"/>
  <c r="CP155" i="2" s="1"/>
  <c r="CQ155" i="2" s="1"/>
  <c r="CR155" i="2" s="1"/>
  <c r="CS155" i="2" s="1"/>
  <c r="CT155" i="2" s="1"/>
  <c r="CU155" i="2" s="1"/>
  <c r="CV155" i="2" s="1"/>
  <c r="CW155" i="2" s="1"/>
  <c r="CX155" i="2" s="1"/>
  <c r="CY155" i="2" s="1"/>
  <c r="CZ155" i="2" s="1"/>
  <c r="DA155" i="2" s="1"/>
  <c r="DB155" i="2" s="1"/>
  <c r="DC155" i="2" s="1"/>
  <c r="DD155" i="2" s="1"/>
  <c r="Y247" i="2"/>
  <c r="AQ101" i="2"/>
  <c r="AP101" i="2"/>
  <c r="CO101" i="2"/>
  <c r="CP101" i="2" s="1"/>
  <c r="CQ101" i="2" s="1"/>
  <c r="CR101" i="2" s="1"/>
  <c r="CS101" i="2" s="1"/>
  <c r="CT101" i="2" s="1"/>
  <c r="CU101" i="2" s="1"/>
  <c r="CV101" i="2" s="1"/>
  <c r="CW101" i="2" s="1"/>
  <c r="CX101" i="2" s="1"/>
  <c r="CY101" i="2" s="1"/>
  <c r="CZ101" i="2" s="1"/>
  <c r="DA101" i="2" s="1"/>
  <c r="DB101" i="2" s="1"/>
  <c r="DC101" i="2" s="1"/>
  <c r="DD101" i="2" s="1"/>
  <c r="AL247" i="2"/>
  <c r="AJ247" i="2"/>
  <c r="AK247" i="2"/>
  <c r="AE247" i="2"/>
  <c r="AL79" i="2"/>
  <c r="AM79" i="2"/>
  <c r="AP76" i="2"/>
  <c r="BG76" i="2" s="1"/>
  <c r="BX76" i="2" s="1"/>
  <c r="AQ76" i="2"/>
  <c r="CO76" i="2"/>
  <c r="CP76" i="2" s="1"/>
  <c r="CQ76" i="2" s="1"/>
  <c r="CR76" i="2" s="1"/>
  <c r="CS76" i="2" s="1"/>
  <c r="CT76" i="2" s="1"/>
  <c r="CU76" i="2" s="1"/>
  <c r="CV76" i="2" s="1"/>
  <c r="CW76" i="2" s="1"/>
  <c r="CX76" i="2" s="1"/>
  <c r="CY76" i="2" s="1"/>
  <c r="CZ76" i="2" s="1"/>
  <c r="DA76" i="2" s="1"/>
  <c r="DB76" i="2" s="1"/>
  <c r="DC76" i="2" s="1"/>
  <c r="DD76" i="2" s="1"/>
  <c r="AP191" i="2"/>
  <c r="BG191" i="2" s="1"/>
  <c r="BX191" i="2" s="1"/>
  <c r="AQ191" i="2"/>
  <c r="CO191" i="2"/>
  <c r="CP191" i="2" s="1"/>
  <c r="CQ191" i="2" s="1"/>
  <c r="CR191" i="2" s="1"/>
  <c r="CS191" i="2" s="1"/>
  <c r="CT191" i="2" s="1"/>
  <c r="CU191" i="2" s="1"/>
  <c r="CV191" i="2" s="1"/>
  <c r="CW191" i="2" s="1"/>
  <c r="CX191" i="2" s="1"/>
  <c r="CY191" i="2" s="1"/>
  <c r="CZ191" i="2" s="1"/>
  <c r="DA191" i="2" s="1"/>
  <c r="DB191" i="2" s="1"/>
  <c r="DC191" i="2" s="1"/>
  <c r="DD191" i="2" s="1"/>
  <c r="AQ137" i="2"/>
  <c r="AP137" i="2"/>
  <c r="BG137" i="2" s="1"/>
  <c r="BX137" i="2" s="1"/>
  <c r="CO137" i="2"/>
  <c r="CP137" i="2" s="1"/>
  <c r="CQ137" i="2" s="1"/>
  <c r="CR137" i="2" s="1"/>
  <c r="CS137" i="2" s="1"/>
  <c r="CT137" i="2" s="1"/>
  <c r="CU137" i="2" s="1"/>
  <c r="CV137" i="2" s="1"/>
  <c r="CW137" i="2" s="1"/>
  <c r="CX137" i="2" s="1"/>
  <c r="CY137" i="2" s="1"/>
  <c r="CZ137" i="2" s="1"/>
  <c r="DA137" i="2" s="1"/>
  <c r="DB137" i="2" s="1"/>
  <c r="DC137" i="2" s="1"/>
  <c r="DD137" i="2" s="1"/>
  <c r="AQ45" i="2"/>
  <c r="AP45" i="2"/>
  <c r="BG45" i="2" s="1"/>
  <c r="BX45" i="2" s="1"/>
  <c r="CO45" i="2"/>
  <c r="CP45" i="2" s="1"/>
  <c r="CQ45" i="2" s="1"/>
  <c r="CR45" i="2" s="1"/>
  <c r="CS45" i="2" s="1"/>
  <c r="CT45" i="2" s="1"/>
  <c r="CU45" i="2" s="1"/>
  <c r="CV45" i="2" s="1"/>
  <c r="CW45" i="2" s="1"/>
  <c r="CX45" i="2" s="1"/>
  <c r="CY45" i="2" s="1"/>
  <c r="CZ45" i="2" s="1"/>
  <c r="DA45" i="2" s="1"/>
  <c r="DB45" i="2" s="1"/>
  <c r="DC45" i="2" s="1"/>
  <c r="DD45" i="2" s="1"/>
  <c r="Z247" i="2"/>
  <c r="AN247" i="2"/>
  <c r="AP244" i="2"/>
  <c r="BG244" i="2" s="1"/>
  <c r="BX244" i="2" s="1"/>
  <c r="AQ244" i="2"/>
  <c r="CO244" i="2"/>
  <c r="CP244" i="2" s="1"/>
  <c r="CQ244" i="2" s="1"/>
  <c r="CR244" i="2" s="1"/>
  <c r="CS244" i="2" s="1"/>
  <c r="CT244" i="2" s="1"/>
  <c r="CU244" i="2" s="1"/>
  <c r="CV244" i="2" s="1"/>
  <c r="CW244" i="2" s="1"/>
  <c r="CX244" i="2" s="1"/>
  <c r="CY244" i="2" s="1"/>
  <c r="CZ244" i="2" s="1"/>
  <c r="DA244" i="2" s="1"/>
  <c r="DB244" i="2" s="1"/>
  <c r="DC244" i="2" s="1"/>
  <c r="DD244" i="2" s="1"/>
  <c r="AQ182" i="2"/>
  <c r="AP182" i="2"/>
  <c r="BG182" i="2" s="1"/>
  <c r="BX182" i="2" s="1"/>
  <c r="CO182" i="2"/>
  <c r="CP182" i="2" s="1"/>
  <c r="CQ182" i="2" s="1"/>
  <c r="CR182" i="2" s="1"/>
  <c r="CS182" i="2" s="1"/>
  <c r="CT182" i="2" s="1"/>
  <c r="CU182" i="2" s="1"/>
  <c r="CV182" i="2" s="1"/>
  <c r="CW182" i="2" s="1"/>
  <c r="CX182" i="2" s="1"/>
  <c r="CY182" i="2" s="1"/>
  <c r="CZ182" i="2" s="1"/>
  <c r="DA182" i="2" s="1"/>
  <c r="DB182" i="2" s="1"/>
  <c r="DC182" i="2" s="1"/>
  <c r="DD182" i="2" s="1"/>
  <c r="AQ55" i="2"/>
  <c r="AP55" i="2"/>
  <c r="BG55" i="2" s="1"/>
  <c r="BX55" i="2" s="1"/>
  <c r="CO55" i="2"/>
  <c r="CP55" i="2" s="1"/>
  <c r="CQ55" i="2" s="1"/>
  <c r="CR55" i="2" s="1"/>
  <c r="CS55" i="2" s="1"/>
  <c r="CT55" i="2" s="1"/>
  <c r="CU55" i="2" s="1"/>
  <c r="CV55" i="2" s="1"/>
  <c r="CW55" i="2" s="1"/>
  <c r="CX55" i="2" s="1"/>
  <c r="CY55" i="2" s="1"/>
  <c r="CZ55" i="2" s="1"/>
  <c r="DA55" i="2" s="1"/>
  <c r="DB55" i="2" s="1"/>
  <c r="DC55" i="2" s="1"/>
  <c r="DD55" i="2" s="1"/>
  <c r="AF79" i="2"/>
  <c r="AA79" i="2"/>
  <c r="AI247" i="2"/>
  <c r="AQ164" i="2"/>
  <c r="AP164" i="2"/>
  <c r="BG164" i="2" s="1"/>
  <c r="BX164" i="2" s="1"/>
  <c r="CO164" i="2"/>
  <c r="CP164" i="2" s="1"/>
  <c r="CQ164" i="2" s="1"/>
  <c r="CR164" i="2" s="1"/>
  <c r="CS164" i="2" s="1"/>
  <c r="CT164" i="2" s="1"/>
  <c r="CU164" i="2" s="1"/>
  <c r="CV164" i="2" s="1"/>
  <c r="CW164" i="2" s="1"/>
  <c r="CX164" i="2" s="1"/>
  <c r="CY164" i="2" s="1"/>
  <c r="CZ164" i="2" s="1"/>
  <c r="DA164" i="2" s="1"/>
  <c r="DB164" i="2" s="1"/>
  <c r="DC164" i="2" s="1"/>
  <c r="DD164" i="2" s="1"/>
  <c r="AQ34" i="2"/>
  <c r="AP34" i="2"/>
  <c r="BG34" i="2" s="1"/>
  <c r="BX34" i="2" s="1"/>
  <c r="CO34" i="2"/>
  <c r="CP34" i="2" s="1"/>
  <c r="CQ34" i="2" s="1"/>
  <c r="CR34" i="2" s="1"/>
  <c r="CS34" i="2" s="1"/>
  <c r="CT34" i="2" s="1"/>
  <c r="CU34" i="2" s="1"/>
  <c r="CV34" i="2" s="1"/>
  <c r="CW34" i="2" s="1"/>
  <c r="CX34" i="2" s="1"/>
  <c r="CY34" i="2" s="1"/>
  <c r="CZ34" i="2" s="1"/>
  <c r="DA34" i="2" s="1"/>
  <c r="DB34" i="2" s="1"/>
  <c r="DC34" i="2" s="1"/>
  <c r="DD34" i="2" s="1"/>
  <c r="AQ173" i="2"/>
  <c r="AP173" i="2"/>
  <c r="BG173" i="2" s="1"/>
  <c r="BX173" i="2" s="1"/>
  <c r="CO173" i="2"/>
  <c r="CP173" i="2" s="1"/>
  <c r="CQ173" i="2" s="1"/>
  <c r="CR173" i="2" s="1"/>
  <c r="CS173" i="2" s="1"/>
  <c r="CT173" i="2" s="1"/>
  <c r="CU173" i="2" s="1"/>
  <c r="CV173" i="2" s="1"/>
  <c r="CW173" i="2" s="1"/>
  <c r="CX173" i="2" s="1"/>
  <c r="CY173" i="2" s="1"/>
  <c r="CZ173" i="2" s="1"/>
  <c r="DA173" i="2" s="1"/>
  <c r="DB173" i="2" s="1"/>
  <c r="DC173" i="2" s="1"/>
  <c r="DD173" i="2" s="1"/>
  <c r="AQ200" i="2"/>
  <c r="AP200" i="2"/>
  <c r="BG200" i="2" s="1"/>
  <c r="BX200" i="2" s="1"/>
  <c r="CO200" i="2"/>
  <c r="CP200" i="2" s="1"/>
  <c r="CQ200" i="2" s="1"/>
  <c r="CR200" i="2" s="1"/>
  <c r="CS200" i="2" s="1"/>
  <c r="CT200" i="2" s="1"/>
  <c r="CU200" i="2" s="1"/>
  <c r="CV200" i="2" s="1"/>
  <c r="CW200" i="2" s="1"/>
  <c r="CX200" i="2" s="1"/>
  <c r="CY200" i="2" s="1"/>
  <c r="CZ200" i="2" s="1"/>
  <c r="DA200" i="2" s="1"/>
  <c r="DB200" i="2" s="1"/>
  <c r="DC200" i="2" s="1"/>
  <c r="DD200" i="2" s="1"/>
  <c r="AD247" i="2"/>
  <c r="AB247" i="2"/>
  <c r="AC247" i="2"/>
  <c r="AQ119" i="2"/>
  <c r="AP119" i="2"/>
  <c r="BG119" i="2" s="1"/>
  <c r="BX119" i="2" s="1"/>
  <c r="CO119" i="2"/>
  <c r="CP119" i="2" s="1"/>
  <c r="CQ119" i="2" s="1"/>
  <c r="CR119" i="2" s="1"/>
  <c r="CS119" i="2" s="1"/>
  <c r="CT119" i="2" s="1"/>
  <c r="CU119" i="2" s="1"/>
  <c r="CV119" i="2" s="1"/>
  <c r="CW119" i="2" s="1"/>
  <c r="CX119" i="2" s="1"/>
  <c r="CY119" i="2" s="1"/>
  <c r="CZ119" i="2" s="1"/>
  <c r="DA119" i="2" s="1"/>
  <c r="DB119" i="2" s="1"/>
  <c r="DC119" i="2" s="1"/>
  <c r="DD119" i="2" s="1"/>
  <c r="Y79" i="2"/>
  <c r="AP22" i="2"/>
  <c r="AQ22" i="2"/>
  <c r="CO22" i="2"/>
  <c r="CP22" i="2" s="1"/>
  <c r="CQ22" i="2" s="1"/>
  <c r="CR22" i="2" s="1"/>
  <c r="CS22" i="2" s="1"/>
  <c r="CT22" i="2" s="1"/>
  <c r="CU22" i="2" s="1"/>
  <c r="CV22" i="2" s="1"/>
  <c r="CW22" i="2" s="1"/>
  <c r="CX22" i="2" s="1"/>
  <c r="CY22" i="2" s="1"/>
  <c r="CZ22" i="2" s="1"/>
  <c r="DA22" i="2" s="1"/>
  <c r="DB22" i="2" s="1"/>
  <c r="DC22" i="2" s="1"/>
  <c r="DD22" i="2" s="1"/>
  <c r="AC79" i="2"/>
  <c r="AE79" i="2"/>
  <c r="AM247" i="2"/>
  <c r="AG79" i="2"/>
  <c r="CA122" i="5"/>
  <c r="BZ140" i="5"/>
  <c r="BZ194" i="5"/>
  <c r="BZ113" i="5"/>
  <c r="CA201" i="5"/>
  <c r="BZ185" i="5"/>
  <c r="BY131" i="5"/>
  <c r="AR204" i="5"/>
  <c r="AP82" i="5"/>
  <c r="BG22" i="5"/>
  <c r="BX22" i="5" s="1"/>
  <c r="AS158" i="5"/>
  <c r="BI158" i="5"/>
  <c r="BZ158" i="5" s="1"/>
  <c r="BH68" i="5"/>
  <c r="BY68" i="5" s="1"/>
  <c r="AR68" i="5"/>
  <c r="BI176" i="5"/>
  <c r="BZ176" i="5" s="1"/>
  <c r="AS176" i="5"/>
  <c r="AS149" i="5"/>
  <c r="BI149" i="5"/>
  <c r="BZ149" i="5" s="1"/>
  <c r="BH57" i="5"/>
  <c r="BY57" i="5" s="1"/>
  <c r="AR57" i="5"/>
  <c r="AT185" i="5"/>
  <c r="BJ185" i="5"/>
  <c r="BH45" i="5"/>
  <c r="BY45" i="5" s="1"/>
  <c r="AR45" i="5"/>
  <c r="AT113" i="5"/>
  <c r="BJ113" i="5"/>
  <c r="AT194" i="5"/>
  <c r="BJ194" i="5"/>
  <c r="AU201" i="5"/>
  <c r="BK201" i="5"/>
  <c r="AT104" i="5"/>
  <c r="BJ104" i="5"/>
  <c r="CA104" i="5" s="1"/>
  <c r="AR34" i="5"/>
  <c r="BH34" i="5"/>
  <c r="BY34" i="5" s="1"/>
  <c r="BJ140" i="5"/>
  <c r="AT140" i="5"/>
  <c r="AU122" i="5"/>
  <c r="BK122" i="5"/>
  <c r="AS131" i="5"/>
  <c r="BI131" i="5"/>
  <c r="AQ82" i="5"/>
  <c r="AR22" i="5"/>
  <c r="BH22" i="5"/>
  <c r="BI167" i="5"/>
  <c r="BZ167" i="5" s="1"/>
  <c r="AS167" i="5"/>
  <c r="BI79" i="5"/>
  <c r="BZ79" i="5" s="1"/>
  <c r="AS79" i="5"/>
  <c r="M68" i="1"/>
  <c r="O68" i="1"/>
  <c r="Q68" i="1"/>
  <c r="K68" i="1"/>
  <c r="BH22" i="2" l="1"/>
  <c r="AQ79" i="2"/>
  <c r="AR22" i="2"/>
  <c r="BH173" i="2"/>
  <c r="AR173" i="2"/>
  <c r="AR55" i="2"/>
  <c r="BH55" i="2"/>
  <c r="AR191" i="2"/>
  <c r="BH191" i="2"/>
  <c r="BG101" i="2"/>
  <c r="BX101" i="2" s="1"/>
  <c r="AP247" i="2"/>
  <c r="AR236" i="2"/>
  <c r="BH236" i="2"/>
  <c r="AR209" i="2"/>
  <c r="BH209" i="2"/>
  <c r="BG22" i="2"/>
  <c r="BX22" i="2" s="1"/>
  <c r="BY22" i="2" s="1"/>
  <c r="AP79" i="2"/>
  <c r="AR119" i="2"/>
  <c r="BH119" i="2"/>
  <c r="BY119" i="2" s="1"/>
  <c r="AR200" i="2"/>
  <c r="BH200" i="2"/>
  <c r="BY200" i="2" s="1"/>
  <c r="AR244" i="2"/>
  <c r="BH244" i="2"/>
  <c r="BY244" i="2" s="1"/>
  <c r="BY191" i="2"/>
  <c r="AR101" i="2"/>
  <c r="BH101" i="2"/>
  <c r="AQ247" i="2"/>
  <c r="AR155" i="2"/>
  <c r="BH155" i="2"/>
  <c r="BY155" i="2" s="1"/>
  <c r="BY209" i="2"/>
  <c r="AR110" i="2"/>
  <c r="BH110" i="2"/>
  <c r="BY110" i="2" s="1"/>
  <c r="BY34" i="2"/>
  <c r="AR164" i="2"/>
  <c r="BH164" i="2"/>
  <c r="BY164" i="2" s="1"/>
  <c r="AR137" i="2"/>
  <c r="BH137" i="2"/>
  <c r="BY137" i="2" s="1"/>
  <c r="AR218" i="2"/>
  <c r="BH218" i="2"/>
  <c r="BY218" i="2" s="1"/>
  <c r="AR146" i="2"/>
  <c r="BH146" i="2"/>
  <c r="BY146" i="2" s="1"/>
  <c r="BY173" i="2"/>
  <c r="AR34" i="2"/>
  <c r="BH34" i="2"/>
  <c r="BY55" i="2"/>
  <c r="AR182" i="2"/>
  <c r="BH182" i="2"/>
  <c r="BY182" i="2" s="1"/>
  <c r="AR45" i="2"/>
  <c r="BH45" i="2"/>
  <c r="BY45" i="2" s="1"/>
  <c r="AR76" i="2"/>
  <c r="BH76" i="2"/>
  <c r="BY76" i="2" s="1"/>
  <c r="AR227" i="2"/>
  <c r="BH227" i="2"/>
  <c r="BY227" i="2" s="1"/>
  <c r="AR128" i="2"/>
  <c r="BH128" i="2"/>
  <c r="BY128" i="2" s="1"/>
  <c r="BY236" i="2"/>
  <c r="AR65" i="2"/>
  <c r="BH65" i="2"/>
  <c r="BY65" i="2" s="1"/>
  <c r="CA185" i="5"/>
  <c r="CB122" i="5"/>
  <c r="CA140" i="5"/>
  <c r="CA194" i="5"/>
  <c r="CA113" i="5"/>
  <c r="CB201" i="5"/>
  <c r="BZ131" i="5"/>
  <c r="AT167" i="5"/>
  <c r="BJ167" i="5"/>
  <c r="CA167" i="5" s="1"/>
  <c r="AR82" i="5"/>
  <c r="AS22" i="5"/>
  <c r="BI22" i="5"/>
  <c r="BJ131" i="5"/>
  <c r="AT131" i="5"/>
  <c r="AU140" i="5"/>
  <c r="BK140" i="5"/>
  <c r="AU104" i="5"/>
  <c r="BK104" i="5"/>
  <c r="CB104" i="5" s="1"/>
  <c r="AU194" i="5"/>
  <c r="BK194" i="5"/>
  <c r="AS45" i="5"/>
  <c r="BI45" i="5"/>
  <c r="BZ45" i="5" s="1"/>
  <c r="BJ176" i="5"/>
  <c r="CA176" i="5" s="1"/>
  <c r="AT176" i="5"/>
  <c r="AT158" i="5"/>
  <c r="BJ158" i="5"/>
  <c r="CA158" i="5" s="1"/>
  <c r="AS204" i="5"/>
  <c r="BK185" i="5"/>
  <c r="AU185" i="5"/>
  <c r="AS68" i="5"/>
  <c r="BI68" i="5"/>
  <c r="BZ68" i="5" s="1"/>
  <c r="BY22" i="5"/>
  <c r="AT79" i="5"/>
  <c r="BJ79" i="5"/>
  <c r="CA79" i="5" s="1"/>
  <c r="AS34" i="5"/>
  <c r="BI34" i="5"/>
  <c r="BZ34" i="5" s="1"/>
  <c r="AU113" i="5"/>
  <c r="BK113" i="5"/>
  <c r="BJ149" i="5"/>
  <c r="CA149" i="5" s="1"/>
  <c r="AT149" i="5"/>
  <c r="AV122" i="5"/>
  <c r="BL122" i="5"/>
  <c r="CC122" i="5" s="1"/>
  <c r="AV201" i="5"/>
  <c r="BL201" i="5"/>
  <c r="AS57" i="5"/>
  <c r="BI57" i="5"/>
  <c r="BZ57" i="5" s="1"/>
  <c r="S68" i="1"/>
  <c r="U68" i="1"/>
  <c r="BZ146" i="2" l="1"/>
  <c r="AS227" i="2"/>
  <c r="BI227" i="2"/>
  <c r="BZ227" i="2" s="1"/>
  <c r="AS76" i="2"/>
  <c r="BI76" i="2"/>
  <c r="BZ76" i="2" s="1"/>
  <c r="AS34" i="2"/>
  <c r="BI34" i="2"/>
  <c r="BZ34" i="2" s="1"/>
  <c r="AS218" i="2"/>
  <c r="BI218" i="2"/>
  <c r="BZ218" i="2" s="1"/>
  <c r="AS209" i="2"/>
  <c r="BI209" i="2"/>
  <c r="BZ209" i="2" s="1"/>
  <c r="BY101" i="2"/>
  <c r="AS182" i="2"/>
  <c r="BI182" i="2"/>
  <c r="BZ182" i="2" s="1"/>
  <c r="BZ173" i="2"/>
  <c r="AS146" i="2"/>
  <c r="BI146" i="2"/>
  <c r="AS137" i="2"/>
  <c r="BI137" i="2"/>
  <c r="BZ137" i="2" s="1"/>
  <c r="AS101" i="2"/>
  <c r="BI101" i="2"/>
  <c r="AR247" i="2"/>
  <c r="AS244" i="2"/>
  <c r="BI244" i="2"/>
  <c r="BZ244" i="2" s="1"/>
  <c r="AS200" i="2"/>
  <c r="BI200" i="2"/>
  <c r="BZ200" i="2" s="1"/>
  <c r="BZ22" i="2"/>
  <c r="AS173" i="2"/>
  <c r="BI173" i="2"/>
  <c r="AR79" i="2"/>
  <c r="AS22" i="2"/>
  <c r="BI22" i="2"/>
  <c r="AS128" i="2"/>
  <c r="BI128" i="2"/>
  <c r="BZ128" i="2" s="1"/>
  <c r="AS155" i="2"/>
  <c r="BI155" i="2"/>
  <c r="BZ155" i="2" s="1"/>
  <c r="BZ191" i="2"/>
  <c r="AS65" i="2"/>
  <c r="BI65" i="2"/>
  <c r="BZ65" i="2" s="1"/>
  <c r="AS45" i="2"/>
  <c r="BI45" i="2"/>
  <c r="BZ45" i="2" s="1"/>
  <c r="AS164" i="2"/>
  <c r="BI164" i="2"/>
  <c r="BZ164" i="2" s="1"/>
  <c r="AS110" i="2"/>
  <c r="BI110" i="2"/>
  <c r="BZ110" i="2" s="1"/>
  <c r="AS119" i="2"/>
  <c r="BI119" i="2"/>
  <c r="BZ119" i="2" s="1"/>
  <c r="AS236" i="2"/>
  <c r="BI236" i="2"/>
  <c r="BZ236" i="2" s="1"/>
  <c r="AS191" i="2"/>
  <c r="BI191" i="2"/>
  <c r="AS55" i="2"/>
  <c r="BI55" i="2"/>
  <c r="BZ55" i="2" s="1"/>
  <c r="CB194" i="5"/>
  <c r="CB185" i="5"/>
  <c r="CB140" i="5"/>
  <c r="CC201" i="5"/>
  <c r="BZ22" i="5"/>
  <c r="CB113" i="5"/>
  <c r="CA131" i="5"/>
  <c r="AT57" i="5"/>
  <c r="BJ57" i="5"/>
  <c r="CA57" i="5" s="1"/>
  <c r="BM201" i="5"/>
  <c r="AW201" i="5"/>
  <c r="BM122" i="5"/>
  <c r="CD122" i="5" s="1"/>
  <c r="AW122" i="5"/>
  <c r="BJ34" i="5"/>
  <c r="CA34" i="5" s="1"/>
  <c r="AT34" i="5"/>
  <c r="AU176" i="5"/>
  <c r="BK176" i="5"/>
  <c r="CB176" i="5" s="1"/>
  <c r="AV140" i="5"/>
  <c r="BL140" i="5"/>
  <c r="AS82" i="5"/>
  <c r="BJ22" i="5"/>
  <c r="AT22" i="5"/>
  <c r="BL113" i="5"/>
  <c r="AV113" i="5"/>
  <c r="AT68" i="5"/>
  <c r="BJ68" i="5"/>
  <c r="CA68" i="5" s="1"/>
  <c r="BL194" i="5"/>
  <c r="AV194" i="5"/>
  <c r="BL104" i="5"/>
  <c r="CC104" i="5" s="1"/>
  <c r="AV104" i="5"/>
  <c r="BK131" i="5"/>
  <c r="AU131" i="5"/>
  <c r="BK167" i="5"/>
  <c r="CB167" i="5" s="1"/>
  <c r="AU167" i="5"/>
  <c r="BK149" i="5"/>
  <c r="CB149" i="5" s="1"/>
  <c r="AU149" i="5"/>
  <c r="AU79" i="5"/>
  <c r="BK79" i="5"/>
  <c r="CB79" i="5" s="1"/>
  <c r="AV185" i="5"/>
  <c r="BL185" i="5"/>
  <c r="AT204" i="5"/>
  <c r="BK158" i="5"/>
  <c r="CB158" i="5" s="1"/>
  <c r="AU158" i="5"/>
  <c r="BJ45" i="5"/>
  <c r="CA45" i="5" s="1"/>
  <c r="AT45" i="5"/>
  <c r="O19" i="1"/>
  <c r="K19" i="1"/>
  <c r="Q19" i="1"/>
  <c r="S19" i="1" s="1"/>
  <c r="M19" i="1"/>
  <c r="CA119" i="2" l="1"/>
  <c r="CA137" i="2"/>
  <c r="CA65" i="2"/>
  <c r="CA110" i="2"/>
  <c r="AT191" i="2"/>
  <c r="BJ191" i="2"/>
  <c r="AT119" i="2"/>
  <c r="BJ119" i="2"/>
  <c r="AT164" i="2"/>
  <c r="BJ164" i="2"/>
  <c r="CA164" i="2" s="1"/>
  <c r="AT65" i="2"/>
  <c r="BJ65" i="2"/>
  <c r="AT22" i="2"/>
  <c r="BJ22" i="2"/>
  <c r="CA22" i="2" s="1"/>
  <c r="AS79" i="2"/>
  <c r="AT244" i="2"/>
  <c r="BJ244" i="2"/>
  <c r="CA244" i="2" s="1"/>
  <c r="CA191" i="2"/>
  <c r="AT137" i="2"/>
  <c r="BJ137" i="2"/>
  <c r="AT209" i="2"/>
  <c r="BJ209" i="2"/>
  <c r="CA209" i="2" s="1"/>
  <c r="AT218" i="2"/>
  <c r="BJ218" i="2"/>
  <c r="CA218" i="2" s="1"/>
  <c r="AT76" i="2"/>
  <c r="BJ76" i="2"/>
  <c r="CA76" i="2" s="1"/>
  <c r="AT55" i="2"/>
  <c r="BJ55" i="2"/>
  <c r="CA55" i="2" s="1"/>
  <c r="AT236" i="2"/>
  <c r="BJ236" i="2"/>
  <c r="CA236" i="2" s="1"/>
  <c r="AT110" i="2"/>
  <c r="BJ110" i="2"/>
  <c r="AT45" i="2"/>
  <c r="BJ45" i="2"/>
  <c r="CA45" i="2" s="1"/>
  <c r="AT128" i="2"/>
  <c r="BJ128" i="2"/>
  <c r="CA128" i="2" s="1"/>
  <c r="AT200" i="2"/>
  <c r="BJ200" i="2"/>
  <c r="CA200" i="2" s="1"/>
  <c r="AT182" i="2"/>
  <c r="BJ182" i="2"/>
  <c r="CA182" i="2" s="1"/>
  <c r="AT155" i="2"/>
  <c r="BJ155" i="2"/>
  <c r="CA155" i="2" s="1"/>
  <c r="AT173" i="2"/>
  <c r="BJ173" i="2"/>
  <c r="CA173" i="2" s="1"/>
  <c r="AT101" i="2"/>
  <c r="AS247" i="2"/>
  <c r="BJ101" i="2"/>
  <c r="AT146" i="2"/>
  <c r="BJ146" i="2"/>
  <c r="CA146" i="2" s="1"/>
  <c r="BZ101" i="2"/>
  <c r="CA101" i="2" s="1"/>
  <c r="AT34" i="2"/>
  <c r="BJ34" i="2"/>
  <c r="CA34" i="2" s="1"/>
  <c r="AT227" i="2"/>
  <c r="BJ227" i="2"/>
  <c r="CA227" i="2" s="1"/>
  <c r="CC194" i="5"/>
  <c r="CA22" i="5"/>
  <c r="CC140" i="5"/>
  <c r="CC185" i="5"/>
  <c r="CD201" i="5"/>
  <c r="CC113" i="5"/>
  <c r="CB131" i="5"/>
  <c r="BN122" i="5"/>
  <c r="CE122" i="5" s="1"/>
  <c r="AX122" i="5"/>
  <c r="AV158" i="5"/>
  <c r="BL158" i="5"/>
  <c r="CC158" i="5" s="1"/>
  <c r="BL79" i="5"/>
  <c r="CC79" i="5" s="1"/>
  <c r="AV79" i="5"/>
  <c r="AV149" i="5"/>
  <c r="BL149" i="5"/>
  <c r="CC149" i="5" s="1"/>
  <c r="AV131" i="5"/>
  <c r="BL131" i="5"/>
  <c r="AU204" i="5"/>
  <c r="BM113" i="5"/>
  <c r="AW113" i="5"/>
  <c r="AT82" i="5"/>
  <c r="AU22" i="5"/>
  <c r="BK22" i="5"/>
  <c r="BM140" i="5"/>
  <c r="AW140" i="5"/>
  <c r="AU34" i="5"/>
  <c r="BK34" i="5"/>
  <c r="CB34" i="5" s="1"/>
  <c r="BK57" i="5"/>
  <c r="CB57" i="5" s="1"/>
  <c r="AU57" i="5"/>
  <c r="BM194" i="5"/>
  <c r="AW194" i="5"/>
  <c r="AX201" i="5"/>
  <c r="BN201" i="5"/>
  <c r="BK45" i="5"/>
  <c r="CB45" i="5" s="1"/>
  <c r="AU45" i="5"/>
  <c r="BM185" i="5"/>
  <c r="AW185" i="5"/>
  <c r="BL167" i="5"/>
  <c r="CC167" i="5" s="1"/>
  <c r="AV167" i="5"/>
  <c r="AW104" i="5"/>
  <c r="BM104" i="5"/>
  <c r="CD104" i="5" s="1"/>
  <c r="BK68" i="5"/>
  <c r="CB68" i="5" s="1"/>
  <c r="AU68" i="5"/>
  <c r="BL176" i="5"/>
  <c r="CC176" i="5" s="1"/>
  <c r="AV176" i="5"/>
  <c r="K395" i="1"/>
  <c r="CB55" i="2" l="1"/>
  <c r="CB209" i="2"/>
  <c r="CB173" i="2"/>
  <c r="AU34" i="2"/>
  <c r="BK34" i="2"/>
  <c r="CB34" i="2" s="1"/>
  <c r="AU173" i="2"/>
  <c r="BK173" i="2"/>
  <c r="AU182" i="2"/>
  <c r="BK182" i="2"/>
  <c r="CB182" i="2" s="1"/>
  <c r="AU128" i="2"/>
  <c r="BK128" i="2"/>
  <c r="CB128" i="2" s="1"/>
  <c r="AU110" i="2"/>
  <c r="BK110" i="2"/>
  <c r="CB110" i="2" s="1"/>
  <c r="AU55" i="2"/>
  <c r="BK55" i="2"/>
  <c r="AU218" i="2"/>
  <c r="BK218" i="2"/>
  <c r="CB218" i="2" s="1"/>
  <c r="AU137" i="2"/>
  <c r="BK137" i="2"/>
  <c r="CB137" i="2"/>
  <c r="AU244" i="2"/>
  <c r="BK244" i="2"/>
  <c r="CB244" i="2" s="1"/>
  <c r="AU22" i="2"/>
  <c r="BK22" i="2"/>
  <c r="CB22" i="2" s="1"/>
  <c r="AT79" i="2"/>
  <c r="AU164" i="2"/>
  <c r="BK164" i="2"/>
  <c r="CB164" i="2" s="1"/>
  <c r="AU191" i="2"/>
  <c r="BK191" i="2"/>
  <c r="CB191" i="2" s="1"/>
  <c r="CB65" i="2"/>
  <c r="AU227" i="2"/>
  <c r="BK227" i="2"/>
  <c r="CB227" i="2" s="1"/>
  <c r="AU101" i="2"/>
  <c r="BK101" i="2"/>
  <c r="CB101" i="2" s="1"/>
  <c r="AT247" i="2"/>
  <c r="AU155" i="2"/>
  <c r="BK155" i="2"/>
  <c r="CB155" i="2" s="1"/>
  <c r="AU200" i="2"/>
  <c r="BK200" i="2"/>
  <c r="CB200" i="2" s="1"/>
  <c r="AU45" i="2"/>
  <c r="BK45" i="2"/>
  <c r="CB45" i="2" s="1"/>
  <c r="AU236" i="2"/>
  <c r="BK236" i="2"/>
  <c r="CB236" i="2" s="1"/>
  <c r="AU76" i="2"/>
  <c r="BK76" i="2"/>
  <c r="CB76" i="2" s="1"/>
  <c r="AU209" i="2"/>
  <c r="BK209" i="2"/>
  <c r="AU146" i="2"/>
  <c r="BK146" i="2"/>
  <c r="CB146" i="2" s="1"/>
  <c r="AU65" i="2"/>
  <c r="BK65" i="2"/>
  <c r="AU119" i="2"/>
  <c r="BK119" i="2"/>
  <c r="CB119" i="2" s="1"/>
  <c r="CD194" i="5"/>
  <c r="CD185" i="5"/>
  <c r="CE201" i="5"/>
  <c r="CB22" i="5"/>
  <c r="CD140" i="5"/>
  <c r="CD113" i="5"/>
  <c r="CC131" i="5"/>
  <c r="BN185" i="5"/>
  <c r="AX185" i="5"/>
  <c r="BN194" i="5"/>
  <c r="AX194" i="5"/>
  <c r="BM158" i="5"/>
  <c r="CD158" i="5" s="1"/>
  <c r="AW158" i="5"/>
  <c r="BM176" i="5"/>
  <c r="CD176" i="5" s="1"/>
  <c r="AW176" i="5"/>
  <c r="AY201" i="5"/>
  <c r="BO201" i="5"/>
  <c r="AW131" i="5"/>
  <c r="BM131" i="5"/>
  <c r="BM79" i="5"/>
  <c r="CD79" i="5" s="1"/>
  <c r="AW79" i="5"/>
  <c r="AX104" i="5"/>
  <c r="BN104" i="5"/>
  <c r="CE104" i="5" s="1"/>
  <c r="AV45" i="5"/>
  <c r="BL45" i="5"/>
  <c r="CC45" i="5" s="1"/>
  <c r="BL34" i="5"/>
  <c r="CC34" i="5" s="1"/>
  <c r="AV34" i="5"/>
  <c r="AU82" i="5"/>
  <c r="AV22" i="5"/>
  <c r="AW167" i="5"/>
  <c r="BM167" i="5"/>
  <c r="CD167" i="5" s="1"/>
  <c r="BN113" i="5"/>
  <c r="AX113" i="5"/>
  <c r="AW149" i="5"/>
  <c r="BM149" i="5"/>
  <c r="CD149" i="5" s="1"/>
  <c r="BL68" i="5"/>
  <c r="CC68" i="5" s="1"/>
  <c r="AV68" i="5"/>
  <c r="AV204" i="5"/>
  <c r="BL57" i="5"/>
  <c r="CC57" i="5" s="1"/>
  <c r="AV57" i="5"/>
  <c r="AX140" i="5"/>
  <c r="BN140" i="5"/>
  <c r="BO122" i="5"/>
  <c r="CF122" i="5" s="1"/>
  <c r="AY122" i="5"/>
  <c r="M395" i="1"/>
  <c r="O162" i="1"/>
  <c r="O157" i="1"/>
  <c r="O152" i="1"/>
  <c r="K152" i="1"/>
  <c r="O147" i="1"/>
  <c r="K147" i="1"/>
  <c r="O142" i="1"/>
  <c r="K142" i="1"/>
  <c r="O137" i="1"/>
  <c r="K137" i="1"/>
  <c r="AV65" i="2" l="1"/>
  <c r="BL65" i="2"/>
  <c r="AV209" i="2"/>
  <c r="BL209" i="2"/>
  <c r="CC209" i="2" s="1"/>
  <c r="AV236" i="2"/>
  <c r="AW236" i="2" s="1"/>
  <c r="AX236" i="2" s="1"/>
  <c r="AY236" i="2" s="1"/>
  <c r="AZ236" i="2" s="1"/>
  <c r="BA236" i="2" s="1"/>
  <c r="BB236" i="2" s="1"/>
  <c r="BC236" i="2" s="1"/>
  <c r="BD236" i="2" s="1"/>
  <c r="BE236" i="2" s="1"/>
  <c r="BL236" i="2"/>
  <c r="CC236" i="2" s="1"/>
  <c r="CD236" i="2" s="1"/>
  <c r="CE236" i="2" s="1"/>
  <c r="CF236" i="2" s="1"/>
  <c r="CG236" i="2" s="1"/>
  <c r="CH236" i="2" s="1"/>
  <c r="CI236" i="2" s="1"/>
  <c r="CJ236" i="2" s="1"/>
  <c r="CK236" i="2" s="1"/>
  <c r="CL236" i="2" s="1"/>
  <c r="CM236" i="2" s="1"/>
  <c r="DF236" i="2" s="1"/>
  <c r="AV200" i="2"/>
  <c r="BL200" i="2"/>
  <c r="CC200" i="2" s="1"/>
  <c r="AV244" i="2"/>
  <c r="BL244" i="2"/>
  <c r="CC244" i="2" s="1"/>
  <c r="AV137" i="2"/>
  <c r="BL137" i="2"/>
  <c r="AV55" i="2"/>
  <c r="BL55" i="2"/>
  <c r="CC55" i="2" s="1"/>
  <c r="AV128" i="2"/>
  <c r="BL128" i="2"/>
  <c r="CC128" i="2" s="1"/>
  <c r="AV173" i="2"/>
  <c r="BL173" i="2"/>
  <c r="AV101" i="2"/>
  <c r="BL101" i="2"/>
  <c r="CC101" i="2" s="1"/>
  <c r="AU247" i="2"/>
  <c r="AV191" i="2"/>
  <c r="BL191" i="2"/>
  <c r="CC191" i="2" s="1"/>
  <c r="CC173" i="2"/>
  <c r="AV119" i="2"/>
  <c r="BL119" i="2"/>
  <c r="CC119" i="2" s="1"/>
  <c r="AV146" i="2"/>
  <c r="BL146" i="2"/>
  <c r="CC146" i="2" s="1"/>
  <c r="AV76" i="2"/>
  <c r="BL76" i="2"/>
  <c r="CC76" i="2" s="1"/>
  <c r="AV45" i="2"/>
  <c r="BL45" i="2"/>
  <c r="CC45" i="2" s="1"/>
  <c r="AV155" i="2"/>
  <c r="BL155" i="2"/>
  <c r="CC155" i="2" s="1"/>
  <c r="CC65" i="2"/>
  <c r="AV22" i="2"/>
  <c r="BL22" i="2"/>
  <c r="CC22" i="2" s="1"/>
  <c r="AU79" i="2"/>
  <c r="CC137" i="2"/>
  <c r="AV218" i="2"/>
  <c r="BL218" i="2"/>
  <c r="CC218" i="2" s="1"/>
  <c r="AV110" i="2"/>
  <c r="BL110" i="2"/>
  <c r="CC110" i="2" s="1"/>
  <c r="AV182" i="2"/>
  <c r="BL182" i="2"/>
  <c r="CC182" i="2" s="1"/>
  <c r="AV34" i="2"/>
  <c r="BL34" i="2"/>
  <c r="CC34" i="2" s="1"/>
  <c r="AV227" i="2"/>
  <c r="BL227" i="2"/>
  <c r="CC227" i="2" s="1"/>
  <c r="AV164" i="2"/>
  <c r="BL164" i="2"/>
  <c r="CC164" i="2" s="1"/>
  <c r="CE194" i="5"/>
  <c r="CF201" i="5"/>
  <c r="CE185" i="5"/>
  <c r="CC22" i="5"/>
  <c r="CD131" i="5"/>
  <c r="CE140" i="5"/>
  <c r="CE113" i="5"/>
  <c r="AX158" i="5"/>
  <c r="BN158" i="5"/>
  <c r="CE158" i="5" s="1"/>
  <c r="BO140" i="5"/>
  <c r="AY140" i="5"/>
  <c r="AW68" i="5"/>
  <c r="BM68" i="5"/>
  <c r="CD68" i="5" s="1"/>
  <c r="AY104" i="5"/>
  <c r="BO104" i="5"/>
  <c r="CF104" i="5" s="1"/>
  <c r="AX79" i="5"/>
  <c r="BN79" i="5"/>
  <c r="CE79" i="5" s="1"/>
  <c r="AY194" i="5"/>
  <c r="BO194" i="5"/>
  <c r="CF194" i="5" s="1"/>
  <c r="BO185" i="5"/>
  <c r="CF185" i="5" s="1"/>
  <c r="AY185" i="5"/>
  <c r="AZ122" i="5"/>
  <c r="BP122" i="5"/>
  <c r="CG122" i="5" s="1"/>
  <c r="AW57" i="5"/>
  <c r="BM57" i="5"/>
  <c r="CD57" i="5" s="1"/>
  <c r="BN149" i="5"/>
  <c r="CE149" i="5" s="1"/>
  <c r="AX149" i="5"/>
  <c r="AX167" i="5"/>
  <c r="BN167" i="5"/>
  <c r="CE167" i="5" s="1"/>
  <c r="AV82" i="5"/>
  <c r="AW22" i="5"/>
  <c r="AW204" i="5"/>
  <c r="AY113" i="5"/>
  <c r="BO113" i="5"/>
  <c r="AW45" i="5"/>
  <c r="BM45" i="5"/>
  <c r="CD45" i="5" s="1"/>
  <c r="AZ201" i="5"/>
  <c r="BP201" i="5"/>
  <c r="CG201" i="5" s="1"/>
  <c r="AW34" i="5"/>
  <c r="BM34" i="5"/>
  <c r="CD34" i="5" s="1"/>
  <c r="BN131" i="5"/>
  <c r="AX131" i="5"/>
  <c r="BN176" i="5"/>
  <c r="CE176" i="5" s="1"/>
  <c r="AX176" i="5"/>
  <c r="M193" i="1"/>
  <c r="K50" i="1"/>
  <c r="Q50" i="1"/>
  <c r="O50" i="1"/>
  <c r="M50" i="1"/>
  <c r="O193" i="1"/>
  <c r="Q193" i="1"/>
  <c r="K193" i="1"/>
  <c r="Q217" i="1"/>
  <c r="O217" i="1"/>
  <c r="K217" i="1"/>
  <c r="M217" i="1"/>
  <c r="M147" i="1"/>
  <c r="Q152" i="1"/>
  <c r="M152" i="1"/>
  <c r="Q137" i="1"/>
  <c r="Q340" i="1"/>
  <c r="M142" i="1"/>
  <c r="Q147" i="1"/>
  <c r="Q162" i="1"/>
  <c r="M137" i="1"/>
  <c r="Q142" i="1"/>
  <c r="Q157" i="1"/>
  <c r="Q259" i="1"/>
  <c r="Q303" i="1"/>
  <c r="O282" i="1"/>
  <c r="K236" i="1"/>
  <c r="K259" i="1"/>
  <c r="K303" i="1"/>
  <c r="Q236" i="1"/>
  <c r="Q282" i="1"/>
  <c r="M259" i="1"/>
  <c r="M236" i="1"/>
  <c r="M282" i="1"/>
  <c r="O236" i="1"/>
  <c r="O259" i="1"/>
  <c r="M303" i="1"/>
  <c r="K282" i="1"/>
  <c r="O340" i="1"/>
  <c r="Q109" i="1"/>
  <c r="O319" i="1"/>
  <c r="M91" i="1"/>
  <c r="K340" i="1"/>
  <c r="K123" i="1"/>
  <c r="K157" i="1"/>
  <c r="K162" i="1"/>
  <c r="M157" i="1"/>
  <c r="M162" i="1"/>
  <c r="Q319" i="1"/>
  <c r="M340" i="1"/>
  <c r="M374" i="1"/>
  <c r="O91" i="1"/>
  <c r="K319" i="1"/>
  <c r="O374" i="1"/>
  <c r="Q91" i="1"/>
  <c r="M319" i="1"/>
  <c r="Q374" i="1"/>
  <c r="M123" i="1"/>
  <c r="O123" i="1"/>
  <c r="M109" i="1"/>
  <c r="Q123" i="1"/>
  <c r="O303" i="1"/>
  <c r="K109" i="1"/>
  <c r="K91" i="1"/>
  <c r="O109" i="1"/>
  <c r="K374" i="1"/>
  <c r="M40" i="1"/>
  <c r="K132" i="1"/>
  <c r="M171" i="1"/>
  <c r="O40" i="1"/>
  <c r="K40" i="1"/>
  <c r="M132" i="1"/>
  <c r="O171" i="1"/>
  <c r="Q132" i="1"/>
  <c r="Q40" i="1"/>
  <c r="K171" i="1"/>
  <c r="O132" i="1"/>
  <c r="O164" i="1" s="1"/>
  <c r="Q171" i="1"/>
  <c r="CD45" i="2" l="1"/>
  <c r="CD200" i="2"/>
  <c r="CD155" i="2"/>
  <c r="E42" i="4"/>
  <c r="DJ236" i="2"/>
  <c r="CD76" i="2"/>
  <c r="CD55" i="2"/>
  <c r="CD218" i="2"/>
  <c r="CD22" i="2"/>
  <c r="AW227" i="2"/>
  <c r="BM227" i="2"/>
  <c r="CD227" i="2" s="1"/>
  <c r="AW182" i="2"/>
  <c r="BM182" i="2"/>
  <c r="CD182" i="2" s="1"/>
  <c r="AW218" i="2"/>
  <c r="BM218" i="2"/>
  <c r="AW22" i="2"/>
  <c r="AV79" i="2"/>
  <c r="BM22" i="2"/>
  <c r="CD173" i="2"/>
  <c r="AW45" i="2"/>
  <c r="BM45" i="2"/>
  <c r="AW146" i="2"/>
  <c r="BM146" i="2"/>
  <c r="CD146" i="2" s="1"/>
  <c r="AW101" i="2"/>
  <c r="BM101" i="2"/>
  <c r="CD101" i="2" s="1"/>
  <c r="AV247" i="2"/>
  <c r="AW173" i="2"/>
  <c r="BM173" i="2"/>
  <c r="AW55" i="2"/>
  <c r="BM55" i="2"/>
  <c r="AW244" i="2"/>
  <c r="BM244" i="2"/>
  <c r="CD244" i="2" s="1"/>
  <c r="AW65" i="2"/>
  <c r="BM65" i="2"/>
  <c r="CD65" i="2" s="1"/>
  <c r="AW164" i="2"/>
  <c r="BM164" i="2"/>
  <c r="CD164" i="2" s="1"/>
  <c r="AW34" i="2"/>
  <c r="BM34" i="2"/>
  <c r="CD34" i="2" s="1"/>
  <c r="AW110" i="2"/>
  <c r="BM110" i="2"/>
  <c r="CD110" i="2" s="1"/>
  <c r="AW191" i="2"/>
  <c r="BM191" i="2"/>
  <c r="CD191" i="2" s="1"/>
  <c r="CF113" i="5"/>
  <c r="AW155" i="2"/>
  <c r="BM155" i="2"/>
  <c r="AW76" i="2"/>
  <c r="BM76" i="2"/>
  <c r="AW119" i="2"/>
  <c r="BM119" i="2"/>
  <c r="CD119" i="2" s="1"/>
  <c r="AW128" i="2"/>
  <c r="BM128" i="2"/>
  <c r="CD128" i="2" s="1"/>
  <c r="AW137" i="2"/>
  <c r="BM137" i="2"/>
  <c r="CD137" i="2" s="1"/>
  <c r="AW200" i="2"/>
  <c r="BM200" i="2"/>
  <c r="AW209" i="2"/>
  <c r="BM209" i="2"/>
  <c r="CD209" i="2" s="1"/>
  <c r="CF140" i="5"/>
  <c r="CD22" i="5"/>
  <c r="CE131" i="5"/>
  <c r="BN34" i="5"/>
  <c r="CE34" i="5" s="1"/>
  <c r="AX34" i="5"/>
  <c r="AY79" i="5"/>
  <c r="BO79" i="5"/>
  <c r="CF79" i="5" s="1"/>
  <c r="AZ140" i="5"/>
  <c r="BP140" i="5"/>
  <c r="BO131" i="5"/>
  <c r="AY131" i="5"/>
  <c r="BN45" i="5"/>
  <c r="CE45" i="5" s="1"/>
  <c r="AX45" i="5"/>
  <c r="BO167" i="5"/>
  <c r="CF167" i="5" s="1"/>
  <c r="AY167" i="5"/>
  <c r="BQ122" i="5"/>
  <c r="CH122" i="5" s="1"/>
  <c r="BA122" i="5"/>
  <c r="AX68" i="5"/>
  <c r="BN68" i="5"/>
  <c r="CE68" i="5" s="1"/>
  <c r="AW82" i="5"/>
  <c r="AX22" i="5"/>
  <c r="AY149" i="5"/>
  <c r="BO149" i="5"/>
  <c r="CF149" i="5" s="1"/>
  <c r="BP194" i="5"/>
  <c r="CG194" i="5" s="1"/>
  <c r="AZ194" i="5"/>
  <c r="BP104" i="5"/>
  <c r="CG104" i="5" s="1"/>
  <c r="AZ104" i="5"/>
  <c r="BO158" i="5"/>
  <c r="CF158" i="5" s="1"/>
  <c r="AY158" i="5"/>
  <c r="AY176" i="5"/>
  <c r="BO176" i="5"/>
  <c r="CF176" i="5" s="1"/>
  <c r="BQ201" i="5"/>
  <c r="CH201" i="5" s="1"/>
  <c r="BA201" i="5"/>
  <c r="BP113" i="5"/>
  <c r="CG113" i="5" s="1"/>
  <c r="AZ113" i="5"/>
  <c r="AX57" i="5"/>
  <c r="BN57" i="5"/>
  <c r="CE57" i="5" s="1"/>
  <c r="AZ185" i="5"/>
  <c r="BP185" i="5"/>
  <c r="CG185" i="5" s="1"/>
  <c r="AX204" i="5"/>
  <c r="S319" i="1"/>
  <c r="S340" i="1"/>
  <c r="S374" i="1"/>
  <c r="S50" i="1"/>
  <c r="S137" i="1"/>
  <c r="U162" i="1"/>
  <c r="U147" i="1"/>
  <c r="U142" i="1"/>
  <c r="S147" i="1"/>
  <c r="U152" i="1"/>
  <c r="U303" i="1"/>
  <c r="S142" i="1"/>
  <c r="U157" i="1"/>
  <c r="S152" i="1"/>
  <c r="U259" i="1"/>
  <c r="U137" i="1"/>
  <c r="U193" i="1"/>
  <c r="S236" i="1"/>
  <c r="U236" i="1"/>
  <c r="S259" i="1"/>
  <c r="S303" i="1"/>
  <c r="U282" i="1"/>
  <c r="S282" i="1"/>
  <c r="S193" i="1"/>
  <c r="S162" i="1"/>
  <c r="U109" i="1"/>
  <c r="S91" i="1"/>
  <c r="O125" i="1"/>
  <c r="N89" i="2" s="1"/>
  <c r="N90" i="2" s="1"/>
  <c r="U91" i="1"/>
  <c r="S109" i="1"/>
  <c r="S157" i="1"/>
  <c r="M125" i="1"/>
  <c r="F89" i="2" s="1"/>
  <c r="F90" i="2" s="1"/>
  <c r="Q164" i="1"/>
  <c r="S132" i="1"/>
  <c r="U132" i="1" s="1"/>
  <c r="M164" i="1"/>
  <c r="K125" i="1"/>
  <c r="D89" i="2" s="1"/>
  <c r="K305" i="1"/>
  <c r="D263" i="2" s="1"/>
  <c r="K164" i="1"/>
  <c r="M305" i="1"/>
  <c r="F263" i="2" s="1"/>
  <c r="F264" i="2" s="1"/>
  <c r="O305" i="1"/>
  <c r="N263" i="2" s="1"/>
  <c r="N264" i="2" s="1"/>
  <c r="U171" i="1"/>
  <c r="S171" i="1"/>
  <c r="Q305" i="1"/>
  <c r="Q125" i="1"/>
  <c r="S217" i="1"/>
  <c r="U123" i="1"/>
  <c r="S123" i="1"/>
  <c r="U40" i="1"/>
  <c r="U217" i="1"/>
  <c r="S40" i="1"/>
  <c r="CE164" i="2" l="1"/>
  <c r="CE34" i="2"/>
  <c r="CE65" i="2"/>
  <c r="CE137" i="2"/>
  <c r="H263" i="2"/>
  <c r="H264" i="2" s="1"/>
  <c r="D264" i="2"/>
  <c r="AX200" i="2"/>
  <c r="BN200" i="2"/>
  <c r="AX244" i="2"/>
  <c r="BN244" i="2"/>
  <c r="CE244" i="2" s="1"/>
  <c r="AX191" i="2"/>
  <c r="BN191" i="2"/>
  <c r="CE191" i="2" s="1"/>
  <c r="AX34" i="2"/>
  <c r="BN34" i="2"/>
  <c r="AX65" i="2"/>
  <c r="BN65" i="2"/>
  <c r="AX146" i="2"/>
  <c r="BN146" i="2"/>
  <c r="CE146" i="2" s="1"/>
  <c r="AX22" i="2"/>
  <c r="BN22" i="2"/>
  <c r="CE22" i="2" s="1"/>
  <c r="AW79" i="2"/>
  <c r="AX182" i="2"/>
  <c r="BN182" i="2"/>
  <c r="CE182" i="2" s="1"/>
  <c r="CE218" i="2"/>
  <c r="CE76" i="2"/>
  <c r="AX76" i="2"/>
  <c r="BN76" i="2"/>
  <c r="AX173" i="2"/>
  <c r="BN173" i="2"/>
  <c r="I42" i="4"/>
  <c r="AX209" i="2"/>
  <c r="BN209" i="2"/>
  <c r="CE209" i="2" s="1"/>
  <c r="AX137" i="2"/>
  <c r="BN137" i="2"/>
  <c r="AX119" i="2"/>
  <c r="BN119" i="2"/>
  <c r="CE119" i="2" s="1"/>
  <c r="AX155" i="2"/>
  <c r="BN155" i="2"/>
  <c r="CE155" i="2" s="1"/>
  <c r="AX55" i="2"/>
  <c r="BN55" i="2"/>
  <c r="CE55" i="2" s="1"/>
  <c r="CE173" i="2"/>
  <c r="AX128" i="2"/>
  <c r="BN128" i="2"/>
  <c r="CE128" i="2" s="1"/>
  <c r="CE200" i="2"/>
  <c r="H89" i="2"/>
  <c r="H90" i="2" s="1"/>
  <c r="D90" i="2"/>
  <c r="AX110" i="2"/>
  <c r="BN110" i="2"/>
  <c r="CE110" i="2" s="1"/>
  <c r="AX164" i="2"/>
  <c r="BN164" i="2"/>
  <c r="AX101" i="2"/>
  <c r="BN101" i="2"/>
  <c r="CE101" i="2" s="1"/>
  <c r="AW247" i="2"/>
  <c r="AX45" i="2"/>
  <c r="BN45" i="2"/>
  <c r="CE45" i="2" s="1"/>
  <c r="AX218" i="2"/>
  <c r="BN218" i="2"/>
  <c r="AX227" i="2"/>
  <c r="BN227" i="2"/>
  <c r="CE227" i="2" s="1"/>
  <c r="CG140" i="5"/>
  <c r="CE22" i="5"/>
  <c r="CF131" i="5"/>
  <c r="BQ113" i="5"/>
  <c r="CH113" i="5" s="1"/>
  <c r="BA113" i="5"/>
  <c r="BQ104" i="5"/>
  <c r="CH104" i="5" s="1"/>
  <c r="BA104" i="5"/>
  <c r="AX82" i="5"/>
  <c r="AY22" i="5"/>
  <c r="CF22" i="5"/>
  <c r="CG22" i="5" s="1"/>
  <c r="CH22" i="5" s="1"/>
  <c r="CI22" i="5" s="1"/>
  <c r="CJ22" i="5" s="1"/>
  <c r="CK22" i="5" s="1"/>
  <c r="CL22" i="5" s="1"/>
  <c r="CM22" i="5" s="1"/>
  <c r="DF22" i="5" s="1"/>
  <c r="E14" i="8" s="1"/>
  <c r="BQ140" i="5"/>
  <c r="BA140" i="5"/>
  <c r="BQ185" i="5"/>
  <c r="CH185" i="5" s="1"/>
  <c r="BA185" i="5"/>
  <c r="BP176" i="5"/>
  <c r="CG176" i="5" s="1"/>
  <c r="AZ176" i="5"/>
  <c r="BP167" i="5"/>
  <c r="CG167" i="5" s="1"/>
  <c r="AZ167" i="5"/>
  <c r="AZ131" i="5"/>
  <c r="BP131" i="5"/>
  <c r="AY34" i="5"/>
  <c r="BO34" i="5"/>
  <c r="CF34" i="5" s="1"/>
  <c r="BB201" i="5"/>
  <c r="BR201" i="5"/>
  <c r="CI201" i="5" s="1"/>
  <c r="AZ158" i="5"/>
  <c r="BP158" i="5"/>
  <c r="CG158" i="5" s="1"/>
  <c r="AY204" i="5"/>
  <c r="BO68" i="5"/>
  <c r="CF68" i="5" s="1"/>
  <c r="AY68" i="5"/>
  <c r="BP79" i="5"/>
  <c r="CG79" i="5" s="1"/>
  <c r="AZ79" i="5"/>
  <c r="BO57" i="5"/>
  <c r="CF57" i="5" s="1"/>
  <c r="AY57" i="5"/>
  <c r="BQ194" i="5"/>
  <c r="CH194" i="5" s="1"/>
  <c r="BA194" i="5"/>
  <c r="BP149" i="5"/>
  <c r="CG149" i="5" s="1"/>
  <c r="AZ149" i="5"/>
  <c r="BR122" i="5"/>
  <c r="CI122" i="5" s="1"/>
  <c r="BB122" i="5"/>
  <c r="BO45" i="5"/>
  <c r="CF45" i="5" s="1"/>
  <c r="AY45" i="5"/>
  <c r="S125" i="1"/>
  <c r="S305" i="1"/>
  <c r="S164" i="1"/>
  <c r="K376" i="1"/>
  <c r="M376" i="1"/>
  <c r="M397" i="1" s="1"/>
  <c r="O376" i="1"/>
  <c r="Q376" i="1"/>
  <c r="CF209" i="2" l="1"/>
  <c r="AY101" i="2"/>
  <c r="BO101" i="2"/>
  <c r="CF101" i="2" s="1"/>
  <c r="AX247" i="2"/>
  <c r="AY110" i="2"/>
  <c r="BO110" i="2"/>
  <c r="CF110" i="2" s="1"/>
  <c r="AY55" i="2"/>
  <c r="BO55" i="2"/>
  <c r="CF55" i="2" s="1"/>
  <c r="AY119" i="2"/>
  <c r="BO119" i="2"/>
  <c r="CF119" i="2" s="1"/>
  <c r="AY209" i="2"/>
  <c r="BO209" i="2"/>
  <c r="AY244" i="2"/>
  <c r="BO244" i="2"/>
  <c r="CF244" i="2" s="1"/>
  <c r="AY218" i="2"/>
  <c r="BO218" i="2"/>
  <c r="CF218" i="2" s="1"/>
  <c r="AY173" i="2"/>
  <c r="BO173" i="2"/>
  <c r="CF173" i="2" s="1"/>
  <c r="CF76" i="2"/>
  <c r="AY146" i="2"/>
  <c r="BO146" i="2"/>
  <c r="CF146" i="2" s="1"/>
  <c r="AY34" i="2"/>
  <c r="BO34" i="2"/>
  <c r="CF34" i="2" s="1"/>
  <c r="AY227" i="2"/>
  <c r="BO227" i="2"/>
  <c r="CF227" i="2" s="1"/>
  <c r="AY45" i="2"/>
  <c r="BO45" i="2"/>
  <c r="CF45" i="2" s="1"/>
  <c r="AY128" i="2"/>
  <c r="BO128" i="2"/>
  <c r="CF128" i="2" s="1"/>
  <c r="AY76" i="2"/>
  <c r="BO76" i="2"/>
  <c r="AY22" i="2"/>
  <c r="BO22" i="2"/>
  <c r="CF22" i="2" s="1"/>
  <c r="CG22" i="2" s="1"/>
  <c r="CH22" i="2" s="1"/>
  <c r="CI22" i="2" s="1"/>
  <c r="CJ22" i="2" s="1"/>
  <c r="CK22" i="2" s="1"/>
  <c r="CL22" i="2" s="1"/>
  <c r="CM22" i="2" s="1"/>
  <c r="DF22" i="2" s="1"/>
  <c r="AX79" i="2"/>
  <c r="AY65" i="2"/>
  <c r="BO65" i="2"/>
  <c r="CF65" i="2" s="1"/>
  <c r="AY191" i="2"/>
  <c r="BO191" i="2"/>
  <c r="CF191" i="2" s="1"/>
  <c r="AY164" i="2"/>
  <c r="BO164" i="2"/>
  <c r="CF164" i="2" s="1"/>
  <c r="AY155" i="2"/>
  <c r="BO155" i="2"/>
  <c r="CF155" i="2" s="1"/>
  <c r="AY137" i="2"/>
  <c r="BO137" i="2"/>
  <c r="CF137" i="2" s="1"/>
  <c r="AY182" i="2"/>
  <c r="BO182" i="2"/>
  <c r="CF182" i="2" s="1"/>
  <c r="AY200" i="2"/>
  <c r="BO200" i="2"/>
  <c r="CF200" i="2" s="1"/>
  <c r="CH140" i="5"/>
  <c r="CG131" i="5"/>
  <c r="AZ204" i="5"/>
  <c r="DJ22" i="5"/>
  <c r="I14" i="8" s="1"/>
  <c r="BQ79" i="5"/>
  <c r="CH79" i="5" s="1"/>
  <c r="BA79" i="5"/>
  <c r="BQ167" i="5"/>
  <c r="CH167" i="5" s="1"/>
  <c r="BA167" i="5"/>
  <c r="BB185" i="5"/>
  <c r="BR185" i="5"/>
  <c r="CI185" i="5" s="1"/>
  <c r="BB140" i="5"/>
  <c r="BR140" i="5"/>
  <c r="CI140" i="5" s="1"/>
  <c r="BB113" i="5"/>
  <c r="BR113" i="5"/>
  <c r="CI113" i="5" s="1"/>
  <c r="BA158" i="5"/>
  <c r="BQ158" i="5"/>
  <c r="CH158" i="5" s="1"/>
  <c r="AZ34" i="5"/>
  <c r="CG34" i="5"/>
  <c r="AY82" i="5"/>
  <c r="AZ22" i="5"/>
  <c r="BC122" i="5"/>
  <c r="BS122" i="5"/>
  <c r="CJ122" i="5" s="1"/>
  <c r="BA176" i="5"/>
  <c r="BQ176" i="5"/>
  <c r="CH176" i="5" s="1"/>
  <c r="BR194" i="5"/>
  <c r="CI194" i="5" s="1"/>
  <c r="BB194" i="5"/>
  <c r="BP45" i="5"/>
  <c r="CG45" i="5" s="1"/>
  <c r="AZ45" i="5"/>
  <c r="BA149" i="5"/>
  <c r="BQ149" i="5"/>
  <c r="CH149" i="5" s="1"/>
  <c r="BP57" i="5"/>
  <c r="CG57" i="5" s="1"/>
  <c r="AZ57" i="5"/>
  <c r="BP68" i="5"/>
  <c r="CG68" i="5" s="1"/>
  <c r="AZ68" i="5"/>
  <c r="BC201" i="5"/>
  <c r="BS201" i="5"/>
  <c r="CJ201" i="5" s="1"/>
  <c r="BA131" i="5"/>
  <c r="BQ131" i="5"/>
  <c r="CH131" i="5" s="1"/>
  <c r="BB104" i="5"/>
  <c r="BR104" i="5"/>
  <c r="CI104" i="5" s="1"/>
  <c r="Q397" i="1"/>
  <c r="S376" i="1"/>
  <c r="O397" i="1"/>
  <c r="K397" i="1"/>
  <c r="CG55" i="2" l="1"/>
  <c r="DJ22" i="2"/>
  <c r="I14" i="4" s="1"/>
  <c r="E14" i="4"/>
  <c r="AZ200" i="2"/>
  <c r="BP200" i="2"/>
  <c r="CG200" i="2" s="1"/>
  <c r="AZ137" i="2"/>
  <c r="BP137" i="2"/>
  <c r="CG137" i="2" s="1"/>
  <c r="AZ191" i="2"/>
  <c r="BP191" i="2"/>
  <c r="CG191" i="2" s="1"/>
  <c r="AZ209" i="2"/>
  <c r="BP209" i="2"/>
  <c r="CG209" i="2" s="1"/>
  <c r="AZ55" i="2"/>
  <c r="BP55" i="2"/>
  <c r="AZ164" i="2"/>
  <c r="BP164" i="2"/>
  <c r="CG164" i="2" s="1"/>
  <c r="AZ22" i="2"/>
  <c r="AY79" i="2"/>
  <c r="AZ128" i="2"/>
  <c r="BP128" i="2"/>
  <c r="CG128" i="2" s="1"/>
  <c r="AZ227" i="2"/>
  <c r="BP227" i="2"/>
  <c r="CG227" i="2" s="1"/>
  <c r="AZ34" i="2"/>
  <c r="BP34" i="2"/>
  <c r="CG34" i="2" s="1"/>
  <c r="AZ218" i="2"/>
  <c r="BP218" i="2"/>
  <c r="CG218" i="2" s="1"/>
  <c r="AZ244" i="2"/>
  <c r="BP244" i="2"/>
  <c r="CG244" i="2" s="1"/>
  <c r="AZ101" i="2"/>
  <c r="BP101" i="2"/>
  <c r="CG101" i="2" s="1"/>
  <c r="AY247" i="2"/>
  <c r="AZ182" i="2"/>
  <c r="BP182" i="2"/>
  <c r="CG182" i="2" s="1"/>
  <c r="AZ155" i="2"/>
  <c r="BP155" i="2"/>
  <c r="CG155" i="2" s="1"/>
  <c r="AZ65" i="2"/>
  <c r="BP65" i="2"/>
  <c r="CG65" i="2" s="1"/>
  <c r="AZ173" i="2"/>
  <c r="BP173" i="2"/>
  <c r="CG173" i="2" s="1"/>
  <c r="AZ119" i="2"/>
  <c r="BP119" i="2"/>
  <c r="CG119" i="2" s="1"/>
  <c r="AZ110" i="2"/>
  <c r="BP110" i="2"/>
  <c r="CG110" i="2" s="1"/>
  <c r="AZ76" i="2"/>
  <c r="BP76" i="2"/>
  <c r="CG76" i="2" s="1"/>
  <c r="AZ45" i="2"/>
  <c r="BP45" i="2"/>
  <c r="CG45" i="2" s="1"/>
  <c r="AZ146" i="2"/>
  <c r="BP146" i="2"/>
  <c r="CG146" i="2" s="1"/>
  <c r="BA204" i="5"/>
  <c r="BD201" i="5"/>
  <c r="BT201" i="5"/>
  <c r="CK201" i="5" s="1"/>
  <c r="BR149" i="5"/>
  <c r="CI149" i="5" s="1"/>
  <c r="BB149" i="5"/>
  <c r="BD122" i="5"/>
  <c r="BT122" i="5"/>
  <c r="CK122" i="5" s="1"/>
  <c r="BA34" i="5"/>
  <c r="CH34" i="5"/>
  <c r="BC113" i="5"/>
  <c r="BS113" i="5"/>
  <c r="CJ113" i="5" s="1"/>
  <c r="BS185" i="5"/>
  <c r="CJ185" i="5" s="1"/>
  <c r="BC185" i="5"/>
  <c r="BA57" i="5"/>
  <c r="BQ57" i="5"/>
  <c r="CH57" i="5" s="1"/>
  <c r="BA45" i="5"/>
  <c r="BQ45" i="5"/>
  <c r="CH45" i="5" s="1"/>
  <c r="AZ82" i="5"/>
  <c r="BA22" i="5"/>
  <c r="BB167" i="5"/>
  <c r="BR167" i="5"/>
  <c r="CI167" i="5" s="1"/>
  <c r="BR176" i="5"/>
  <c r="CI176" i="5" s="1"/>
  <c r="BB176" i="5"/>
  <c r="BR158" i="5"/>
  <c r="CI158" i="5" s="1"/>
  <c r="BB158" i="5"/>
  <c r="BC140" i="5"/>
  <c r="BS140" i="5"/>
  <c r="CJ140" i="5" s="1"/>
  <c r="BC104" i="5"/>
  <c r="BS104" i="5"/>
  <c r="CJ104" i="5" s="1"/>
  <c r="BR131" i="5"/>
  <c r="CI131" i="5" s="1"/>
  <c r="BB131" i="5"/>
  <c r="BA68" i="5"/>
  <c r="BQ68" i="5"/>
  <c r="CH68" i="5" s="1"/>
  <c r="BC194" i="5"/>
  <c r="BS194" i="5"/>
  <c r="CJ194" i="5" s="1"/>
  <c r="BB79" i="5"/>
  <c r="BR79" i="5"/>
  <c r="CI79" i="5" s="1"/>
  <c r="CH119" i="2" l="1"/>
  <c r="CH209" i="2"/>
  <c r="CH110" i="2"/>
  <c r="CH173" i="2"/>
  <c r="CH101" i="2"/>
  <c r="CH191" i="2"/>
  <c r="CH200" i="2"/>
  <c r="BA119" i="2"/>
  <c r="BQ119" i="2"/>
  <c r="BA65" i="2"/>
  <c r="BQ65" i="2"/>
  <c r="CH65" i="2" s="1"/>
  <c r="BA182" i="2"/>
  <c r="BQ182" i="2"/>
  <c r="CH182" i="2" s="1"/>
  <c r="BA55" i="2"/>
  <c r="BQ55" i="2"/>
  <c r="CH55" i="2" s="1"/>
  <c r="BA45" i="2"/>
  <c r="BQ45" i="2"/>
  <c r="CH45" i="2" s="1"/>
  <c r="BA244" i="2"/>
  <c r="BQ244" i="2"/>
  <c r="CH244" i="2" s="1"/>
  <c r="BA34" i="2"/>
  <c r="BQ34" i="2"/>
  <c r="CH34" i="2" s="1"/>
  <c r="BA128" i="2"/>
  <c r="BQ128" i="2"/>
  <c r="CH128" i="2" s="1"/>
  <c r="BA164" i="2"/>
  <c r="BQ164" i="2"/>
  <c r="CH164" i="2" s="1"/>
  <c r="BA191" i="2"/>
  <c r="BQ191" i="2"/>
  <c r="BA200" i="2"/>
  <c r="BQ200" i="2"/>
  <c r="BA110" i="2"/>
  <c r="BQ110" i="2"/>
  <c r="BA173" i="2"/>
  <c r="BQ173" i="2"/>
  <c r="BA155" i="2"/>
  <c r="BQ155" i="2"/>
  <c r="CH155" i="2" s="1"/>
  <c r="BA209" i="2"/>
  <c r="BQ209" i="2"/>
  <c r="BA146" i="2"/>
  <c r="BQ146" i="2"/>
  <c r="CH146" i="2" s="1"/>
  <c r="BA76" i="2"/>
  <c r="BQ76" i="2"/>
  <c r="CH76" i="2" s="1"/>
  <c r="BA101" i="2"/>
  <c r="BQ101" i="2"/>
  <c r="AZ247" i="2"/>
  <c r="BA218" i="2"/>
  <c r="BQ218" i="2"/>
  <c r="CH218" i="2" s="1"/>
  <c r="BA227" i="2"/>
  <c r="BQ227" i="2"/>
  <c r="CH227" i="2" s="1"/>
  <c r="BA22" i="2"/>
  <c r="AZ79" i="2"/>
  <c r="BA137" i="2"/>
  <c r="BQ137" i="2"/>
  <c r="CH137" i="2" s="1"/>
  <c r="BS131" i="5"/>
  <c r="CJ131" i="5" s="1"/>
  <c r="BC131" i="5"/>
  <c r="BB204" i="5"/>
  <c r="BS167" i="5"/>
  <c r="CJ167" i="5" s="1"/>
  <c r="BC167" i="5"/>
  <c r="BR45" i="5"/>
  <c r="CI45" i="5" s="1"/>
  <c r="BB45" i="5"/>
  <c r="CI34" i="5"/>
  <c r="BB34" i="5"/>
  <c r="BC176" i="5"/>
  <c r="BS176" i="5"/>
  <c r="CJ176" i="5" s="1"/>
  <c r="BA82" i="5"/>
  <c r="BB22" i="5"/>
  <c r="BB68" i="5"/>
  <c r="BR68" i="5"/>
  <c r="CI68" i="5" s="1"/>
  <c r="BD140" i="5"/>
  <c r="BT140" i="5"/>
  <c r="CK140" i="5" s="1"/>
  <c r="BB57" i="5"/>
  <c r="BR57" i="5"/>
  <c r="CI57" i="5" s="1"/>
  <c r="BT113" i="5"/>
  <c r="CK113" i="5" s="1"/>
  <c r="BD113" i="5"/>
  <c r="BU122" i="5"/>
  <c r="CL122" i="5" s="1"/>
  <c r="BE122" i="5"/>
  <c r="BV122" i="5" s="1"/>
  <c r="BU201" i="5"/>
  <c r="CL201" i="5" s="1"/>
  <c r="BE201" i="5"/>
  <c r="BV201" i="5" s="1"/>
  <c r="BC79" i="5"/>
  <c r="BS79" i="5"/>
  <c r="CJ79" i="5" s="1"/>
  <c r="BT194" i="5"/>
  <c r="CK194" i="5" s="1"/>
  <c r="BD194" i="5"/>
  <c r="BT104" i="5"/>
  <c r="CK104" i="5" s="1"/>
  <c r="BD104" i="5"/>
  <c r="BS158" i="5"/>
  <c r="CJ158" i="5" s="1"/>
  <c r="BC158" i="5"/>
  <c r="BD185" i="5"/>
  <c r="BT185" i="5"/>
  <c r="CK185" i="5" s="1"/>
  <c r="BC149" i="5"/>
  <c r="BS149" i="5"/>
  <c r="CJ149" i="5" s="1"/>
  <c r="CI128" i="2" l="1"/>
  <c r="CI218" i="2"/>
  <c r="BB22" i="2"/>
  <c r="BA79" i="2"/>
  <c r="BB110" i="2"/>
  <c r="BR110" i="2"/>
  <c r="BB244" i="2"/>
  <c r="BR244" i="2"/>
  <c r="CI244" i="2" s="1"/>
  <c r="BB76" i="2"/>
  <c r="BR76" i="2"/>
  <c r="CI76" i="2" s="1"/>
  <c r="BB55" i="2"/>
  <c r="BR55" i="2"/>
  <c r="CI55" i="2" s="1"/>
  <c r="BB65" i="2"/>
  <c r="BR65" i="2"/>
  <c r="CI65" i="2" s="1"/>
  <c r="CI110" i="2"/>
  <c r="BB218" i="2"/>
  <c r="BR218" i="2"/>
  <c r="BB155" i="2"/>
  <c r="BR155" i="2"/>
  <c r="CI155" i="2" s="1"/>
  <c r="BB128" i="2"/>
  <c r="BR128" i="2"/>
  <c r="BB137" i="2"/>
  <c r="BR137" i="2"/>
  <c r="CI137" i="2" s="1"/>
  <c r="BB227" i="2"/>
  <c r="BR227" i="2"/>
  <c r="CI227" i="2" s="1"/>
  <c r="BB209" i="2"/>
  <c r="BR209" i="2"/>
  <c r="CI209" i="2" s="1"/>
  <c r="BB173" i="2"/>
  <c r="BR173" i="2"/>
  <c r="CI173" i="2" s="1"/>
  <c r="BB200" i="2"/>
  <c r="BR200" i="2"/>
  <c r="CI200" i="2" s="1"/>
  <c r="BB164" i="2"/>
  <c r="BR164" i="2"/>
  <c r="CI164" i="2" s="1"/>
  <c r="BB34" i="2"/>
  <c r="BR34" i="2"/>
  <c r="CI34" i="2" s="1"/>
  <c r="BB45" i="2"/>
  <c r="BR45" i="2"/>
  <c r="CI45" i="2" s="1"/>
  <c r="BB191" i="2"/>
  <c r="BR191" i="2"/>
  <c r="CI191" i="2" s="1"/>
  <c r="BB101" i="2"/>
  <c r="BR101" i="2"/>
  <c r="CI101" i="2" s="1"/>
  <c r="BA247" i="2"/>
  <c r="BB146" i="2"/>
  <c r="BR146" i="2"/>
  <c r="CI146" i="2" s="1"/>
  <c r="BB182" i="2"/>
  <c r="BR182" i="2"/>
  <c r="CI182" i="2" s="1"/>
  <c r="BB119" i="2"/>
  <c r="BR119" i="2"/>
  <c r="CI119" i="2" s="1"/>
  <c r="CM201" i="5"/>
  <c r="DF201" i="5" s="1"/>
  <c r="CM122" i="5"/>
  <c r="DF122" i="5" s="1"/>
  <c r="BS45" i="5"/>
  <c r="CJ45" i="5" s="1"/>
  <c r="BC45" i="5"/>
  <c r="BE104" i="5"/>
  <c r="BU104" i="5"/>
  <c r="CL104" i="5" s="1"/>
  <c r="BT79" i="5"/>
  <c r="CK79" i="5" s="1"/>
  <c r="BD79" i="5"/>
  <c r="BS57" i="5"/>
  <c r="CJ57" i="5" s="1"/>
  <c r="BC57" i="5"/>
  <c r="BS68" i="5"/>
  <c r="CJ68" i="5" s="1"/>
  <c r="BC68" i="5"/>
  <c r="BD131" i="5"/>
  <c r="BT131" i="5"/>
  <c r="CK131" i="5" s="1"/>
  <c r="BU185" i="5"/>
  <c r="CL185" i="5" s="1"/>
  <c r="BE185" i="5"/>
  <c r="BV185" i="5" s="1"/>
  <c r="BD149" i="5"/>
  <c r="BT149" i="5"/>
  <c r="CK149" i="5" s="1"/>
  <c r="BE194" i="5"/>
  <c r="BV194" i="5" s="1"/>
  <c r="BU194" i="5"/>
  <c r="CL194" i="5" s="1"/>
  <c r="BU113" i="5"/>
  <c r="CL113" i="5" s="1"/>
  <c r="BE113" i="5"/>
  <c r="BV113" i="5" s="1"/>
  <c r="BB82" i="5"/>
  <c r="BC22" i="5"/>
  <c r="BC34" i="5"/>
  <c r="CJ34" i="5"/>
  <c r="BT167" i="5"/>
  <c r="CK167" i="5" s="1"/>
  <c r="BD167" i="5"/>
  <c r="BT158" i="5"/>
  <c r="CK158" i="5" s="1"/>
  <c r="BD158" i="5"/>
  <c r="BC204" i="5"/>
  <c r="BU140" i="5"/>
  <c r="CL140" i="5" s="1"/>
  <c r="BE140" i="5"/>
  <c r="BV140" i="5" s="1"/>
  <c r="BT176" i="5"/>
  <c r="CK176" i="5" s="1"/>
  <c r="BD176" i="5"/>
  <c r="CJ209" i="2" l="1"/>
  <c r="BC128" i="2"/>
  <c r="BS128" i="2"/>
  <c r="CJ128" i="2" s="1"/>
  <c r="BC218" i="2"/>
  <c r="BS218" i="2"/>
  <c r="DJ122" i="5"/>
  <c r="I25" i="8" s="1"/>
  <c r="E25" i="8"/>
  <c r="DJ201" i="5"/>
  <c r="I34" i="8" s="1"/>
  <c r="E34" i="8"/>
  <c r="BC182" i="2"/>
  <c r="BS182" i="2"/>
  <c r="CJ182" i="2" s="1"/>
  <c r="BC191" i="2"/>
  <c r="BS191" i="2"/>
  <c r="CJ191" i="2" s="1"/>
  <c r="BC34" i="2"/>
  <c r="BS34" i="2"/>
  <c r="CJ34" i="2" s="1"/>
  <c r="BC200" i="2"/>
  <c r="BS200" i="2"/>
  <c r="CJ200" i="2" s="1"/>
  <c r="BC209" i="2"/>
  <c r="BS209" i="2"/>
  <c r="BC137" i="2"/>
  <c r="BS137" i="2"/>
  <c r="CJ137" i="2" s="1"/>
  <c r="BC65" i="2"/>
  <c r="BS65" i="2"/>
  <c r="CJ65" i="2" s="1"/>
  <c r="BC76" i="2"/>
  <c r="BS76" i="2"/>
  <c r="CJ76" i="2" s="1"/>
  <c r="BC244" i="2"/>
  <c r="BS244" i="2"/>
  <c r="CJ244" i="2" s="1"/>
  <c r="BC22" i="2"/>
  <c r="BB79" i="2"/>
  <c r="CJ218" i="2"/>
  <c r="BC101" i="2"/>
  <c r="BS101" i="2"/>
  <c r="CJ101" i="2" s="1"/>
  <c r="BB247" i="2"/>
  <c r="BC155" i="2"/>
  <c r="BS155" i="2"/>
  <c r="CJ155" i="2" s="1"/>
  <c r="BC119" i="2"/>
  <c r="BS119" i="2"/>
  <c r="CJ119" i="2" s="1"/>
  <c r="BC146" i="2"/>
  <c r="BS146" i="2"/>
  <c r="CJ146" i="2" s="1"/>
  <c r="BC45" i="2"/>
  <c r="BS45" i="2"/>
  <c r="CJ45" i="2" s="1"/>
  <c r="BC164" i="2"/>
  <c r="BS164" i="2"/>
  <c r="CJ164" i="2" s="1"/>
  <c r="BC173" i="2"/>
  <c r="BS173" i="2"/>
  <c r="CJ173" i="2" s="1"/>
  <c r="BC227" i="2"/>
  <c r="BS227" i="2"/>
  <c r="CJ227" i="2" s="1"/>
  <c r="BC55" i="2"/>
  <c r="BS55" i="2"/>
  <c r="CJ55" i="2" s="1"/>
  <c r="BC110" i="2"/>
  <c r="BS110" i="2"/>
  <c r="CJ110" i="2" s="1"/>
  <c r="CM113" i="5"/>
  <c r="DF113" i="5" s="1"/>
  <c r="CM140" i="5"/>
  <c r="DF140" i="5" s="1"/>
  <c r="CM194" i="5"/>
  <c r="DF194" i="5" s="1"/>
  <c r="BD204" i="5"/>
  <c r="CM185" i="5"/>
  <c r="DF185" i="5" s="1"/>
  <c r="BU176" i="5"/>
  <c r="CL176" i="5" s="1"/>
  <c r="BE176" i="5"/>
  <c r="BV176" i="5" s="1"/>
  <c r="BE158" i="5"/>
  <c r="BV158" i="5" s="1"/>
  <c r="BU158" i="5"/>
  <c r="CL158" i="5" s="1"/>
  <c r="BT68" i="5"/>
  <c r="CK68" i="5" s="1"/>
  <c r="BD68" i="5"/>
  <c r="BU79" i="5"/>
  <c r="CL79" i="5" s="1"/>
  <c r="BE79" i="5"/>
  <c r="BV79" i="5" s="1"/>
  <c r="BD34" i="5"/>
  <c r="CK34" i="5"/>
  <c r="BE149" i="5"/>
  <c r="BV149" i="5" s="1"/>
  <c r="BU149" i="5"/>
  <c r="CL149" i="5" s="1"/>
  <c r="BE131" i="5"/>
  <c r="BV131" i="5" s="1"/>
  <c r="BU131" i="5"/>
  <c r="CL131" i="5" s="1"/>
  <c r="BE167" i="5"/>
  <c r="BV167" i="5" s="1"/>
  <c r="BU167" i="5"/>
  <c r="CL167" i="5" s="1"/>
  <c r="BC82" i="5"/>
  <c r="BD22" i="5"/>
  <c r="BT57" i="5"/>
  <c r="CK57" i="5" s="1"/>
  <c r="BD57" i="5"/>
  <c r="BV104" i="5"/>
  <c r="CM104" i="5" s="1"/>
  <c r="DF104" i="5" s="1"/>
  <c r="E23" i="8" s="1"/>
  <c r="BD45" i="5"/>
  <c r="BT45" i="5"/>
  <c r="CK45" i="5" s="1"/>
  <c r="CK128" i="2" l="1"/>
  <c r="CK244" i="2"/>
  <c r="CK55" i="2"/>
  <c r="CK76" i="2"/>
  <c r="DJ140" i="5"/>
  <c r="I27" i="8" s="1"/>
  <c r="E27" i="8"/>
  <c r="BD155" i="2"/>
  <c r="BT155" i="2"/>
  <c r="CK155" i="2" s="1"/>
  <c r="BD244" i="2"/>
  <c r="BT244" i="2"/>
  <c r="BD65" i="2"/>
  <c r="BT65" i="2"/>
  <c r="CK65" i="2" s="1"/>
  <c r="BD209" i="2"/>
  <c r="BT209" i="2"/>
  <c r="BD34" i="2"/>
  <c r="BT34" i="2"/>
  <c r="CK34" i="2" s="1"/>
  <c r="BD182" i="2"/>
  <c r="BT182" i="2"/>
  <c r="CK182" i="2" s="1"/>
  <c r="CK209" i="2"/>
  <c r="DJ185" i="5"/>
  <c r="I32" i="8" s="1"/>
  <c r="E32" i="8"/>
  <c r="DJ113" i="5"/>
  <c r="I24" i="8" s="1"/>
  <c r="E24" i="8"/>
  <c r="BD55" i="2"/>
  <c r="BT55" i="2"/>
  <c r="BD173" i="2"/>
  <c r="BT173" i="2"/>
  <c r="CK173" i="2" s="1"/>
  <c r="BD45" i="2"/>
  <c r="BT45" i="2"/>
  <c r="CK45" i="2" s="1"/>
  <c r="BD119" i="2"/>
  <c r="BT119" i="2"/>
  <c r="CK119" i="2" s="1"/>
  <c r="BD128" i="2"/>
  <c r="BT128" i="2"/>
  <c r="BD22" i="2"/>
  <c r="BC79" i="2"/>
  <c r="BD76" i="2"/>
  <c r="BT76" i="2"/>
  <c r="BD137" i="2"/>
  <c r="BT137" i="2"/>
  <c r="CK137" i="2" s="1"/>
  <c r="BD200" i="2"/>
  <c r="BT200" i="2"/>
  <c r="CK200" i="2" s="1"/>
  <c r="BD191" i="2"/>
  <c r="BT191" i="2"/>
  <c r="CK191" i="2" s="1"/>
  <c r="DJ194" i="5"/>
  <c r="I33" i="8" s="1"/>
  <c r="E33" i="8"/>
  <c r="BD110" i="2"/>
  <c r="BT110" i="2"/>
  <c r="CK110" i="2" s="1"/>
  <c r="BD227" i="2"/>
  <c r="BT227" i="2"/>
  <c r="CK227" i="2" s="1"/>
  <c r="BD164" i="2"/>
  <c r="BT164" i="2"/>
  <c r="CK164" i="2" s="1"/>
  <c r="BD146" i="2"/>
  <c r="BT146" i="2"/>
  <c r="CK146" i="2" s="1"/>
  <c r="BD101" i="2"/>
  <c r="BT101" i="2"/>
  <c r="CK101" i="2" s="1"/>
  <c r="BC247" i="2"/>
  <c r="BD218" i="2"/>
  <c r="BT218" i="2"/>
  <c r="CK218" i="2" s="1"/>
  <c r="CM176" i="5"/>
  <c r="DF176" i="5" s="1"/>
  <c r="CM149" i="5"/>
  <c r="DF149" i="5" s="1"/>
  <c r="CM167" i="5"/>
  <c r="DF167" i="5" s="1"/>
  <c r="CM131" i="5"/>
  <c r="DF131" i="5" s="1"/>
  <c r="CM158" i="5"/>
  <c r="DF158" i="5" s="1"/>
  <c r="DJ104" i="5"/>
  <c r="I23" i="8" s="1"/>
  <c r="BE68" i="5"/>
  <c r="BV68" i="5" s="1"/>
  <c r="BU68" i="5"/>
  <c r="CL68" i="5" s="1"/>
  <c r="BE45" i="5"/>
  <c r="BV45" i="5" s="1"/>
  <c r="BU45" i="5"/>
  <c r="CL45" i="5" s="1"/>
  <c r="BE34" i="5"/>
  <c r="CL34" i="5"/>
  <c r="CM34" i="5" s="1"/>
  <c r="DF34" i="5" s="1"/>
  <c r="E15" i="8" s="1"/>
  <c r="CM79" i="5"/>
  <c r="DF79" i="5" s="1"/>
  <c r="BE57" i="5"/>
  <c r="BV57" i="5" s="1"/>
  <c r="BU57" i="5"/>
  <c r="CL57" i="5" s="1"/>
  <c r="BD82" i="5"/>
  <c r="BE22" i="5"/>
  <c r="BE204" i="5"/>
  <c r="CL155" i="2" l="1"/>
  <c r="CM155" i="2" s="1"/>
  <c r="DF155" i="2" s="1"/>
  <c r="CL218" i="2"/>
  <c r="CM218" i="2" s="1"/>
  <c r="DF218" i="2" s="1"/>
  <c r="CL119" i="2"/>
  <c r="CM119" i="2" s="1"/>
  <c r="DF119" i="2" s="1"/>
  <c r="CL45" i="2"/>
  <c r="CM45" i="2" s="1"/>
  <c r="DF45" i="2" s="1"/>
  <c r="DJ79" i="5"/>
  <c r="I19" i="8" s="1"/>
  <c r="E19" i="8"/>
  <c r="DJ158" i="5"/>
  <c r="I29" i="8" s="1"/>
  <c r="E29" i="8"/>
  <c r="DJ176" i="5"/>
  <c r="I31" i="8" s="1"/>
  <c r="E31" i="8"/>
  <c r="BE200" i="2"/>
  <c r="BU200" i="2"/>
  <c r="CL200" i="2" s="1"/>
  <c r="CM200" i="2" s="1"/>
  <c r="DF200" i="2" s="1"/>
  <c r="BE76" i="2"/>
  <c r="BV76" i="2" s="1"/>
  <c r="BU76" i="2"/>
  <c r="CL76" i="2" s="1"/>
  <c r="CM76" i="2" s="1"/>
  <c r="DF76" i="2" s="1"/>
  <c r="BE128" i="2"/>
  <c r="BV128" i="2" s="1"/>
  <c r="BU128" i="2"/>
  <c r="CL128" i="2" s="1"/>
  <c r="CM128" i="2" s="1"/>
  <c r="DF128" i="2" s="1"/>
  <c r="BE45" i="2"/>
  <c r="BU45" i="2"/>
  <c r="BE55" i="2"/>
  <c r="BV55" i="2" s="1"/>
  <c r="BU55" i="2"/>
  <c r="CL55" i="2" s="1"/>
  <c r="CM55" i="2" s="1"/>
  <c r="DF55" i="2" s="1"/>
  <c r="BE110" i="2"/>
  <c r="BV110" i="2" s="1"/>
  <c r="BU110" i="2"/>
  <c r="CL110" i="2" s="1"/>
  <c r="CM110" i="2" s="1"/>
  <c r="DF110" i="2" s="1"/>
  <c r="BE34" i="2"/>
  <c r="BU34" i="2"/>
  <c r="CL34" i="2" s="1"/>
  <c r="CM34" i="2" s="1"/>
  <c r="DF34" i="2" s="1"/>
  <c r="BE65" i="2"/>
  <c r="BV65" i="2" s="1"/>
  <c r="BU65" i="2"/>
  <c r="CL65" i="2" s="1"/>
  <c r="CM65" i="2" s="1"/>
  <c r="DF65" i="2" s="1"/>
  <c r="DJ131" i="5"/>
  <c r="I26" i="8" s="1"/>
  <c r="I35" i="8" s="1"/>
  <c r="E26" i="8"/>
  <c r="BE101" i="2"/>
  <c r="BU101" i="2"/>
  <c r="CL101" i="2" s="1"/>
  <c r="BD247" i="2"/>
  <c r="BE164" i="2"/>
  <c r="BV164" i="2" s="1"/>
  <c r="BU164" i="2"/>
  <c r="CL164" i="2" s="1"/>
  <c r="CM164" i="2" s="1"/>
  <c r="DF164" i="2" s="1"/>
  <c r="DJ167" i="5"/>
  <c r="I30" i="8" s="1"/>
  <c r="E30" i="8"/>
  <c r="BE218" i="2"/>
  <c r="BV218" i="2" s="1"/>
  <c r="BU218" i="2"/>
  <c r="BE191" i="2"/>
  <c r="BV191" i="2" s="1"/>
  <c r="BU191" i="2"/>
  <c r="CL191" i="2" s="1"/>
  <c r="CM191" i="2" s="1"/>
  <c r="DF191" i="2" s="1"/>
  <c r="BE137" i="2"/>
  <c r="BV137" i="2" s="1"/>
  <c r="BU137" i="2"/>
  <c r="CL137" i="2" s="1"/>
  <c r="CM137" i="2" s="1"/>
  <c r="DF137" i="2" s="1"/>
  <c r="BE22" i="2"/>
  <c r="BD79" i="2"/>
  <c r="BE119" i="2"/>
  <c r="BV119" i="2" s="1"/>
  <c r="BU119" i="2"/>
  <c r="BE173" i="2"/>
  <c r="BV173" i="2" s="1"/>
  <c r="BU173" i="2"/>
  <c r="CL173" i="2" s="1"/>
  <c r="CM173" i="2" s="1"/>
  <c r="DF173" i="2" s="1"/>
  <c r="BE155" i="2"/>
  <c r="BV155" i="2" s="1"/>
  <c r="BU155" i="2"/>
  <c r="CM45" i="5"/>
  <c r="DF45" i="5" s="1"/>
  <c r="DJ149" i="5"/>
  <c r="I28" i="8" s="1"/>
  <c r="E28" i="8"/>
  <c r="BE146" i="2"/>
  <c r="BV146" i="2" s="1"/>
  <c r="BU146" i="2"/>
  <c r="CL146" i="2" s="1"/>
  <c r="CM146" i="2" s="1"/>
  <c r="DF146" i="2" s="1"/>
  <c r="BE227" i="2"/>
  <c r="BV227" i="2" s="1"/>
  <c r="BU227" i="2"/>
  <c r="CL227" i="2" s="1"/>
  <c r="CM227" i="2" s="1"/>
  <c r="DF227" i="2" s="1"/>
  <c r="BE182" i="2"/>
  <c r="BV182" i="2" s="1"/>
  <c r="BU182" i="2"/>
  <c r="CL182" i="2" s="1"/>
  <c r="CM182" i="2" s="1"/>
  <c r="DF182" i="2" s="1"/>
  <c r="BE209" i="2"/>
  <c r="BV209" i="2" s="1"/>
  <c r="BU209" i="2"/>
  <c r="CL209" i="2" s="1"/>
  <c r="CM209" i="2" s="1"/>
  <c r="DF209" i="2" s="1"/>
  <c r="BE244" i="2"/>
  <c r="BV244" i="2" s="1"/>
  <c r="BU244" i="2"/>
  <c r="CL244" i="2" s="1"/>
  <c r="CM244" i="2" s="1"/>
  <c r="DF244" i="2" s="1"/>
  <c r="DF204" i="5"/>
  <c r="CM57" i="5"/>
  <c r="DF57" i="5" s="1"/>
  <c r="CM68" i="5"/>
  <c r="DF68" i="5" s="1"/>
  <c r="BE82" i="5"/>
  <c r="DJ34" i="5"/>
  <c r="I15" i="8" s="1"/>
  <c r="DJ209" i="2" l="1"/>
  <c r="I39" i="4" s="1"/>
  <c r="E39" i="4"/>
  <c r="DJ55" i="2"/>
  <c r="I17" i="4" s="1"/>
  <c r="E17" i="4"/>
  <c r="DJ173" i="2"/>
  <c r="I35" i="4" s="1"/>
  <c r="E35" i="4"/>
  <c r="DJ191" i="2"/>
  <c r="I37" i="4" s="1"/>
  <c r="E37" i="4"/>
  <c r="E15" i="4"/>
  <c r="DJ34" i="2"/>
  <c r="DF79" i="2"/>
  <c r="DJ128" i="2"/>
  <c r="I30" i="4" s="1"/>
  <c r="E30" i="4"/>
  <c r="DJ182" i="2"/>
  <c r="I36" i="4" s="1"/>
  <c r="E36" i="4"/>
  <c r="CM101" i="2"/>
  <c r="DF101" i="2" s="1"/>
  <c r="DJ227" i="2"/>
  <c r="I41" i="4" s="1"/>
  <c r="E41" i="4"/>
  <c r="E38" i="4"/>
  <c r="DJ200" i="2"/>
  <c r="I38" i="4" s="1"/>
  <c r="DJ244" i="2"/>
  <c r="I43" i="4" s="1"/>
  <c r="E43" i="4"/>
  <c r="DJ146" i="2"/>
  <c r="I32" i="4" s="1"/>
  <c r="E32" i="4"/>
  <c r="DJ65" i="2"/>
  <c r="I18" i="4" s="1"/>
  <c r="E18" i="4"/>
  <c r="DJ110" i="2"/>
  <c r="I28" i="4" s="1"/>
  <c r="E28" i="4"/>
  <c r="DJ76" i="2"/>
  <c r="I19" i="4" s="1"/>
  <c r="E19" i="4"/>
  <c r="DJ137" i="2"/>
  <c r="I31" i="4" s="1"/>
  <c r="E31" i="4"/>
  <c r="DJ164" i="2"/>
  <c r="I34" i="4" s="1"/>
  <c r="E34" i="4"/>
  <c r="DJ57" i="5"/>
  <c r="I17" i="8" s="1"/>
  <c r="E17" i="8"/>
  <c r="DJ45" i="2"/>
  <c r="I16" i="4" s="1"/>
  <c r="E16" i="4"/>
  <c r="DJ119" i="2"/>
  <c r="I29" i="4" s="1"/>
  <c r="E29" i="4"/>
  <c r="DJ155" i="2"/>
  <c r="I33" i="4" s="1"/>
  <c r="E33" i="4"/>
  <c r="DJ204" i="5"/>
  <c r="BV101" i="2"/>
  <c r="BE247" i="2"/>
  <c r="DJ45" i="5"/>
  <c r="I16" i="8" s="1"/>
  <c r="I20" i="8" s="1"/>
  <c r="I37" i="8" s="1"/>
  <c r="E16" i="8"/>
  <c r="E20" i="8" s="1"/>
  <c r="E37" i="8" s="1"/>
  <c r="DJ218" i="2"/>
  <c r="I40" i="4" s="1"/>
  <c r="E40" i="4"/>
  <c r="BE79" i="2"/>
  <c r="DJ68" i="5"/>
  <c r="I18" i="8" s="1"/>
  <c r="E18" i="8"/>
  <c r="E35" i="8"/>
  <c r="DF82" i="5"/>
  <c r="DJ82" i="5"/>
  <c r="DJ101" i="2" l="1"/>
  <c r="E27" i="4"/>
  <c r="E44" i="4" s="1"/>
  <c r="E48" i="4" s="1"/>
  <c r="DF247" i="2"/>
  <c r="DJ79" i="2"/>
  <c r="I15" i="4"/>
  <c r="I20" i="4" s="1"/>
  <c r="I24" i="4" s="1"/>
  <c r="E20" i="4"/>
  <c r="E24" i="4" s="1"/>
  <c r="E50" i="4" s="1"/>
  <c r="I27" i="4" l="1"/>
  <c r="I44" i="4" s="1"/>
  <c r="I48" i="4" s="1"/>
  <c r="I50" i="4" s="1"/>
  <c r="DJ247" i="2"/>
</calcChain>
</file>

<file path=xl/sharedStrings.xml><?xml version="1.0" encoding="utf-8"?>
<sst xmlns="http://schemas.openxmlformats.org/spreadsheetml/2006/main" count="3346" uniqueCount="1180">
  <si>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</si>
  <si>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</si>
  <si>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</si>
  <si>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</si>
  <si>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</si>
  <si>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</si>
  <si>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</si>
  <si>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</si>
  <si>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</si>
  <si>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</si>
  <si>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</si>
  <si>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</si>
  <si>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</si>
  <si>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</si>
  <si>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</si>
  <si>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</si>
  <si>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</si>
  <si>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</si>
  <si>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</si>
  <si>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</si>
  <si>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</si>
  <si>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</si>
  <si>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</si>
  <si>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</si>
  <si>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</si>
  <si>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</si>
  <si>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</si>
  <si>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</si>
  <si>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</si>
  <si>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</si>
  <si>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</si>
  <si>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</si>
  <si>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</si>
  <si>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</si>
  <si>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</si>
  <si>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 xml:space="preserve">GENERATORS   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</si>
  <si>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</si>
  <si>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</si>
  <si>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</si>
  <si>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</si>
  <si>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</si>
  <si>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</si>
  <si>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</si>
  <si>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</si>
  <si>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</si>
  <si>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</si>
  <si>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</si>
  <si>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</si>
  <si>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MISCELLANEOUS INTANGIBLE PLANT</t>
  </si>
  <si>
    <t>LAND</t>
  </si>
  <si>
    <t xml:space="preserve">LAND </t>
  </si>
  <si>
    <t xml:space="preserve">    TOTAL NONDEPRECIABLE PLANT </t>
  </si>
  <si>
    <t xml:space="preserve">    TOTAL DEPRECIABLE PLANT </t>
  </si>
  <si>
    <t xml:space="preserve">DEPRECIABLE PLANT </t>
  </si>
  <si>
    <t>HYDROELECTRIC PRODUCTION PLANT</t>
  </si>
  <si>
    <t xml:space="preserve">  DIX DAM  </t>
  </si>
  <si>
    <t xml:space="preserve">  DIX DAM                  </t>
  </si>
  <si>
    <t xml:space="preserve">  DIX DAM                   </t>
  </si>
  <si>
    <t>ACCESSORY ELECTRIC EQUIPMENT</t>
  </si>
  <si>
    <t xml:space="preserve">    TOTAL HYDROELECTRIC PRODUCTION PLANT </t>
  </si>
  <si>
    <t xml:space="preserve">  TRIMBLE COUNTY CT PIPELINE</t>
  </si>
  <si>
    <t>PRIME MOVERS</t>
  </si>
  <si>
    <t>TOTAL ACCOUNT 343 - PRIME MOVERS</t>
  </si>
  <si>
    <t>*</t>
  </si>
  <si>
    <t>TOTAL ACCOUNT 330.1 - LAND RIGHTS</t>
  </si>
  <si>
    <t>TOTAL ACCOUNT 331 - STRUCTURES AND IMPROVEMENTS</t>
  </si>
  <si>
    <t>TOTAL ACCOUNT 334 - ACCESSORY ELECTRIC EQUIPMENT</t>
  </si>
  <si>
    <t>TOTAL ACCOUNT 335 - MISCELLANEOUS POWER PLANT EQUIPMENT</t>
  </si>
  <si>
    <t>MISCELLANEOUS POWER PLANT EQUIPMENT</t>
  </si>
  <si>
    <t xml:space="preserve">TOWERS AND FIXTURES                          </t>
  </si>
  <si>
    <t xml:space="preserve">POLES AND FIXTURES                           </t>
  </si>
  <si>
    <t xml:space="preserve">OVERHEAD CONDUCTORS AND DEVICES              </t>
  </si>
  <si>
    <t xml:space="preserve">UNDERGROUND CONDUIT                          </t>
  </si>
  <si>
    <t xml:space="preserve">UNDERGROUND CONDUCTORS AND DEVICES           </t>
  </si>
  <si>
    <t xml:space="preserve">STATION EQUIPMENT                  </t>
  </si>
  <si>
    <t xml:space="preserve">POLES, TOWERS, AND FIXTURES        </t>
  </si>
  <si>
    <t xml:space="preserve">OVERHEAD CONDUCTORS AND DEVICES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</si>
  <si>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</si>
  <si>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</si>
  <si>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</si>
  <si>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</si>
  <si>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STREET LIGHTING AND SIGNAL SYSTEMS </t>
  </si>
  <si>
    <t xml:space="preserve">OFFICE FURNITURE AND EQUIPMENT               </t>
  </si>
  <si>
    <t xml:space="preserve">NON PC COMPUTER EQUIPMENT                    </t>
  </si>
  <si>
    <t xml:space="preserve">STORES EQUIPMENT                             </t>
  </si>
  <si>
    <t xml:space="preserve">TOOLS, SHOP AND GARAGE EQUIPMENT             </t>
  </si>
  <si>
    <t>ORGANIZATION</t>
  </si>
  <si>
    <t>FUEL HOLDERS, PRODUCERS AND ACCESSORIES</t>
  </si>
  <si>
    <t xml:space="preserve">STRUCTURES AND IMPROVEMENTS         </t>
  </si>
  <si>
    <t xml:space="preserve">          </t>
  </si>
  <si>
    <t>COMMUNICATION EQUIPMENT</t>
  </si>
  <si>
    <t>LAND RIGHTS</t>
  </si>
  <si>
    <t>TRANSPORTATION EQUIPMENT</t>
  </si>
  <si>
    <t>CCS SOFTWARE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</si>
  <si>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</si>
  <si>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</si>
  <si>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</si>
  <si>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</si>
  <si>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</si>
  <si>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</si>
  <si>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</si>
  <si>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</si>
  <si>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</si>
  <si>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</si>
  <si>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</si>
  <si>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</si>
  <si>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</si>
  <si>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</si>
  <si>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</si>
  <si>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</si>
  <si>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</si>
  <si>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</si>
  <si>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</si>
  <si>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</si>
  <si>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</si>
  <si>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CT 5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</si>
  <si>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</si>
  <si>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</si>
  <si>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</si>
  <si>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</si>
  <si>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</si>
  <si>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5</t>
  </si>
  <si>
    <t xml:space="preserve">  BROWN CT 6</t>
  </si>
  <si>
    <t xml:space="preserve">  BROWN CT 7</t>
  </si>
  <si>
    <t xml:space="preserve">  BROWN CT 8</t>
  </si>
  <si>
    <t xml:space="preserve">  BROWN CT 9</t>
  </si>
  <si>
    <t xml:space="preserve">  BROWN CT 10</t>
  </si>
  <si>
    <t xml:space="preserve">  BROWN CT 11</t>
  </si>
  <si>
    <t xml:space="preserve">  HAEFLING UNITS 1, 2 AND 3</t>
  </si>
  <si>
    <t xml:space="preserve">  PADDY'S RUN GENERATOR 13</t>
  </si>
  <si>
    <t>PERSONAL COMPUTERS</t>
  </si>
  <si>
    <t>KENTUCKY UTILITIES COMPANY</t>
  </si>
  <si>
    <t>SQUARE</t>
  </si>
  <si>
    <t>55-R2.5</t>
  </si>
  <si>
    <t>**</t>
  </si>
  <si>
    <t>70-R1.5</t>
  </si>
  <si>
    <t>40-L2.5</t>
  </si>
  <si>
    <t>55-R4</t>
  </si>
  <si>
    <t>40-R2.5</t>
  </si>
  <si>
    <t>45-R2.5</t>
  </si>
  <si>
    <t>40-R1.5</t>
  </si>
  <si>
    <t>20-SQ</t>
  </si>
  <si>
    <t>25-SQ</t>
  </si>
  <si>
    <t>10-SQ</t>
  </si>
  <si>
    <t>5-SQ</t>
  </si>
  <si>
    <t>TOTAL ACCOUNT 342 - FUEL HOLDERS, PRODUCERS AND ACCESSORIES</t>
  </si>
  <si>
    <t xml:space="preserve">UNDERGROUND CONDUIT                 </t>
  </si>
  <si>
    <t>FRANCHISES AND CONSENTS</t>
  </si>
  <si>
    <t>INTANGIBLE PLANT</t>
  </si>
  <si>
    <t xml:space="preserve">    TOTAL INTANGIBLE PLANT </t>
  </si>
  <si>
    <t>METERS - AMS</t>
  </si>
  <si>
    <t xml:space="preserve">  CANE RUN CC 7</t>
  </si>
  <si>
    <t xml:space="preserve">  GHENT UNIT 1 ASH POND  </t>
  </si>
  <si>
    <t xml:space="preserve">  BROWN UNIT 1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</si>
  <si>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</si>
  <si>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</si>
  <si>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</si>
  <si>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</si>
  <si>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</si>
  <si>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</si>
  <si>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</si>
  <si>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</si>
  <si>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PROBABLE </t>
  </si>
  <si>
    <t>RETIREMENT</t>
  </si>
  <si>
    <t>DATE</t>
  </si>
  <si>
    <t>(2)</t>
  </si>
  <si>
    <t>(9)=(8)/(5)</t>
  </si>
  <si>
    <t>(10)=(7)/(8)</t>
  </si>
  <si>
    <t xml:space="preserve">  BROWN SOLAR</t>
  </si>
  <si>
    <t>METERS - CT AND PT</t>
  </si>
  <si>
    <t xml:space="preserve">  PADDY'S RUN CT PIPELINE</t>
  </si>
  <si>
    <t xml:space="preserve">  TRIMBLE COUNTY TRAINING CENTER</t>
  </si>
  <si>
    <t>METERS - AMI</t>
  </si>
  <si>
    <t>INSTALLATIONS ON CUSTOMERS' PREMISES  - EV CHARGING STATIONS</t>
  </si>
  <si>
    <t xml:space="preserve">  SIMPSONVILLE SOLAR</t>
  </si>
  <si>
    <t>ARO STEAM PRODUCTION- EQUIPMENT</t>
  </si>
  <si>
    <t>ARO STEAM PRODUCTION - CCR</t>
  </si>
  <si>
    <t>ARO HYDRAULIC PRODUCTION</t>
  </si>
  <si>
    <t>ARO OTHER PRODUCTION</t>
  </si>
  <si>
    <t>ARO TRANSMISSION (L/B)</t>
  </si>
  <si>
    <t>ARO TRANSMISSION (EQUIPMENT)</t>
  </si>
  <si>
    <t>ARO DISTRIBUTION (L/B)</t>
  </si>
  <si>
    <t>ARO DISTRIBUTION (EQUIPMENT)</t>
  </si>
  <si>
    <t xml:space="preserve">  OTHER SOLAR</t>
  </si>
  <si>
    <t xml:space="preserve">  TRIMBLE COUNTY UNIT 2 BOTTOM ASH POND</t>
  </si>
  <si>
    <t xml:space="preserve">  TRIMBLE COUNTY UNIT 2 GYPSUM ASH POND</t>
  </si>
  <si>
    <t>ANNUAL DEPRECIATION EXPENSE SHOWN WILL BE BOOKED UNTIL JULY 1, 2021,THEN THE FOLLOWING RATE WILL BE APPLIED UNTIL THE END OF THE LIFE FOR THE ASH POND</t>
  </si>
  <si>
    <t>ASH POND LOCATION</t>
  </si>
  <si>
    <t xml:space="preserve">MISCELLANEOUS POWER PLANT EQUIPMENT </t>
  </si>
  <si>
    <t>TOTAL ACCOUNT 316 - MISCELLANEOUS POWER PLANT EQUIPMENT</t>
  </si>
  <si>
    <t>TOTAL ACCOUNT 332 - RESERVOIRS, DAMS AND WATERWAYS</t>
  </si>
  <si>
    <t>RESERVOIRS, DAMS AND WATERWAYS</t>
  </si>
  <si>
    <t>WATER WHEELS, TURBINES AND GENERATORS</t>
  </si>
  <si>
    <t>TOTAL ACCOUNT 333 - WATER WHEELS, TURBINES AND GENERATORS</t>
  </si>
  <si>
    <t>ROADS, RAILROADS AND BRIDGES</t>
  </si>
  <si>
    <t>TOTAL ACCOUNT 336 - ROADS, RAILROADS AND BRIDGES</t>
  </si>
  <si>
    <t xml:space="preserve">  BROWN CT PIPELINE</t>
  </si>
  <si>
    <t xml:space="preserve">MISCELLANEOUS POWER PLANT EQUIPMENT                 </t>
  </si>
  <si>
    <t>TOTAL ACCOUNT 346 - MISCELLANEOUS POWER PLANT EQUIPMENT</t>
  </si>
  <si>
    <t xml:space="preserve">  BROWN UNIT 1 </t>
  </si>
  <si>
    <t xml:space="preserve">  BROWN UNIT 3 </t>
  </si>
  <si>
    <t xml:space="preserve">  GHENT UNIT 1 </t>
  </si>
  <si>
    <t xml:space="preserve">  GHENT UNIT 4 </t>
  </si>
  <si>
    <t xml:space="preserve">  TRIMBLE COUNTY UNIT 2 - BOTTOM ASH</t>
  </si>
  <si>
    <t xml:space="preserve">  TRIMBLE COUNTY UNIT 2 - GYPSUM ASH</t>
  </si>
  <si>
    <t xml:space="preserve">  CANE RUN PIPELINE</t>
  </si>
  <si>
    <t>TOTAL ACCOUNT 340.1 - LAND RIGHTS</t>
  </si>
  <si>
    <t xml:space="preserve">LAND RIGHTS        </t>
  </si>
  <si>
    <t xml:space="preserve">LAND RIGHTS               </t>
  </si>
  <si>
    <t>100-R2.5</t>
  </si>
  <si>
    <t>65-R1.5</t>
  </si>
  <si>
    <t>100-S4</t>
  </si>
  <si>
    <t>60-R1.5</t>
  </si>
  <si>
    <t>70-R4</t>
  </si>
  <si>
    <t>85-S2.5</t>
  </si>
  <si>
    <t>110-S2.5</t>
  </si>
  <si>
    <t>75-R3</t>
  </si>
  <si>
    <t>45-S0</t>
  </si>
  <si>
    <t>65-R4</t>
  </si>
  <si>
    <t>40-S3</t>
  </si>
  <si>
    <t>50-R2</t>
  </si>
  <si>
    <t>60-S1.5</t>
  </si>
  <si>
    <t>25-S2.5</t>
  </si>
  <si>
    <t>55-R3</t>
  </si>
  <si>
    <t>70-R3</t>
  </si>
  <si>
    <t>32-S1.5</t>
  </si>
  <si>
    <t>54-R2</t>
  </si>
  <si>
    <t>70-R2.5</t>
  </si>
  <si>
    <t>50-R2.5</t>
  </si>
  <si>
    <t>75-R4</t>
  </si>
  <si>
    <t>65-R2.5</t>
  </si>
  <si>
    <t>57-R1.5</t>
  </si>
  <si>
    <t>54-R1.5</t>
  </si>
  <si>
    <t>45-R1</t>
  </si>
  <si>
    <t>50-R4</t>
  </si>
  <si>
    <t>46-R2</t>
  </si>
  <si>
    <t>48-R1.5</t>
  </si>
  <si>
    <t>46-R1</t>
  </si>
  <si>
    <t>15-S2.5</t>
  </si>
  <si>
    <t>18-S3</t>
  </si>
  <si>
    <t>10-S3</t>
  </si>
  <si>
    <t>29-L0.5</t>
  </si>
  <si>
    <t>49-S0</t>
  </si>
  <si>
    <t>37-R1</t>
  </si>
  <si>
    <t>4-SQ</t>
  </si>
  <si>
    <t>16-S1.5</t>
  </si>
  <si>
    <t>14-L2.5</t>
  </si>
  <si>
    <t>17-L5</t>
  </si>
  <si>
    <t>19-L4</t>
  </si>
  <si>
    <t>TABLE 1.  SUMMARY OF ESTIMATED SURVIVOR CURVES, NET SALVAGE PERCENT, ORIGINAL COST, BOOK DEPRECIATION RESERVE</t>
  </si>
  <si>
    <t>AND CALCULATED ANNUAL DEPRECIATION ACCRUALS RELATED TO ELECTRIC PLANT AS OF JUNE 30, 2020</t>
  </si>
  <si>
    <t>STATION EQUIPMENT</t>
  </si>
  <si>
    <t>STATION EQUIPMENT - SYSTEM CONTROL/COMMUNICATION</t>
  </si>
  <si>
    <t>STRUCTURES AND IMPROVEMENTS - LEASEHOLD IMPROVEMENTS</t>
  </si>
  <si>
    <t>CARS AND LIGHT TRUCKS</t>
  </si>
  <si>
    <t>HEAVY TRUCKS AND OTHER</t>
  </si>
  <si>
    <t>TOTAL TRANSPORTATION EQUIPMENT</t>
  </si>
  <si>
    <t>POWER OPERATED EQUIPMENT</t>
  </si>
  <si>
    <t>LARGE MACHINERY</t>
  </si>
  <si>
    <t>OTHER</t>
  </si>
  <si>
    <t>TOTAL POWER OPERATED EQUIPMENT</t>
  </si>
  <si>
    <t>MICROWAVE, FIBER AND OTHER</t>
  </si>
  <si>
    <t>RADIO AND TELEPHONE</t>
  </si>
  <si>
    <t>DSM</t>
  </si>
  <si>
    <t>TOTAL COMMUNICATION EQUIPMENT</t>
  </si>
  <si>
    <t>STRUCTURES AND IMPROVEMENTS - OWNED PROPERTY</t>
  </si>
  <si>
    <t>FULLY ACCRUED</t>
  </si>
  <si>
    <t>***</t>
  </si>
  <si>
    <t>NEW AMI SOFTWARE RELATED ASSETS PLACED IN SERVICE AFTER JUNE 30, 2020 WILL HAVE A LIFE OF 15 YEARS AND A RATE OF 6.67%</t>
  </si>
  <si>
    <t>Coal Units</t>
  </si>
  <si>
    <t>Brown Unit 3 - Including Scrubber</t>
  </si>
  <si>
    <t>Ghent Unit 1 - Including Scrubber</t>
  </si>
  <si>
    <t>Ghent Unit 2 - Including Scrubber</t>
  </si>
  <si>
    <t>Ghent Unit 3 - Including Scrubber</t>
  </si>
  <si>
    <t>Ghent Unit 4 - Including Scrubber</t>
  </si>
  <si>
    <t>Trimble County Unit 2 - Including Scrubber</t>
  </si>
  <si>
    <t>Plant In Service</t>
  </si>
  <si>
    <t>as of</t>
  </si>
  <si>
    <t>Kentucky Utilities Company</t>
  </si>
  <si>
    <t>NBV and Decommissioning Balances for Early Retirements</t>
  </si>
  <si>
    <t>Book Depr</t>
  </si>
  <si>
    <t>Reserve</t>
  </si>
  <si>
    <t>NBV</t>
  </si>
  <si>
    <t>at</t>
  </si>
  <si>
    <t>Net Salvage</t>
  </si>
  <si>
    <t>Percentage</t>
  </si>
  <si>
    <t>2020 Study</t>
  </si>
  <si>
    <t xml:space="preserve">Net Salvage </t>
  </si>
  <si>
    <t xml:space="preserve">Costs </t>
  </si>
  <si>
    <t>Added</t>
  </si>
  <si>
    <t>Acct 311 - Structures and Improvements</t>
  </si>
  <si>
    <t>Acct 312 - Boiler Plant Equipment</t>
  </si>
  <si>
    <t>Acct 314 - Turbogenerator Units</t>
  </si>
  <si>
    <t>Acct 315 - Accessory Electric Equipment</t>
  </si>
  <si>
    <t>Acct 316 - Miscellaneous Power Plant Equipment</t>
  </si>
  <si>
    <t>Total - All Accounts</t>
  </si>
  <si>
    <t>NBV and</t>
  </si>
  <si>
    <t>Acct 311 - Structures and Improvements-Scrubber</t>
  </si>
  <si>
    <t>Acct 312 - Boiler Plant Equipment-Scrubber</t>
  </si>
  <si>
    <t>Acct 315 - Accessory Electric Equipment-Scrubber</t>
  </si>
  <si>
    <t>Acct 316 - Miscellaneous Power Plant Equipment-Scrubber</t>
  </si>
  <si>
    <t>Total - All Coal Plants</t>
  </si>
  <si>
    <t>Items Not Counted</t>
  </si>
  <si>
    <t>Acct 311 - Trible County Training Center</t>
  </si>
  <si>
    <t>Acct 311 - System Lab</t>
  </si>
  <si>
    <t>Acct 312 - Ash Ponds</t>
  </si>
  <si>
    <t>Acct 316 - System Lab</t>
  </si>
  <si>
    <t>Total Coal for Check</t>
  </si>
  <si>
    <t>KU Table 1 Coal Total</t>
  </si>
  <si>
    <t>Acct 311 - Retired Plant</t>
  </si>
  <si>
    <t>Brown 1 and 2 Still on Schedule</t>
  </si>
  <si>
    <t>Current</t>
  </si>
  <si>
    <t>Depr</t>
  </si>
  <si>
    <t>Rate</t>
  </si>
  <si>
    <t>Requested</t>
  </si>
  <si>
    <t>Other Production - Gas</t>
  </si>
  <si>
    <t>Acct 341 - Structures and Improvements</t>
  </si>
  <si>
    <t>Acct 342 - Fuel Holders, Producers and Accessories</t>
  </si>
  <si>
    <t>Acct 343 - Prime Movers</t>
  </si>
  <si>
    <t>Acct 344 - Generators</t>
  </si>
  <si>
    <t>Acct 345 - Accessory Electric Equipment</t>
  </si>
  <si>
    <t>Acct 346 - Miscellaneous Power Plant Equipment</t>
  </si>
  <si>
    <t>Total - All Gas Plants</t>
  </si>
  <si>
    <t>Variance</t>
  </si>
  <si>
    <t>Trimble County CT 5</t>
  </si>
  <si>
    <t>Cane Run CC 7</t>
  </si>
  <si>
    <t>Trimble County CT 6</t>
  </si>
  <si>
    <t>Trimble County CT 7</t>
  </si>
  <si>
    <t>Trimble County CT 8</t>
  </si>
  <si>
    <t>Trimble County CT 9</t>
  </si>
  <si>
    <t>Trimble County CT 10</t>
  </si>
  <si>
    <t>Brown CT 5</t>
  </si>
  <si>
    <t>Brown CT 6</t>
  </si>
  <si>
    <t>Brown CT 7</t>
  </si>
  <si>
    <t>Brown CT 8</t>
  </si>
  <si>
    <t>Brown CT 9</t>
  </si>
  <si>
    <t>Brown CT 10</t>
  </si>
  <si>
    <t>Brown CT 11</t>
  </si>
  <si>
    <t>Paddy's Run Generator 13</t>
  </si>
  <si>
    <t xml:space="preserve">Haefling Units 1,2, and 3 </t>
  </si>
  <si>
    <t>Pipelines to Gas Units</t>
  </si>
  <si>
    <t>Other Production Items Not Counted</t>
  </si>
  <si>
    <t>Acct 344 - Brown Solar</t>
  </si>
  <si>
    <t>Acct 344 - Simpsonville Solar</t>
  </si>
  <si>
    <t>Acct 344 - Other Solar</t>
  </si>
  <si>
    <t>Acct 345 - Brown Solar</t>
  </si>
  <si>
    <t>Acct 345 - Simpsonville Solar</t>
  </si>
  <si>
    <t>Acct 345 - Other Solar</t>
  </si>
  <si>
    <t>Acct 346 - Brown Solar</t>
  </si>
  <si>
    <t>Acct 346 - Other Solar</t>
  </si>
  <si>
    <t>Acct 346 - Simpsonville Solar</t>
  </si>
  <si>
    <t>Total Other Production for Check</t>
  </si>
  <si>
    <t>KU Table 1 Other Production Total</t>
  </si>
  <si>
    <t>Acct 340 - Land Rights - Brown CT Pipeline</t>
  </si>
  <si>
    <t>Acct 342 - Paddy's Run CT Pipeline</t>
  </si>
  <si>
    <t>Acct 342 - Trimble County CT Pipeline</t>
  </si>
  <si>
    <t>Acct 341 - Brown Solar</t>
  </si>
  <si>
    <t>Acct 341 - Simpsonville Solar</t>
  </si>
  <si>
    <t>Acct 342 - Cane Run Pipeline</t>
  </si>
  <si>
    <t>Rounding</t>
  </si>
  <si>
    <t>Description</t>
  </si>
  <si>
    <t>Current Rate</t>
  </si>
  <si>
    <t>Rate eff. July-2021</t>
  </si>
  <si>
    <t>KU-131100-EWB 1 Structures and Imp</t>
  </si>
  <si>
    <t>KU-131100-EWB 2 Structures and Imp</t>
  </si>
  <si>
    <t>KU-131100-EWB 3 Struc</t>
  </si>
  <si>
    <t>KU-131100-EWB 3 Struc ECR 2009</t>
  </si>
  <si>
    <t>KU-131100-EWB 3 Struc ECR 2011</t>
  </si>
  <si>
    <t>KU-131100-EWB3 FGD Struc</t>
  </si>
  <si>
    <t>KU-131100-GH 1 Struc</t>
  </si>
  <si>
    <t>KU-131100-GH 1SC Structures and Im</t>
  </si>
  <si>
    <t>KU-131100-GH 2 Structures and Impr</t>
  </si>
  <si>
    <t>KU-131100-GH 3 Struc</t>
  </si>
  <si>
    <t>KU-131100-GH 3 Struc ECR 2011</t>
  </si>
  <si>
    <t>KU-131100-GH 4 Struc</t>
  </si>
  <si>
    <t>KU-131100-GH 4 Struc ECR 2009</t>
  </si>
  <si>
    <t>KU-131100-GH2 FGD Structures and I</t>
  </si>
  <si>
    <t>KU-131100-GH3 FGD Structures and I</t>
  </si>
  <si>
    <t>KU-131100-GH4 FGD Structures and I</t>
  </si>
  <si>
    <t>KU-131100-GR 1-2 Structures and Im</t>
  </si>
  <si>
    <t>KU-131100-GR 3 Structures and Impr</t>
  </si>
  <si>
    <t>KU-131100-GR 4 Structures and Impr</t>
  </si>
  <si>
    <t>KU-131100-PI 1-2 Structures and Imp</t>
  </si>
  <si>
    <t>KU-131100-PI 3 Structures and Impr</t>
  </si>
  <si>
    <t>KU-131100-SL Structures and Improv</t>
  </si>
  <si>
    <t>KU-131100-TC 2 FGD Struc &amp; Improv</t>
  </si>
  <si>
    <t>KU-131100-TC2 Struct</t>
  </si>
  <si>
    <t>KU-131100-TC2 Struct ECR 2009</t>
  </si>
  <si>
    <t>KU-131100-TY 1&amp;2 Structures and Im</t>
  </si>
  <si>
    <t>KU-131100-TY 3 Structures and Impr</t>
  </si>
  <si>
    <t>KU-131200-EWB 1 Boil</t>
  </si>
  <si>
    <t>KU-131200-EWB 1 Boil - Ash Pond</t>
  </si>
  <si>
    <t>KU-131200-EWB 1 Boil ECR 2005</t>
  </si>
  <si>
    <t>KU-131200-EWB 2 Boil</t>
  </si>
  <si>
    <t>KU-131200-EWB 2 Boil ECR 2005</t>
  </si>
  <si>
    <t>KU-131200-EWB 2 Boil ECR 2006</t>
  </si>
  <si>
    <t>KU-131200-EWB 3 Boil</t>
  </si>
  <si>
    <t>KU-131200-EWB 3 Boil Ash Pond</t>
  </si>
  <si>
    <t>KU-131200-EWB 3 Boil ECR 2005</t>
  </si>
  <si>
    <t>KU-131200-EWB 3 Boil ECR 2006</t>
  </si>
  <si>
    <t>KU-131200-EWB 3 Boil ECR 2009</t>
  </si>
  <si>
    <t>KU-131200-EWB 3 Boil ECR 2011</t>
  </si>
  <si>
    <t>KU-131200-EWB ECR Future Plan</t>
  </si>
  <si>
    <t>KU-131200-EWB3 FGD Boil</t>
  </si>
  <si>
    <t>KU-131200-EWB3 FGD Boil ECR 2005</t>
  </si>
  <si>
    <t>KU-131200-GH 1 Boil</t>
  </si>
  <si>
    <t>KU-131200-GH 1 Boil - Ash Pond</t>
  </si>
  <si>
    <t>KU-131200-GH 1 Boil ECR 2005</t>
  </si>
  <si>
    <t>KU-131200-GH 1 Boil ECR 2006</t>
  </si>
  <si>
    <t>KU-131200-GH 1 Boil ECR 2011</t>
  </si>
  <si>
    <t>KU-131200-GH 1 SC Boil - Ash Pond</t>
  </si>
  <si>
    <t>KU-131200-GH 1SC Boil</t>
  </si>
  <si>
    <t>KU-131200-GH 1SC Boil ECR 2005</t>
  </si>
  <si>
    <t>KU-131200-GH 1SC Boil ECR 2016</t>
  </si>
  <si>
    <t>KU-131200-GH 2 Boil</t>
  </si>
  <si>
    <t>KU-131200-GH 2 Boil ECR 2005</t>
  </si>
  <si>
    <t>KU-131200-GH 2 Boil ECR 2011</t>
  </si>
  <si>
    <t>KU-131200-GH 2 SC Boil - Ash Pond</t>
  </si>
  <si>
    <t>KU-131200-GH 2SC Boil</t>
  </si>
  <si>
    <t>KU-131200-GH 2SC Boil ECR 2005</t>
  </si>
  <si>
    <t>KU-131200-GH 2SC Boil ECR 2016</t>
  </si>
  <si>
    <t>KU-131200-GH 3 Boil</t>
  </si>
  <si>
    <t>KU-131200-GH 3 Boil ECR 2006</t>
  </si>
  <si>
    <t>KU-131200-GH 3 Boil ECR 2011</t>
  </si>
  <si>
    <t>KU-131200-GH 4 Boil</t>
  </si>
  <si>
    <t>KU-131200-GH 4 Boil - Ash Pond</t>
  </si>
  <si>
    <t>KU-131200-GH 4 Boil ECR 2005</t>
  </si>
  <si>
    <t>KU-131200-GH 4 Boil ECR 2006</t>
  </si>
  <si>
    <t>KU-131200-GH 4 Boil ECR 2009</t>
  </si>
  <si>
    <t>KU-131200-GH 4 Boil ECR 2011</t>
  </si>
  <si>
    <t>KU-131200-GH 4 Boil ECR 2016</t>
  </si>
  <si>
    <t>KU-131200-GH 4RC Boiler Plant Equi</t>
  </si>
  <si>
    <t>KU-131200-GH3 FGD Boil</t>
  </si>
  <si>
    <t>KU-131200-GH3 FGD Boil ECR 2005</t>
  </si>
  <si>
    <t>KU-131200-GH3 FGD Boil ECR 2016</t>
  </si>
  <si>
    <t>KU-131200-GH4 FGD Boil</t>
  </si>
  <si>
    <t>KU-131200-GH4 FGD Boil ECR 2005</t>
  </si>
  <si>
    <t>KU-131200-GH4 FGD Boil ECR 2016</t>
  </si>
  <si>
    <t>KU-131200-Ghent ECR Future Plan</t>
  </si>
  <si>
    <t>KU-131200-GR 1-2 Boiler Plant Equi</t>
  </si>
  <si>
    <t>KU-131200-GR 3 Boil</t>
  </si>
  <si>
    <t>KU-131200-GR 3 Boil - Ash Pond</t>
  </si>
  <si>
    <t>KU-131200-GR 3 Boil ECR 2006</t>
  </si>
  <si>
    <t>KU-131200-GR 4 Boil</t>
  </si>
  <si>
    <t>KU-131200-GR 4 Boil ECR 2006</t>
  </si>
  <si>
    <t>KU-131200-GR 4 Boil ECR 2016</t>
  </si>
  <si>
    <t>KU-131200-PI 1-2 Boiler Plant Equip</t>
  </si>
  <si>
    <t>KU-131200-PI 3 Boil - Ash Pond</t>
  </si>
  <si>
    <t>KU-131200-PI 3 Boiler Plant Equipm</t>
  </si>
  <si>
    <t>KU-131200-PI ECR 2016</t>
  </si>
  <si>
    <t>KU-131200-TC 2 Boil</t>
  </si>
  <si>
    <t>KU-131200-TC 2 Boil - Ash Pond</t>
  </si>
  <si>
    <t>KU-131200-TC 2 Boil ECR 2006</t>
  </si>
  <si>
    <t>KU-131200-TC 2 Boil ECR 2009</t>
  </si>
  <si>
    <t>KU-131200-TC 2 Boil ECR 2009-Ash Po</t>
  </si>
  <si>
    <t>KU-131200-TC 2 Boil ECR 2016</t>
  </si>
  <si>
    <t>KU-131200-TC ECR Future Plan</t>
  </si>
  <si>
    <t>KU-131200-TC2 FGD Boil</t>
  </si>
  <si>
    <t>KU-131200-TC2 FGD Boil ECR 2006</t>
  </si>
  <si>
    <t>KU-131200-TY 1&amp;2 Boiler Plant Equi</t>
  </si>
  <si>
    <t>KU-131200-TY 3 Boil</t>
  </si>
  <si>
    <t>KU-131200-TY 3 Boil - Ash Pond</t>
  </si>
  <si>
    <t>KU-131200-TY 3 Boil ECR 2006</t>
  </si>
  <si>
    <t>KU-131400-EWB 1 Turbogenerator Uni</t>
  </si>
  <si>
    <t>KU-131400-EWB 2 Turbogenerator Uni</t>
  </si>
  <si>
    <t>KU-131400-EWB 3 Turbogenerator Uni</t>
  </si>
  <si>
    <t>KU-131400-GH 1 Turbogenerator Unit</t>
  </si>
  <si>
    <t>KU-131400-GH 2 Turbogenerator Unit</t>
  </si>
  <si>
    <t>KU-131400-GH 3 Turbogenerator Unit</t>
  </si>
  <si>
    <t>KU-131400-GH 4 Turbogenerator Unit</t>
  </si>
  <si>
    <t>KU-131400-GR 1&amp;2 Turbogenerator Un</t>
  </si>
  <si>
    <t>KU-131400-GR 3 Turbogenerator Unit</t>
  </si>
  <si>
    <t>KU-131400-GR 4 Turbogenerator Unit</t>
  </si>
  <si>
    <t>KU-131400-PI 1-2 Turbogenerator Uni</t>
  </si>
  <si>
    <t>KU-131400-PI 3 Turbogenerator Unit</t>
  </si>
  <si>
    <t>KU-131400-TC 2 Turbogenerator Unit</t>
  </si>
  <si>
    <t>KU-131400-TY 1&amp;2 Turbogenerator Un</t>
  </si>
  <si>
    <t>KU-131400-TY 3 Turbogenerator Unit</t>
  </si>
  <si>
    <t>KU-131500-EWB 1 Accessory Electric</t>
  </si>
  <si>
    <t>KU-131500-EWB 2 Acc</t>
  </si>
  <si>
    <t>KU-131500-EWB 2 Acc ECR 2005</t>
  </si>
  <si>
    <t>KU-131500-EWB 3 Acc</t>
  </si>
  <si>
    <t>KU-131500-EWB 3 Acc ECR 2005</t>
  </si>
  <si>
    <t>KU-131500-EWB 3 Acc ECR 2011</t>
  </si>
  <si>
    <t>KU-131500-EWB 3 FGD Acc</t>
  </si>
  <si>
    <t>KU-131500-EWB3 FGD Acc ECR 2005</t>
  </si>
  <si>
    <t>KU-131500-GH 1 Access ECR 2011</t>
  </si>
  <si>
    <t>KU-131500-GH 1 Accessory Electric</t>
  </si>
  <si>
    <t>KU-131500-GH 1SC Acc</t>
  </si>
  <si>
    <t>KU-131500-GH 1SC Acc ECR 2005</t>
  </si>
  <si>
    <t>KU-131500-GH 2 Acc ECR 2011</t>
  </si>
  <si>
    <t>KU-131500-GH 2 Accessory Electric</t>
  </si>
  <si>
    <t>KU-131500-GH 2SC Acc</t>
  </si>
  <si>
    <t>KU-131500-GH 2SC Acc ECR 2005</t>
  </si>
  <si>
    <t>KU-131500-GH 3 Acc ECR 2011</t>
  </si>
  <si>
    <t>KU-131500-GH 3 Accessory Electric</t>
  </si>
  <si>
    <t>KU-131500-GH 4 Acc ECR 2009</t>
  </si>
  <si>
    <t>KU-131500-GH 4 Acc ECR 2011</t>
  </si>
  <si>
    <t>KU-131500-GH 4 Accessory Electric</t>
  </si>
  <si>
    <t>KU-131500-GH3 FGD Acc</t>
  </si>
  <si>
    <t>KU-131500-GH3 FGD Acc ECR 2005</t>
  </si>
  <si>
    <t>KU-131500-GH4 FGD Acc</t>
  </si>
  <si>
    <t>KU-131500-GH4 FGD Acc ECR 2005</t>
  </si>
  <si>
    <t>KU-131500-GR 1&amp;2 Accessory Electri</t>
  </si>
  <si>
    <t>KU-131500-GR 3 Accessory Electric</t>
  </si>
  <si>
    <t>KU-131500-GR 4 Accessory Electric</t>
  </si>
  <si>
    <t>KU-131500-PI 1-2 Accessory Electric</t>
  </si>
  <si>
    <t>KU-131500-PI 3 Accessory Electric</t>
  </si>
  <si>
    <t>KU-131500-TC 2 Acc</t>
  </si>
  <si>
    <t>KU-131500-TC 2 Acc ECR 2006</t>
  </si>
  <si>
    <t>KU-131500-TC 2 Acc ECR 2009</t>
  </si>
  <si>
    <t>KU-131500-TC 2 FGD Accessory Equip</t>
  </si>
  <si>
    <t>KU-131500-TY 1&amp;2 Accessory Electri</t>
  </si>
  <si>
    <t>KU-131500-TY 3 Accessory Electric</t>
  </si>
  <si>
    <t>KU-131600-EWB 1 Misc Power Plant E</t>
  </si>
  <si>
    <t>KU-131600-EWB 2 Misc Power Plant E</t>
  </si>
  <si>
    <t>KU-131600-EWB 3 Misc Power Plant E</t>
  </si>
  <si>
    <t>KU-131600-GH 1 Misc Power Plant Eq</t>
  </si>
  <si>
    <t>KU-131600-GH 1SC Misc Power Plant</t>
  </si>
  <si>
    <t>KU-131600-GH 2 Misc Power Plant Eq</t>
  </si>
  <si>
    <t>KU-131600-GH 3 Misc Power Plant Eq</t>
  </si>
  <si>
    <t>KU-131600-GH 3 Misc PwrPlt ECR 2011</t>
  </si>
  <si>
    <t>KU-131600-GH 4 Misc Power Plant Eq</t>
  </si>
  <si>
    <t>KU-131600-GR 1&amp;2 Misc Power Plant</t>
  </si>
  <si>
    <t>KU-131600-GR 3 Misc Power Plant Eq</t>
  </si>
  <si>
    <t>KU-131600-GR 4 Misc Power Plant Eq</t>
  </si>
  <si>
    <t>KU-131600-PI 1-2 Misc Power Plant E</t>
  </si>
  <si>
    <t>KU-131600-PI 3 Misc Power Plant Eq</t>
  </si>
  <si>
    <t>KU-131600-SL Misc Power Plant Equi</t>
  </si>
  <si>
    <t>KU-131600-TC 2 Misc Power Plant Equ</t>
  </si>
  <si>
    <t>KU-131600-TY 1&amp;2 Misc Power Plant</t>
  </si>
  <si>
    <t>KU-131600-TY 3 Misc Power Plant Eq</t>
  </si>
  <si>
    <t>KU-133010-DD Land Rights</t>
  </si>
  <si>
    <t>KU-133100-DD Structures and Improv</t>
  </si>
  <si>
    <t>KU-133200-DD Reservoirs, Dams, and</t>
  </si>
  <si>
    <t>KU-133300-DD Water Wheels, Turbine</t>
  </si>
  <si>
    <t>KU-133400-DD Accessory Electric Eq</t>
  </si>
  <si>
    <t>KU-133400-L7 Accessory Electric Eq</t>
  </si>
  <si>
    <t>KU-133500-DD Misc Power Plant Equi</t>
  </si>
  <si>
    <t>KU-133500-L7 Misc Power Plant Equi</t>
  </si>
  <si>
    <t>KU-133600-DD Roads, Railroads, and</t>
  </si>
  <si>
    <t>KU-134020-Land</t>
  </si>
  <si>
    <t>KU-134100-CR 7 Structures and Impr</t>
  </si>
  <si>
    <t>KU-134100-EWB 10 Structures and Im</t>
  </si>
  <si>
    <t>KU-134100-EWB 11 Structures and Im</t>
  </si>
  <si>
    <t>KU-134100-EWB 5 Structures and Im</t>
  </si>
  <si>
    <t>KU-134100-EWB 6 Structures and Imp</t>
  </si>
  <si>
    <t>KU-134100-EWB 7 Structures and Imp</t>
  </si>
  <si>
    <t>KU-134100-EWB 8 Structures and Imp</t>
  </si>
  <si>
    <t>KU-134100-EWB 9 Structures and Imp</t>
  </si>
  <si>
    <t>KU-134100-EWB Solar Struc and Imp</t>
  </si>
  <si>
    <t>KU-134100-HA 1,2,&amp;3 Structures and</t>
  </si>
  <si>
    <t>KU-134100-PR 13 Structures and Imp</t>
  </si>
  <si>
    <t>KU-134100-TC 10 Structures and Imp</t>
  </si>
  <si>
    <t>KU-134100-TC 5 Structures and Impr</t>
  </si>
  <si>
    <t>KU-134100-TC 6 Structures and Impr</t>
  </si>
  <si>
    <t>KU-134100-TC 7 Structures and Impr</t>
  </si>
  <si>
    <t>KU-134100-TC 8 Structures and Impr</t>
  </si>
  <si>
    <t>KU-134100-TC 9 Structures and Impr</t>
  </si>
  <si>
    <t>KU-134200-CR 7 Fuel Holders, Produ</t>
  </si>
  <si>
    <t>KU-134200-EWB 10 Fuel Holders, Pro</t>
  </si>
  <si>
    <t>KU-134200-EWB 11 Fuel Holders, Pro</t>
  </si>
  <si>
    <t>KU-134200-EWB 5 Fuel Holders, Prod</t>
  </si>
  <si>
    <t>KU-134200-EWB 6 Fuel Holders, Prod</t>
  </si>
  <si>
    <t>KU-134200-EWB 7 Fuel Holders, Prod</t>
  </si>
  <si>
    <t>KU-134200-EWB 8 Fuel Holders, Prod</t>
  </si>
  <si>
    <t>KU-134200-EWB 9 Fuel Holders, Prod</t>
  </si>
  <si>
    <t>KU-134200-HA 1,2,&amp;3 Fuel Holders,</t>
  </si>
  <si>
    <t>KU-134200-PR 13 Fuel Holders, Prod</t>
  </si>
  <si>
    <t>KU-134200-TC 10 Fuel Holders, Prod</t>
  </si>
  <si>
    <t>KU-134200-TC 5 Fuel Holders, Produ</t>
  </si>
  <si>
    <t>KU-134200-TC 6 Fuel Holders, Produ</t>
  </si>
  <si>
    <t>KU-134200-TC 7 Fuel Holders, Produ</t>
  </si>
  <si>
    <t>KU-134200-TC 8 Fuel Holders, Produ</t>
  </si>
  <si>
    <t>KU-134200-TC 9 Fuel Holders, Produ</t>
  </si>
  <si>
    <t>KU-134300-Cane Run 7 Prime Movers</t>
  </si>
  <si>
    <t>KU-134300-EWB 10 Prime Movers</t>
  </si>
  <si>
    <t>KU-134300-EWB 11 Prime Movers</t>
  </si>
  <si>
    <t>KU-134300-EWB 5 Prime Movers</t>
  </si>
  <si>
    <t>KU-134300-EWB 6 Prime Movers</t>
  </si>
  <si>
    <t>KU-134300-EWB 7 Prime Movers</t>
  </si>
  <si>
    <t>KU-134300-EWB 8 Prime Movers</t>
  </si>
  <si>
    <t>KU-134300-EWB 9 Prime Movers</t>
  </si>
  <si>
    <t>KU-134300-Green River CC GT</t>
  </si>
  <si>
    <t>KU-134300-PR 13 Prime Movers</t>
  </si>
  <si>
    <t>KU-134300-TC 10 Prime Movers</t>
  </si>
  <si>
    <t>KU-134300-TC 5 Prime Movers</t>
  </si>
  <si>
    <t>KU-134300-TC 6 Prime Movers</t>
  </si>
  <si>
    <t>KU-134300-TC 7 Prime Movers</t>
  </si>
  <si>
    <t>KU-134300-TC 8 Prime Movers</t>
  </si>
  <si>
    <t>KU-134300-TC 9 Prime Movers</t>
  </si>
  <si>
    <t>KU-134400-CR 7 Generators</t>
  </si>
  <si>
    <t>KU-134400-EWB 10 Generators</t>
  </si>
  <si>
    <t>KU-134400-EWB 11 Generators</t>
  </si>
  <si>
    <t>KU-134400-EWB 5 Generators</t>
  </si>
  <si>
    <t>KU-134400-EWB 6 Generators</t>
  </si>
  <si>
    <t>KU-134400-EWB 7 Generators</t>
  </si>
  <si>
    <t>KU-134400-EWB 8 Generators</t>
  </si>
  <si>
    <t>KU-134400-EWB 9 Generators</t>
  </si>
  <si>
    <t>KU-134400-EWB Solar Generators</t>
  </si>
  <si>
    <t>KU-134400-HA 1,2,&amp;3 Generators</t>
  </si>
  <si>
    <t>KU-134400-PR 13 Generators</t>
  </si>
  <si>
    <t>KU-134400-TC 10 Generators</t>
  </si>
  <si>
    <t>KU-134400-TC 5 Generators</t>
  </si>
  <si>
    <t>KU-134400-TC 6 Generators</t>
  </si>
  <si>
    <t>KU-134400-TC 7 Generators</t>
  </si>
  <si>
    <t>KU-134400-TC 8 Generators</t>
  </si>
  <si>
    <t>KU-134400-TC 9 Generators</t>
  </si>
  <si>
    <t>KU-134500-CR 7 Accessory Electric</t>
  </si>
  <si>
    <t>KU-134500-EWB 10 Accessory Electri</t>
  </si>
  <si>
    <t>KU-134500-EWB 11 Accessory Electri</t>
  </si>
  <si>
    <t>KU-134500-EWB 5 Accessory Electric</t>
  </si>
  <si>
    <t>KU-134500-EWB 6 Accessory Electric</t>
  </si>
  <si>
    <t>KU-134500-EWB 7 Accessory Electric</t>
  </si>
  <si>
    <t>KU-134500-EWB 8 Accessory Electric</t>
  </si>
  <si>
    <t>KU-134500-EWB 9 Accessory Electric</t>
  </si>
  <si>
    <t>KU-134500-EWB Solar Accessory Elec</t>
  </si>
  <si>
    <t>KU-134500-HA 1,2,&amp;3 Accessory Elec</t>
  </si>
  <si>
    <t>KU-134500-PR 13 Accessory Electric</t>
  </si>
  <si>
    <t>KU-134500-TC 10 Acessory Electric</t>
  </si>
  <si>
    <t>KU-134500-TC 5 Accessory Electric</t>
  </si>
  <si>
    <t>KU-134500-TC 6 Accessory Electric</t>
  </si>
  <si>
    <t>KU-134500-TC 7 Accessory Electric</t>
  </si>
  <si>
    <t>KU-134500-TC 8 Accessory Electric</t>
  </si>
  <si>
    <t>KU-134500-TC 9 Accessory Electric</t>
  </si>
  <si>
    <t>KU-134600-CR 7 Misc. Power Plant E</t>
  </si>
  <si>
    <t>KU-134600-EWB 10 Misc Power Plant</t>
  </si>
  <si>
    <t>KU-134600-EWB 11 Misc Power Plant</t>
  </si>
  <si>
    <t>KU-134600-EWB 5 Misc Power Plant E</t>
  </si>
  <si>
    <t>KU-134600-EWB 6 Misc Power Plant E</t>
  </si>
  <si>
    <t>KU-134600-EWB 7 Misc Power Plant E</t>
  </si>
  <si>
    <t>KU-134600-EWB 8 Misc Power Plant E</t>
  </si>
  <si>
    <t>KU-134600-EWB 9 Misc Power Plant E</t>
  </si>
  <si>
    <t>KU-134600-EWB Solar Misc Power Plt</t>
  </si>
  <si>
    <t>KU-134600-HA 1,2,&amp;3 Misc Power Pla</t>
  </si>
  <si>
    <t>KU-134600-PR 13 Misc Power Plant E</t>
  </si>
  <si>
    <t>KU-134600-TC 10 Misc Power Plant E</t>
  </si>
  <si>
    <t>KU-134600-TC 5 Misc. Power Plant E</t>
  </si>
  <si>
    <t>KU-134600-TC 6 Misc. Power Plant E</t>
  </si>
  <si>
    <t>KU-134600-TC 7 Misc. Power Plant E</t>
  </si>
  <si>
    <t>KU-134600-TC 8 Misc. Power Plant E</t>
  </si>
  <si>
    <t>KU-134600-TC 9 Misc. Power Plant E</t>
  </si>
  <si>
    <t>KU-134100-Simp Solar A1 Struc &amp; Imp</t>
  </si>
  <si>
    <t>KU-134400-Simp Solar A1 Generators</t>
  </si>
  <si>
    <t>KU-134500-Simp Solar A1 Access Elec</t>
  </si>
  <si>
    <t>KU-134600-Simp Solar A1 Misc Pwr Pl</t>
  </si>
  <si>
    <t>KU-131100-TC Training Center Struc</t>
  </si>
  <si>
    <t>KU-131200-EWB 3 Boil ECR 2016</t>
  </si>
  <si>
    <t>KU-131200-EWB 3 Boil ECR 2016 NT</t>
  </si>
  <si>
    <t>KU-131200-EWB 3 Boil ECR2009-151992</t>
  </si>
  <si>
    <t>KU-131200-EWB 3 Boil ECR2016-152377</t>
  </si>
  <si>
    <t>KU-131200-GH 4 Boil ECR 2016 NT</t>
  </si>
  <si>
    <t>KU-131200-GH 4 Boil ECR 2016-152379</t>
  </si>
  <si>
    <t>KU-131200-TC 2 Boil ECR 2016 NT</t>
  </si>
  <si>
    <t>KU-131200-TC2 Boil ECR2009-151122</t>
  </si>
  <si>
    <t>KU-131200-TC2 Boil ECR2009-159091</t>
  </si>
  <si>
    <t>KU-131200-TC2 Boil ECR2009-159093KU</t>
  </si>
  <si>
    <t>KU-134100-Simp Solar A2 Struc &amp; Imp</t>
  </si>
  <si>
    <t>KU-134400-Bus Solar Gen-Makers Mark</t>
  </si>
  <si>
    <t>KU-134400-Simp Solar A2 Generators</t>
  </si>
  <si>
    <t>KU-134500-Bus Solar Acc Elec-Makers</t>
  </si>
  <si>
    <t>KU-134500-Simp Solar A2 Access Elec</t>
  </si>
  <si>
    <t>KU-134600-Simp Solar A2 Misc Pwr Pl</t>
  </si>
  <si>
    <t>KU-131100-TC2 Struct ECR 2009 P33</t>
  </si>
  <si>
    <t>KU-131200-TC 2 Boil ECR 2009 P32</t>
  </si>
  <si>
    <t>KU-131500-TC 2 Acc ECR 2009 NT</t>
  </si>
  <si>
    <t>KU-131200-TC 2 Boil ECR 2009 P33</t>
  </si>
  <si>
    <t>Acct 342 - Brown CT Pipeline</t>
  </si>
  <si>
    <t>No Current Rates Identified</t>
  </si>
  <si>
    <t>Adds</t>
  </si>
  <si>
    <t>7/1/2020 -</t>
  </si>
  <si>
    <t>Capital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</si>
  <si>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</si>
  <si>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</si>
  <si>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</si>
  <si>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</si>
  <si>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</si>
  <si>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</si>
  <si>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</si>
  <si>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</si>
  <si>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</si>
  <si>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</si>
  <si>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</si>
  <si>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</si>
  <si>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</si>
  <si>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</si>
  <si>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</si>
  <si>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Non Mech</t>
  </si>
  <si>
    <t>See AG-KIUC 1-9</t>
  </si>
  <si>
    <t>for KU</t>
  </si>
  <si>
    <t>Starting Data Sources From 2020 Depreciation Study</t>
  </si>
  <si>
    <t>Annual</t>
  </si>
  <si>
    <t>Depreciation</t>
  </si>
  <si>
    <t>Expense</t>
  </si>
  <si>
    <t>Depr Rates</t>
  </si>
  <si>
    <t>Mechanism</t>
  </si>
  <si>
    <t>Plant</t>
  </si>
  <si>
    <t xml:space="preserve">% of </t>
  </si>
  <si>
    <t xml:space="preserve">Total </t>
  </si>
  <si>
    <t xml:space="preserve">Depreciable </t>
  </si>
  <si>
    <t>Brown Unit 3 2028 Retirement</t>
  </si>
  <si>
    <t xml:space="preserve">Rates </t>
  </si>
  <si>
    <t xml:space="preserve">Through </t>
  </si>
  <si>
    <t>Accum</t>
  </si>
  <si>
    <t>In Service</t>
  </si>
  <si>
    <t>Dollars</t>
  </si>
  <si>
    <t>Total</t>
  </si>
  <si>
    <t>to be</t>
  </si>
  <si>
    <t>Recovered</t>
  </si>
  <si>
    <t>at 12/31/2035</t>
  </si>
  <si>
    <t xml:space="preserve">Retirement </t>
  </si>
  <si>
    <t>Year</t>
  </si>
  <si>
    <t>Probable</t>
  </si>
  <si>
    <t>Brown Unit 9 and Ghent 1 &amp;2 2034 Retirement</t>
  </si>
  <si>
    <t>Various</t>
  </si>
  <si>
    <t>Haefling 2025 Retirement</t>
  </si>
  <si>
    <t>Total Coal Units</t>
  </si>
  <si>
    <t>Total Other Production Gas Units and Pipelines</t>
  </si>
  <si>
    <t>Total All Fossil Fuel Units</t>
  </si>
  <si>
    <t>Depreciation Expense Based on Utilization of 2020 Depreciation Study Requested Depreciation Rates</t>
  </si>
  <si>
    <t>Louisville Gas and Electric Company</t>
  </si>
  <si>
    <t>Mill Creek Unit 1</t>
  </si>
  <si>
    <t>Mill Creek Unit 2 - Including Scrubber</t>
  </si>
  <si>
    <t>Mill Creek Unit 3 - Including Scrubber</t>
  </si>
  <si>
    <t>Mill Creek Unit 4 - Including Scrubber</t>
  </si>
  <si>
    <t>Trimble County Unit 1 - Including Scrubber</t>
  </si>
  <si>
    <t>Acct 311 - Trimble County Training Center</t>
  </si>
  <si>
    <t>LG&amp;E Table 1 Coal Total</t>
  </si>
  <si>
    <t>Acct 316 - Riverport and Distribution Center</t>
  </si>
  <si>
    <t>Acct 341 - Zorn and River Road Gas Turbine</t>
  </si>
  <si>
    <t>Acct 341 - Paddy's Run Generator 12</t>
  </si>
  <si>
    <t>Acct 342 - Paddy's Run Generator 11</t>
  </si>
  <si>
    <t>Acct 342 - Paddy's Run Generator 12</t>
  </si>
  <si>
    <t>Acct 344 - Zorn and River Road Gas Turbine</t>
  </si>
  <si>
    <t>Acct 344 - Paddy's Run Generator 11</t>
  </si>
  <si>
    <t>Acct 344 - Paddy's Run Generator 12</t>
  </si>
  <si>
    <t>Acct 345 - Zorn and River Road Gas Turbine</t>
  </si>
  <si>
    <t>Acct 345 - Paddy's Run Generator 11</t>
  </si>
  <si>
    <t>Acct 345 - Paddy's Run Generator 12</t>
  </si>
  <si>
    <t>KU Retail Allocation</t>
  </si>
  <si>
    <t>LOUISVILLE GAS AND ELECTRIC COMPANY</t>
  </si>
  <si>
    <t>ELECTRIC PLANT</t>
  </si>
  <si>
    <t>(8)=(7)/(4)</t>
  </si>
  <si>
    <t>(9)=(6)/(7)</t>
  </si>
  <si>
    <t xml:space="preserve">  RIVERPORT DISTRIBUTION CENTER</t>
  </si>
  <si>
    <t>95-R2.5</t>
  </si>
  <si>
    <t xml:space="preserve">  MILL CREEK UNIT 1          </t>
  </si>
  <si>
    <t xml:space="preserve">  MILL CREEK UNIT 2          </t>
  </si>
  <si>
    <t xml:space="preserve">  MILL CREEK UNIT 2 SCRUBBER</t>
  </si>
  <si>
    <t xml:space="preserve">-     </t>
  </si>
  <si>
    <t xml:space="preserve">  MILL CREEK UNIT 3          </t>
  </si>
  <si>
    <t xml:space="preserve">  MILL CREEK UNIT 3 SCRUBBER</t>
  </si>
  <si>
    <t xml:space="preserve">  MILL CREEK UNIT 4          </t>
  </si>
  <si>
    <t xml:space="preserve">  MILL CREEK UNIT 4 SCRUBBER</t>
  </si>
  <si>
    <t xml:space="preserve">  TRIMBLE COUNTY UNIT 1    </t>
  </si>
  <si>
    <t xml:space="preserve">  TRIMBLE COUNTY UNIT 1 SCRUBBER</t>
  </si>
  <si>
    <t xml:space="preserve">STRUCTURES AND IMPROVEMENTS - RETIRED PLANT           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</si>
  <si>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</si>
  <si>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</si>
  <si>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</si>
  <si>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</si>
  <si>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CANE RUN UNIT 4 SCRUBBER</t>
  </si>
  <si>
    <t xml:space="preserve">  CANE RUN UNIT 5 AND UNIT 5 SCRUBBER</t>
  </si>
  <si>
    <t xml:space="preserve">  CANE RUN UNIT 6 AND UNIT 6 SCRUBBER</t>
  </si>
  <si>
    <t xml:space="preserve">  MILL CREEK UNIT 1             </t>
  </si>
  <si>
    <t>57-R1</t>
  </si>
  <si>
    <t xml:space="preserve">  MILL CREEK UNIT 1 SCRUBBER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</si>
  <si>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</si>
  <si>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</si>
  <si>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</si>
  <si>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TRIMBLE COUNTY UNIT 1       </t>
  </si>
  <si>
    <t xml:space="preserve">  TRIMBLE COUNTY UNIT 2      </t>
  </si>
  <si>
    <t xml:space="preserve">BOILER PLANT EQUIPMENT - ASH PONDS </t>
  </si>
  <si>
    <t xml:space="preserve">  MILL CREEK UNIT 1 </t>
  </si>
  <si>
    <t xml:space="preserve">  TRIMBLE COUNTY UNIT 1 </t>
  </si>
  <si>
    <t xml:space="preserve">  TRIMBLE COUNTY UNIT 2 </t>
  </si>
  <si>
    <t>62-R2</t>
  </si>
  <si>
    <t xml:space="preserve">  TRIMBLE COUNTY UNIT 2    </t>
  </si>
  <si>
    <t>43-R2.5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</si>
  <si>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</si>
  <si>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</si>
  <si>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</si>
  <si>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</si>
  <si>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>TOTAL ACCOUNT 316 - MISCELLANEOUS PLANT EQUIPMENT</t>
  </si>
  <si>
    <t xml:space="preserve">  OHIO FALLS - NON-PROJECT </t>
  </si>
  <si>
    <t>95-R2</t>
  </si>
  <si>
    <t xml:space="preserve">  OHIO FALLS - PROJECT 289 </t>
  </si>
  <si>
    <t>90-R2.5</t>
  </si>
  <si>
    <t xml:space="preserve">  OHIO FALLS - PROJECT 289         </t>
  </si>
  <si>
    <t>80-R3</t>
  </si>
  <si>
    <t xml:space="preserve">  OHIO FALLS - PROJECT 289  </t>
  </si>
  <si>
    <t>80-R4</t>
  </si>
  <si>
    <t xml:space="preserve">  OHIO FALLS - NON-PROJECT         </t>
  </si>
  <si>
    <t>80-S4</t>
  </si>
  <si>
    <t>60-R4</t>
  </si>
  <si>
    <t xml:space="preserve">  ZORN AND RIVER ROAD GAS TURBINE</t>
  </si>
  <si>
    <t xml:space="preserve">  PADDY'S RUN GENERATOR 12                 </t>
  </si>
  <si>
    <t xml:space="preserve">  PADDY'S RUN GENERATOR 13                 </t>
  </si>
  <si>
    <t xml:space="preserve">  TRIMBLE COUNTY CT 5      </t>
  </si>
  <si>
    <t xml:space="preserve">  CANE RUN GT 11                           </t>
  </si>
  <si>
    <t>TOTAL ACCOUNT 341.2 - STRUCTURES AND IMPROVEMENTS</t>
  </si>
  <si>
    <t xml:space="preserve">FUEL HOLDERS, PRODUCERS AND ACCESSORIES    </t>
  </si>
  <si>
    <t xml:space="preserve">  PADDY'S RUN GENERATOR 11                 </t>
  </si>
  <si>
    <t xml:space="preserve">  PADDY'S RUN GENERATOR 13                  </t>
  </si>
  <si>
    <t xml:space="preserve">  TRIMBLE COUNTY CT PIPELINE               </t>
  </si>
  <si>
    <t xml:space="preserve">PRIME MOVERS                 </t>
  </si>
  <si>
    <t>35-R1.5</t>
  </si>
  <si>
    <t xml:space="preserve">GENERATORS                                 </t>
  </si>
  <si>
    <t>60-S3</t>
  </si>
  <si>
    <t xml:space="preserve">  PADDY'S RUN GENERATOR 12</t>
  </si>
  <si>
    <t>50-S2.5</t>
  </si>
  <si>
    <t xml:space="preserve">LAND RIGHTS              </t>
  </si>
  <si>
    <t xml:space="preserve">STRUCTURES AND IMPROVEMENTS       </t>
  </si>
  <si>
    <t>65-R2</t>
  </si>
  <si>
    <t xml:space="preserve">STATION EQUIPMENT                 </t>
  </si>
  <si>
    <t xml:space="preserve">TOWERS AND FIXTURES               </t>
  </si>
  <si>
    <t xml:space="preserve">POLES AND FIXTURES                </t>
  </si>
  <si>
    <t>60-R2</t>
  </si>
  <si>
    <t xml:space="preserve">OVERHEAD CONDUCTORS AND DEVICES   </t>
  </si>
  <si>
    <t xml:space="preserve">UNDERGROUND CONDUIT               </t>
  </si>
  <si>
    <t>55-S3</t>
  </si>
  <si>
    <t>UNDERGROUND CONDUCTORS AND DEVICES</t>
  </si>
  <si>
    <t>50-R3</t>
  </si>
  <si>
    <t xml:space="preserve">STRUCTURES AND IMPROVEMENTS                    </t>
  </si>
  <si>
    <t>50-S0.5</t>
  </si>
  <si>
    <t xml:space="preserve">STATION EQUIPMENT                             </t>
  </si>
  <si>
    <t>52-R1</t>
  </si>
  <si>
    <t xml:space="preserve">POLES, TOWERS AND FIXTURES                   </t>
  </si>
  <si>
    <t>56-R1.5</t>
  </si>
  <si>
    <t xml:space="preserve">OVERHEAD CONDUCTORS AND DEVICES               </t>
  </si>
  <si>
    <t>52-R1.5</t>
  </si>
  <si>
    <t xml:space="preserve">UNDERGROUND CONDUIT                            </t>
  </si>
  <si>
    <t>75-S4</t>
  </si>
  <si>
    <t xml:space="preserve">UNDERGROUND CONDUCTORS AND DEVICES            </t>
  </si>
  <si>
    <t>58-R3</t>
  </si>
  <si>
    <t xml:space="preserve">LINE TRANSFORMERS                             </t>
  </si>
  <si>
    <t>47-R3</t>
  </si>
  <si>
    <t xml:space="preserve">SERVICES - UNDERGROUND                        </t>
  </si>
  <si>
    <t>47-S2</t>
  </si>
  <si>
    <t xml:space="preserve">SERVICES - OVERHEAD                           </t>
  </si>
  <si>
    <t xml:space="preserve">METERS                                        </t>
  </si>
  <si>
    <t>37-R1.5</t>
  </si>
  <si>
    <t>15-S0.5</t>
  </si>
  <si>
    <t>INSTALLATIONS ON CUSTOMERS' PREMISES - EV CHARGING STATIONS</t>
  </si>
  <si>
    <t xml:space="preserve">STREET LIGHTING AND SIGNAL SYSTEMS - OVERHEAD </t>
  </si>
  <si>
    <t>STREET LIGHTING AND SIGNAL SYSTEMS - UNDERGROUND</t>
  </si>
  <si>
    <t>14-S2</t>
  </si>
  <si>
    <t>13-R2</t>
  </si>
  <si>
    <t>TRAILERS</t>
  </si>
  <si>
    <t>23-S2.5</t>
  </si>
  <si>
    <t xml:space="preserve">TOOLS, SHOP AND GARAGE EQUIPMENT   </t>
  </si>
  <si>
    <t>22-S1</t>
  </si>
  <si>
    <t>23-S1</t>
  </si>
  <si>
    <t>COMMUNICATION EQUIPMENT - DSM</t>
  </si>
  <si>
    <t>LAND - ECR 2011</t>
  </si>
  <si>
    <t>ARO STEAM PRODUCTION (EQUIPMENT)</t>
  </si>
  <si>
    <t>ARO STEAM PRODUCTION (CCR)</t>
  </si>
  <si>
    <t>ARO OTHER PRODUCTION (L/B)</t>
  </si>
  <si>
    <t>ARO OTHER PRODUCTION (EQUIPMENT)</t>
  </si>
  <si>
    <t xml:space="preserve">  MILL CREEK UNIT 1 ASH POND</t>
  </si>
  <si>
    <t xml:space="preserve">  TRIMBLE COUNTY UNIT 1 ASH POND</t>
  </si>
  <si>
    <t xml:space="preserve">  TRIMBLE COUNTY UNIT 2 ASH POND</t>
  </si>
  <si>
    <t>LGE-131100-Distribution Dr ECR 2011</t>
  </si>
  <si>
    <t>LGE-131100-Distribution Drive</t>
  </si>
  <si>
    <t>LGE-131100-MC Unit 1 Struc ECR 2011</t>
  </si>
  <si>
    <t>LGE-131100-MC Unit 2 SO2 ECR 2011</t>
  </si>
  <si>
    <t>LGE-131100-MC Unit 2 Struc ECR 2011</t>
  </si>
  <si>
    <t>LGE-131100-MC Unit 4 Struc</t>
  </si>
  <si>
    <t>LGE-131100-MC Unit 4 Struc ECR 2011</t>
  </si>
  <si>
    <t>LGE-131100-Mill Creek 3 ECR 2011</t>
  </si>
  <si>
    <t>LGE-131100-Mill Creek Unit 1 SO2-St</t>
  </si>
  <si>
    <t>LGE-131100-Mill Creek Unit 1 Struct</t>
  </si>
  <si>
    <t>LGE-131100-Mill Creek Unit 2 SO2-St</t>
  </si>
  <si>
    <t>LGE-131100-Mill Creek Unit 2 Struct</t>
  </si>
  <si>
    <t>LGE-131100-Mill Creek Unit 3 SO2-St</t>
  </si>
  <si>
    <t>LGE-131100-Mill Creek Unit 3 Struct</t>
  </si>
  <si>
    <t>LGE-131100-Mill Creek Unit 4 SO2-St</t>
  </si>
  <si>
    <t>LGE-131100-Mill Creek3 SO2 ECR 2011</t>
  </si>
  <si>
    <t>LGE-131100-Mill Creek4 SO2 ECR 2011</t>
  </si>
  <si>
    <t>LGE-131100-TC Unit 1 Struc</t>
  </si>
  <si>
    <t>LGE-131100-TC Unit 1 Struc ECR 2006</t>
  </si>
  <si>
    <t>LGE-131100-TC Unit 2 Struc</t>
  </si>
  <si>
    <t>LGE-131100-TC Unit 2 Struc ECR 2009</t>
  </si>
  <si>
    <t>LGE-131100-Trimble Unit 1 SO2-Struc</t>
  </si>
  <si>
    <t>LGE-131100-Trimble Unit 2 FGD-Struc</t>
  </si>
  <si>
    <t>LGE-131105-Dist Drive - Future Use</t>
  </si>
  <si>
    <t>LGE-131110-CR 6 Capital Leased Equi</t>
  </si>
  <si>
    <t>LGE-131110-MC 4 Capital Leased Equi</t>
  </si>
  <si>
    <t>LGE-131200-Cane Run Locomotives - B</t>
  </si>
  <si>
    <t>LGE-131200-Cane Run Rail Cars - Boi</t>
  </si>
  <si>
    <t>LGE-131200-Cane Run Unit 1 Boiler P</t>
  </si>
  <si>
    <t>LGE-131200-Cane Run Unit 2 Boiler P</t>
  </si>
  <si>
    <t>LGE-131200-Cane Run Unit 3 Boiler P</t>
  </si>
  <si>
    <t>LGE-131200-Cane Run Unit 4 SO2 Boil</t>
  </si>
  <si>
    <t>LGE-131200-Cane Run Unit 5 SO2 Boil</t>
  </si>
  <si>
    <t>LGE-131200-CR Unit 4 Boil</t>
  </si>
  <si>
    <t>LGE-131200-CR Unit 4 Boil ECR 2006</t>
  </si>
  <si>
    <t>LGE-131200-CR Unit 5 Boil</t>
  </si>
  <si>
    <t>LGE-131200-CR Unit 5 Boil ECR 2006</t>
  </si>
  <si>
    <t>LGE-131200-CR Unit 6 Boil</t>
  </si>
  <si>
    <t>LGE-131200-CR Unit 6 Boil ECR 2006</t>
  </si>
  <si>
    <t>LGE-131200-CR6 SO2 Boil</t>
  </si>
  <si>
    <t>LGE-131200-CR6 SO2 Boil ECR 2005</t>
  </si>
  <si>
    <t>LGE-131200-MC ECR Future Plant</t>
  </si>
  <si>
    <t>LGE-131200-MC Offsite Rail Cars</t>
  </si>
  <si>
    <t>LGE-131200-MC Unit 1 Boil</t>
  </si>
  <si>
    <t>LGE-131200-MC Unit 1 Boil ECR 2006</t>
  </si>
  <si>
    <t>LGE-131200-MC Unit 1 Boil ECR 2011</t>
  </si>
  <si>
    <t>LGE-131200-MC Unit 1 Boil-Ash Pond</t>
  </si>
  <si>
    <t>LGE-131200-MC Unit 2 Boil</t>
  </si>
  <si>
    <t>LGE-131200-MC Unit 2 Boil ECR 2006</t>
  </si>
  <si>
    <t>LGE-131200-MC Unit 2 Boil ECR 2011</t>
  </si>
  <si>
    <t>LGE-131200-MC Unit 2 SO2 ECR 2011</t>
  </si>
  <si>
    <t>LGE-131200-MC Unit 2 SO2 ECR 2016</t>
  </si>
  <si>
    <t>LGE-131200-MC Unit 3 Boil</t>
  </si>
  <si>
    <t>LGE-131200-MC Unit 3 Boil ECR 2006</t>
  </si>
  <si>
    <t>LGE-131200-MC Unit 3 Boil ECR 2011</t>
  </si>
  <si>
    <t>LGE-131200-MC Unit 3 Boil-Ash Pond</t>
  </si>
  <si>
    <t>LGE-131200-MC Unit 3 SO2 ECR 2011</t>
  </si>
  <si>
    <t>LGE-131200-MC Unit 3 SO2 ECR 2016</t>
  </si>
  <si>
    <t>LGE-131200-MC Unit 4 Boil</t>
  </si>
  <si>
    <t>LGE-131200-MC Unit 4 Boil ECR 2005</t>
  </si>
  <si>
    <t>LGE-131200-MC Unit 4 Boil ECR 2006</t>
  </si>
  <si>
    <t>LGE-131200-MC Unit 4 Boil ECR 2011</t>
  </si>
  <si>
    <t>LGE-131200-MC Unit 4 Boil ECR 2016</t>
  </si>
  <si>
    <t>LGE-131200-MC3 SO2 Boil ECR 2011</t>
  </si>
  <si>
    <t>LGE-131200-MC4 SO2 Boil</t>
  </si>
  <si>
    <t>LGE-131200-MC4 SO2 Boil ECR 2005</t>
  </si>
  <si>
    <t>LGE-131200-MC4 SO2 Boil ECR 2009</t>
  </si>
  <si>
    <t>LGE-131200-MC4 SO2 Boil ECR 2011</t>
  </si>
  <si>
    <t>LGE-131200-MC4 SO2 Boil ECR 2016</t>
  </si>
  <si>
    <t>LGE-131200-Mill Creek Locomotives B</t>
  </si>
  <si>
    <t>LGE-131200-Mill Creek Rail Cars Boi</t>
  </si>
  <si>
    <t>LGE-131200-Mill Creek Unit 1 SO2 Bo</t>
  </si>
  <si>
    <t>LGE-131200-Mill Creek Unit 2 SO2 Bo</t>
  </si>
  <si>
    <t>LGE-131200-Mill Creek Unit 3 SO2 Bo</t>
  </si>
  <si>
    <t>LGE-131200-TC 2 FGD Boil</t>
  </si>
  <si>
    <t>LGE-131200-TC 2 FGD Boil ECR 2006</t>
  </si>
  <si>
    <t>LGE-131200-TC ECR Future Plan</t>
  </si>
  <si>
    <t>LGE-131200-TC Unit 1 Boil</t>
  </si>
  <si>
    <t>LGE-131200-TC Unit 1 Boil ECR 2006</t>
  </si>
  <si>
    <t>LGE-131200-TC Unit 1 Boil ECR 2009</t>
  </si>
  <si>
    <t>LGE-131200-TC Unit 1 Boil ECR 2011</t>
  </si>
  <si>
    <t>LGE-131200-TC Unit 1 Boil-Ash Pond</t>
  </si>
  <si>
    <t>LGE-131200-TC Unit 2 Boil</t>
  </si>
  <si>
    <t>LGE-131200-TC Unit 2 Boil ECR 2006</t>
  </si>
  <si>
    <t>LGE-131200-TC Unit 2 Boil ECR 2009</t>
  </si>
  <si>
    <t>LGE-131200-TC Unit 2 Boil ECR 2016</t>
  </si>
  <si>
    <t>LGE-131200-TC1 SO2 Boil</t>
  </si>
  <si>
    <t>LGE-131200-TC1 SO2 Boil ECR 2005</t>
  </si>
  <si>
    <t>LGE-131200-TC1 SO2 Boil ECR 2016</t>
  </si>
  <si>
    <t>LGE-131200-TC2 Boil ECR 2009-Ash Po</t>
  </si>
  <si>
    <t>LGE-131201-AROP MC3 Boiler Plt Equp</t>
  </si>
  <si>
    <t>LGE-131201-AROP MC4 SO2 Boiler Plt</t>
  </si>
  <si>
    <t>LGE-131400-Cane Run Unit 1 Turbogen</t>
  </si>
  <si>
    <t>LGE-131400-Cane Run Unit 2 Turbogen</t>
  </si>
  <si>
    <t>LGE-131400-Cane Run Unit 3 Turbogen</t>
  </si>
  <si>
    <t>LGE-131400-Cane Run Unit 4 Turbogen</t>
  </si>
  <si>
    <t>LGE-131400-Cane Run Unit 5 SO2 Turb</t>
  </si>
  <si>
    <t>LGE-131400-Cane Run Unit 5 Turbogen</t>
  </si>
  <si>
    <t>LGE-131400-Cane Run Unit 6 SO2 Turb</t>
  </si>
  <si>
    <t>LGE-131400-Cane Run Unit 6 Turbogen</t>
  </si>
  <si>
    <t>LGE-131400-Mill Creek Unit 1Turboge</t>
  </si>
  <si>
    <t>LGE-131400-Mill Creek Unit 2 Turbog</t>
  </si>
  <si>
    <t>LGE-131400-Mill Creek Unit 3 Turbog</t>
  </si>
  <si>
    <t>LGE-131400-Mill Creek Unit 4 Turbog</t>
  </si>
  <si>
    <t>LGE-131400-Trimble Unit 1 Turbogene</t>
  </si>
  <si>
    <t>LGE-131400-Trimble Unit 2 Turbogene</t>
  </si>
  <si>
    <t>LGE-131500-Cane Run Unit 1 Accessor</t>
  </si>
  <si>
    <t>LGE-131500-Cane Run Unit 2 Accessor</t>
  </si>
  <si>
    <t>LGE-131500-Cane Run Unit 3 Acessory</t>
  </si>
  <si>
    <t>LGE-131500-Cane Run Unit 4 Accessor</t>
  </si>
  <si>
    <t>LGE-131500-Cane Run Unit 4 SO2 Acce</t>
  </si>
  <si>
    <t>LGE-131500-Cane Run Unit 5 Acccesso</t>
  </si>
  <si>
    <t>LGE-131500-Cane Run Unit 5 SO2 Acce</t>
  </si>
  <si>
    <t>LGE-131500-Cane Run Unit 6 Accessor</t>
  </si>
  <si>
    <t>LGE-131500-Cane Run Unit 6 SO2 Acce</t>
  </si>
  <si>
    <t>LGE-131500-MC Unit 1 Acc ECR 2011</t>
  </si>
  <si>
    <t>LGE-131500-MC Unit 2 Acc ECR 2011</t>
  </si>
  <si>
    <t>LGE-131500-MC Unit 2 SO2 ECR 2011</t>
  </si>
  <si>
    <t>LGE-131500-MC Unit 3 Acc ECR 2011</t>
  </si>
  <si>
    <t>LGE-131500-Mill Creek 4 ECR 2011</t>
  </si>
  <si>
    <t>LGE-131500-Mill Creek Unit 1 Access</t>
  </si>
  <si>
    <t>LGE-131500-Mill Creek Unit 1 SO2 Ac</t>
  </si>
  <si>
    <t>LGE-131500-Mill Creek Unit 2 Access</t>
  </si>
  <si>
    <t>LGE-131500-Mill Creek Unit 2 SO2 Ac</t>
  </si>
  <si>
    <t>LGE-131500-Mill Creek Unit 3 Access</t>
  </si>
  <si>
    <t>LGE-131500-Mill Creek Unit 3 SO2 Ac</t>
  </si>
  <si>
    <t>LGE-131500-Mill Creek Unit 4 Access</t>
  </si>
  <si>
    <t>LGE-131500-Mill Creek Unit 4 SO2 Ac</t>
  </si>
  <si>
    <t>LGE-131500-Mill Crk #3 SO2 ECR 2011</t>
  </si>
  <si>
    <t>LGE-131500-Mill Crk #4 SO2 ECR 2011</t>
  </si>
  <si>
    <t>LGE-131500-TC Unit 2 Acce</t>
  </si>
  <si>
    <t>LGE-131500-TC Unit 2 Acce ECR 2006</t>
  </si>
  <si>
    <t>LGE-131500-TC Unit 2 Acce ECR 2009</t>
  </si>
  <si>
    <t>LGE-131500-Trimble 1 Acc ECR 2011</t>
  </si>
  <si>
    <t>LGE-131500-Trimble Unit 1 Accessory</t>
  </si>
  <si>
    <t>LGE-131500-Trimble Unit 1 SO2 Acces</t>
  </si>
  <si>
    <t>LGE-131500-Trimble Unit 2 FGD Acces</t>
  </si>
  <si>
    <t>LGE-131600-Cane Run Unit 1 Misc. Po</t>
  </si>
  <si>
    <t>LGE-131600-Cane Run Unit 3 Misc. Po</t>
  </si>
  <si>
    <t>LGE-131600-Cane Run Unit 4 Misc. Po</t>
  </si>
  <si>
    <t>LGE-131600-Cane Run Unit 4 SO2 Misc</t>
  </si>
  <si>
    <t>LGE-131600-Cane Run Unit 5 Misc. Po</t>
  </si>
  <si>
    <t>LGE-131600-Cane Run Unit 5 SO2 Misc</t>
  </si>
  <si>
    <t>LGE-131600-Cane Run Unit 6 Misc. Po</t>
  </si>
  <si>
    <t>LGE-131600-Cane Run Unit 6 SO2 Misc</t>
  </si>
  <si>
    <t>LGE-131600-Distribution Dr ECR 2011</t>
  </si>
  <si>
    <t>LGE-131600-Distribution Drive</t>
  </si>
  <si>
    <t>LGE-131600-MC Unit 1 Misc ECR 2011</t>
  </si>
  <si>
    <t>LGE-131600-MC Unit 2 Misc ECR 2011</t>
  </si>
  <si>
    <t>LGE-131600-Mill Creek #4 ECR 2011</t>
  </si>
  <si>
    <t>LGE-131600-Mill Creek Unit 1 Misc P</t>
  </si>
  <si>
    <t>LGE-131600-Mill Creek Unit 2 Misc.</t>
  </si>
  <si>
    <t>LGE-131600-Mill Creek Unit 3 Misc.</t>
  </si>
  <si>
    <t>LGE-131600-Mill Creek Unit 4 Misc.</t>
  </si>
  <si>
    <t>LGE-131600-Mill Creek Unit 4 SO2 Mi</t>
  </si>
  <si>
    <t>LGE-131600-Trimble Unit 1 Misc. Pow</t>
  </si>
  <si>
    <t>LGE-131600-Trimble Unit 2 Misc. Pow</t>
  </si>
  <si>
    <t>LGE-134100-Cane Run 11- Structures</t>
  </si>
  <si>
    <t>LGE-134100-Cane Run 7 Structures</t>
  </si>
  <si>
    <t>LGE-134100-EWB 5 Structures and Imp</t>
  </si>
  <si>
    <t>LGE-134100-EWB 6 Structures and Imp</t>
  </si>
  <si>
    <t>LGE-134100-EWB 7 Structures and Imp</t>
  </si>
  <si>
    <t>LGE-134100-EWB Solar Struc and Imp</t>
  </si>
  <si>
    <t>LGE-134100-Paddys GT - 11 Structure</t>
  </si>
  <si>
    <t>LGE-134100-Paddys GT - 12 Structure</t>
  </si>
  <si>
    <t>LGE-134100-PR 13 Structures and Imp</t>
  </si>
  <si>
    <t>LGE-134100-TC 10 Structures and Imp</t>
  </si>
  <si>
    <t>LGE-134100-TC 5 Structures and Impr</t>
  </si>
  <si>
    <t>LGE-134100-TC 6 Structures and Impr</t>
  </si>
  <si>
    <t>LGE-134100-TC 7 Structures and Impr</t>
  </si>
  <si>
    <t>LGE-134100-TC 8 Structures and Impr</t>
  </si>
  <si>
    <t>LGE-134100-TC9 Structures and Impro</t>
  </si>
  <si>
    <t>LGE-134100-Waterside - Structures &amp;</t>
  </si>
  <si>
    <t>LGE-134100-Zorn - Structurses &amp; Imp</t>
  </si>
  <si>
    <t>LGE-134200-Cane Run 11-Fuel Holder</t>
  </si>
  <si>
    <t>LGE-134200-Cane Run 7 Fuel Holders</t>
  </si>
  <si>
    <t>LGE-134200-EWB 5 Fuel Holders, Prod</t>
  </si>
  <si>
    <t>LGE-134200-EWB 6 Fuel Holders, Prod</t>
  </si>
  <si>
    <t>LGE-134200-EWB 7 Fuel Holders, Prod</t>
  </si>
  <si>
    <t>LGE-134200-Paddys GT - 11 Fuel Hold</t>
  </si>
  <si>
    <t>LGE-134200-Paddys GT - 12 Fuel Hold</t>
  </si>
  <si>
    <t>LGE-134200-PR 13 Fuel Holders, Prod</t>
  </si>
  <si>
    <t>LGE-134200-TC 10 Fuel Holders, Prod</t>
  </si>
  <si>
    <t>LGE-134200-TC 5 Fuel Holders, Produ</t>
  </si>
  <si>
    <t>LGE-134200-TC 6 Fuel Holders, Produ</t>
  </si>
  <si>
    <t>LGE-134200-TC 7 Fuel Holders, Produ</t>
  </si>
  <si>
    <t>LGE-134200-TC 8 Fuel Holders, Produ</t>
  </si>
  <si>
    <t>LGE-134200-TC 9 Fuel Holders, Produ</t>
  </si>
  <si>
    <t>LGE-134200-Waterside - Fuel Holders</t>
  </si>
  <si>
    <t>LGE-134200-Zorn - Fuel Holders, Pro</t>
  </si>
  <si>
    <t>LGE-134300-Cane Run 11-Prime Mover</t>
  </si>
  <si>
    <t>LGE-134300-Cane Run 7 Prime Mover</t>
  </si>
  <si>
    <t>LGE-134300-EWB 5 Prime Movers</t>
  </si>
  <si>
    <t>LGE-134300-EWB 6 Prime Movers</t>
  </si>
  <si>
    <t>LGE-134300-EWB 7 Prime Movers</t>
  </si>
  <si>
    <t>LGE-134300-Green River CC GT</t>
  </si>
  <si>
    <t>LGE-134300-Paddys GT - 11 Prime Mov</t>
  </si>
  <si>
    <t>LGE-134300-Paddys GT - 12 Prime Mov</t>
  </si>
  <si>
    <t>LGE-134300-PR 13 Prime Movers</t>
  </si>
  <si>
    <t>LGE-134300-TC 10 Prime Movers</t>
  </si>
  <si>
    <t>LGE-134300-TC 5 Prime Movers</t>
  </si>
  <si>
    <t>LGE-134300-TC 6 Prime Movers</t>
  </si>
  <si>
    <t>LGE-134300-TC 7 Prime Movers</t>
  </si>
  <si>
    <t>LGE-134300-TC 8 Prime Movers</t>
  </si>
  <si>
    <t>LGE-134300-TC 9 Prime Movers</t>
  </si>
  <si>
    <t>LGE-134300-Waterside - Prime Movers</t>
  </si>
  <si>
    <t>LGE-134300-Zorn - Prime Movers</t>
  </si>
  <si>
    <t>LGE-134400-Bus Solar Generator-Arch</t>
  </si>
  <si>
    <t>LGE-134400-Cane Run 11- Generators</t>
  </si>
  <si>
    <t>LGE-134400-Cane Run 7- Generators</t>
  </si>
  <si>
    <t>LGE-134400-EWB 5 Generators</t>
  </si>
  <si>
    <t>LGE-134400-EWB 6 Generators</t>
  </si>
  <si>
    <t>LGE-134400-EWB 7 Generators</t>
  </si>
  <si>
    <t>LGE-134400-EWB Solar Generators</t>
  </si>
  <si>
    <t>LGE-134400-Paddys GT - 11 Generator</t>
  </si>
  <si>
    <t>LGE-134400-Paddys GT - 12 Generator</t>
  </si>
  <si>
    <t>LGE-134400-PR 13 Generators</t>
  </si>
  <si>
    <t>LGE-134400-TC 10 Generators</t>
  </si>
  <si>
    <t>LGE-134400-TC 5 Generators</t>
  </si>
  <si>
    <t>LGE-134400-TC 6 Generators</t>
  </si>
  <si>
    <t>LGE-134400-TC 7 Generators</t>
  </si>
  <si>
    <t>LGE-134400-TC 8 Generators</t>
  </si>
  <si>
    <t>LGE-134400-TC 9 Generators</t>
  </si>
  <si>
    <t>LGE-134400-Waterside - Generators</t>
  </si>
  <si>
    <t>LGE-134400-Zorn - Generators</t>
  </si>
  <si>
    <t>LGE-134500-Bus Solar Acc Elec-Archd</t>
  </si>
  <si>
    <t>LGE-134500-Cane Run 11- Accessory</t>
  </si>
  <si>
    <t>LGE-134500-Cane Run 7- Accessory</t>
  </si>
  <si>
    <t>LGE-134500-EWB 5 Accessory Electric</t>
  </si>
  <si>
    <t>LGE-134500-EWB 6 Acessory Electric</t>
  </si>
  <si>
    <t>LGE-134500-EWB 7 Acessory Electric</t>
  </si>
  <si>
    <t>LGE-134500-EWB Solar Acessory Elec</t>
  </si>
  <si>
    <t>LGE-134500-Paddys GT - 11 Accessory</t>
  </si>
  <si>
    <t>LGE-134500-Paddys GT - 12 Accessory</t>
  </si>
  <si>
    <t>LGE-134500-PR 13 Accessory Electric</t>
  </si>
  <si>
    <t>LGE-134500-TC 10 Accessory Electric</t>
  </si>
  <si>
    <t>LGE-134500-TC 5 Accessory Electric</t>
  </si>
  <si>
    <t>LGE-134500-TC 6 Accessory Electric</t>
  </si>
  <si>
    <t>LGE-134500-TC 7 Accessory Electric</t>
  </si>
  <si>
    <t>LGE-134500-TC 8 Accessory Electric</t>
  </si>
  <si>
    <t>LGE-134500-TC 9 Acessory Electric E</t>
  </si>
  <si>
    <t>LGE-134500-Waterside - Accessory El</t>
  </si>
  <si>
    <t>LGE-134500-Zorn - Accessory Electri</t>
  </si>
  <si>
    <t>LGE-134600-Cane Run 11- Misc Power</t>
  </si>
  <si>
    <t>LGE-134600-Cane Run 7- Misc Power</t>
  </si>
  <si>
    <t>LGE-134600-EWB 5 Misc Power Plant E</t>
  </si>
  <si>
    <t>LGE-134600-EWB 6 Misc Power Plant E</t>
  </si>
  <si>
    <t>LGE-134600-EWB 7 Misc Power Plant E</t>
  </si>
  <si>
    <t>LGE-134600-EWB Solar Misc Pwr Plt</t>
  </si>
  <si>
    <t>LGE-134600-Paddys GT - 11 Misc. Pow</t>
  </si>
  <si>
    <t>LGE-134600-Paddys GT - 12 mIsc. Pow</t>
  </si>
  <si>
    <t>LGE-134600-PR 13 Misc Power Plant E</t>
  </si>
  <si>
    <t>LGE-134600-TC 10 Misc. Power Plant</t>
  </si>
  <si>
    <t>LGE-134600-TC 5 Misc. Power Plant E</t>
  </si>
  <si>
    <t>LGE-134600-TC 6 Misc. Power Plant E</t>
  </si>
  <si>
    <t>LGE-134600-TC 7 Misc. Power Plant E</t>
  </si>
  <si>
    <t>LGE-134600-TC 8 Misc. Power Plant E</t>
  </si>
  <si>
    <t>LGE-134600-TC 9 Misc. Power Plant E</t>
  </si>
  <si>
    <t>LGE-134600-Waterside - Misc. Power</t>
  </si>
  <si>
    <t>LGE-134600-Zorn - Misc. Power Plant</t>
  </si>
  <si>
    <t>LGE-134100-Simp Solar A1 Struc &amp; Im</t>
  </si>
  <si>
    <t>LGE-134400-Simp Solar A1 Generators</t>
  </si>
  <si>
    <t>LGE-134500-Simp Solar A1 Acces Elec</t>
  </si>
  <si>
    <t>LGE-134600-Simp Solar A1 Misc Pwr P</t>
  </si>
  <si>
    <t>LGE-131020-TC 2 Land ECR2009-160932</t>
  </si>
  <si>
    <t>LGE-131100-TC Training Center Struc</t>
  </si>
  <si>
    <t>LGE-131200-MC4 Boil ECR 2016 NT</t>
  </si>
  <si>
    <t>LGE-131200-MC4 Boil ECR 2016-152381</t>
  </si>
  <si>
    <t>LGE-131200-TC2 Boil ECR 2016 NT</t>
  </si>
  <si>
    <t>LGE-131200-TC2 Boil ECR2009-151118</t>
  </si>
  <si>
    <t>LGE-131200-TC2 Boil ECR2009-159091</t>
  </si>
  <si>
    <t>LGE-131200-TC2 Boil ECR2009-159093L</t>
  </si>
  <si>
    <t>LGE-131200-Wells</t>
  </si>
  <si>
    <t>LGE-134100-Simp Solar A2 Struc &amp; Im</t>
  </si>
  <si>
    <t>LGE-134400-Simp Solar A2 Generators</t>
  </si>
  <si>
    <t>LGE-134500-Simp Solar A2 Acces Elec</t>
  </si>
  <si>
    <t>LGE-134600-Simp Solar A2 Misc Pwr P</t>
  </si>
  <si>
    <t>LGE-131020-TC 2 Land ECR 2009 NT</t>
  </si>
  <si>
    <t>LGE-131100-TC 2 Struc ECR 2009 NT</t>
  </si>
  <si>
    <t>LGE-131200-MC4 SO2 Boil ECR 2009 NT</t>
  </si>
  <si>
    <t>LGE-131200-TC 1 Boil ECR 2009 NT</t>
  </si>
  <si>
    <t>LGE-131200-TC2 Boil ECR 2009 P24</t>
  </si>
  <si>
    <t>LGE-131500-TC 2 Acce ECR 2009 NT</t>
  </si>
  <si>
    <t>LGE-131020-MC 4 Land ECR 2016 NT</t>
  </si>
  <si>
    <t>LGE-131200-MC4 SO2 Boil ECR 2016 NT</t>
  </si>
  <si>
    <t>LGE-131200-TC Unit 1 Boil ECR 2009 NT</t>
  </si>
  <si>
    <t>LGE-131500-TC Unit 2 Acce ECR 2009 NT</t>
  </si>
  <si>
    <t>LGE-131100-TC2 Struc ECR 2009 P25</t>
  </si>
  <si>
    <t>LGE-131200-TC2 Boil ECR 2009 P25</t>
  </si>
  <si>
    <t>Acct 346 - Paddy's Run Generator 11</t>
  </si>
  <si>
    <t>Acct 346 - Zorn and River Road Gas Turbine</t>
  </si>
  <si>
    <t>Acct 341 - Retired Plant</t>
  </si>
  <si>
    <t>LGE Table 1 Other Production Total</t>
  </si>
  <si>
    <t>Acct 342 - Zorn and River Road Gas Turbine</t>
  </si>
  <si>
    <t>Acct 311 - Riverport Distribution Center</t>
  </si>
  <si>
    <t>Mill Creek Unit 1 2024 Retirement</t>
  </si>
  <si>
    <t>Mill Creek Unit 2 2028 Retirement</t>
  </si>
  <si>
    <t>Added in 2020</t>
  </si>
  <si>
    <t>Depr Study</t>
  </si>
  <si>
    <t>Escalated Until</t>
  </si>
  <si>
    <t>Retirement Date</t>
  </si>
  <si>
    <t>NBV and Decommissioning Balances for Early Retirements as of December 31, 2035</t>
  </si>
  <si>
    <t>Total Coal-Fired Units</t>
  </si>
  <si>
    <t>Coal-Fired Units</t>
  </si>
  <si>
    <t>Retail Allocation of All Coal-Fired Units</t>
  </si>
  <si>
    <t>Gas-Fired Units</t>
  </si>
  <si>
    <t>Total Gas-Fired Units and Pipelines</t>
  </si>
  <si>
    <t>Retail Allocation of All Gas-Fired Units</t>
  </si>
  <si>
    <t>Retail All Coal-Fired and Gas-Fired Units</t>
  </si>
  <si>
    <t>NBV and Decommissioning Balances as of June 30, 2020</t>
  </si>
  <si>
    <t>KU and LG&amp;E Coal Units</t>
  </si>
  <si>
    <t>KU Coal Units</t>
  </si>
  <si>
    <t>LG&amp;E Coal Units</t>
  </si>
  <si>
    <t>at 6/30/2020</t>
  </si>
  <si>
    <t>Gross</t>
  </si>
  <si>
    <t>Average</t>
  </si>
  <si>
    <t>Current and Requested Depreciation Rates and Related Expense</t>
  </si>
  <si>
    <t>Sourced From 2020 Depreciation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</si>
</sst>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  <numFmt numFmtId="166" formatCode="[$-409]mmmm\ d\,\ yyyy;@"/>
    <numFmt numFmtId="167" formatCode="mm\-yyyy"/>
    <numFmt numFmtId="168" formatCode="_(* #,##0_);_(* \(#,##0\);_(* &quot;-&quot;??_);_(@_)"/>
    <numFmt numFmtId="169" formatCode="0.0"/>
  </numFmts>
  <fonts count="21" x14ac:knownFonts="1">
    <font>
      <sz val="12"/>
      <name val="Arial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17" fillId="0" borderId="0"/>
    <xf numFmtId="9" fontId="12" fillId="0" borderId="0" applyFont="0" applyFill="0" applyBorder="0" applyAlignment="0" applyProtection="0"/>
    <xf numFmtId="0" fontId="19" fillId="0" borderId="0"/>
    <xf numFmtId="43" fontId="12" fillId="0" borderId="0" applyFont="0" applyFill="0" applyBorder="0" applyAlignment="0" applyProtection="0"/>
    <xf numFmtId="0" fontId="2" fillId="0" borderId="0"/>
    <xf numFmtId="0" fontId="1" fillId="0" borderId="0"/>
  </cellStyleXfs>
  <cellXfs count="315">
    <xf numFmtId="0" fontId="0" fillId="0" borderId="0" xfId="0" applyAlignment="1"/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0" fontId="13" fillId="0" borderId="0" xfId="0" applyNumberFormat="1" applyFont="1" applyFill="1" applyAlignment="1">
      <alignment horizontal="left"/>
    </xf>
    <xf numFmtId="39" fontId="2" fillId="0" borderId="0" xfId="1" applyNumberFormat="1" applyFont="1" applyFill="1"/>
    <xf numFmtId="0" fontId="5" fillId="0" borderId="0" xfId="0" applyFont="1" applyFill="1" applyAlignment="1"/>
    <xf numFmtId="37" fontId="5" fillId="0" borderId="0" xfId="0" applyNumberFormat="1" applyFont="1" applyFill="1" applyAlignment="1"/>
    <xf numFmtId="0" fontId="0" fillId="0" borderId="0" xfId="0" applyFill="1"/>
    <xf numFmtId="0" fontId="0" fillId="0" borderId="1" xfId="0" applyFill="1" applyBorder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9" fontId="2" fillId="0" borderId="0" xfId="1" applyNumberFormat="1" applyFont="1" applyFill="1" applyBorder="1"/>
    <xf numFmtId="37" fontId="0" fillId="0" borderId="0" xfId="0" applyNumberFormat="1" applyFill="1" applyBorder="1"/>
    <xf numFmtId="0" fontId="3" fillId="0" borderId="1" xfId="0" applyNumberFormat="1" applyFont="1" applyFill="1" applyBorder="1" applyAlignment="1">
      <alignment horizontal="center"/>
    </xf>
    <xf numFmtId="0" fontId="2" fillId="0" borderId="0" xfId="1" applyFont="1" applyFill="1"/>
    <xf numFmtId="37" fontId="2" fillId="0" borderId="0" xfId="1" applyNumberFormat="1" applyFont="1" applyFill="1"/>
    <xf numFmtId="0" fontId="4" fillId="0" borderId="0" xfId="0" applyNumberFormat="1" applyFont="1" applyFill="1" applyAlignment="1"/>
    <xf numFmtId="39" fontId="2" fillId="0" borderId="3" xfId="1" applyNumberFormat="1" applyFont="1" applyFill="1" applyBorder="1"/>
    <xf numFmtId="0" fontId="2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39" fontId="11" fillId="0" borderId="0" xfId="1" applyNumberFormat="1" applyFont="1" applyFill="1"/>
    <xf numFmtId="0" fontId="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2" fillId="0" borderId="0" xfId="0" applyFont="1" applyFill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10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2" fontId="2" fillId="0" borderId="0" xfId="0" applyNumberFormat="1" applyFont="1" applyFill="1"/>
    <xf numFmtId="37" fontId="0" fillId="0" borderId="3" xfId="0" applyNumberFormat="1" applyFill="1" applyBorder="1"/>
    <xf numFmtId="0" fontId="3" fillId="0" borderId="3" xfId="0" applyNumberFormat="1" applyFont="1" applyFill="1" applyBorder="1" applyAlignment="1">
      <alignment horizontal="center"/>
    </xf>
    <xf numFmtId="39" fontId="13" fillId="0" borderId="3" xfId="1" applyNumberFormat="1" applyFont="1" applyFill="1" applyBorder="1"/>
    <xf numFmtId="0" fontId="13" fillId="0" borderId="0" xfId="0" applyFont="1" applyFill="1" applyAlignment="1"/>
    <xf numFmtId="37" fontId="13" fillId="0" borderId="3" xfId="0" applyNumberFormat="1" applyFont="1" applyFill="1" applyBorder="1" applyAlignment="1"/>
    <xf numFmtId="39" fontId="13" fillId="0" borderId="0" xfId="1" applyNumberFormat="1" applyFont="1" applyFill="1"/>
    <xf numFmtId="37" fontId="13" fillId="0" borderId="0" xfId="0" applyNumberFormat="1" applyFont="1" applyFill="1" applyAlignment="1"/>
    <xf numFmtId="0" fontId="14" fillId="0" borderId="0" xfId="0" applyNumberFormat="1" applyFont="1" applyFill="1" applyAlignment="1">
      <alignment horizontal="left"/>
    </xf>
    <xf numFmtId="39" fontId="13" fillId="0" borderId="3" xfId="0" applyNumberFormat="1" applyFont="1" applyFill="1" applyBorder="1"/>
    <xf numFmtId="37" fontId="13" fillId="0" borderId="3" xfId="0" applyNumberFormat="1" applyFont="1" applyFill="1" applyBorder="1"/>
    <xf numFmtId="2" fontId="13" fillId="0" borderId="0" xfId="0" applyNumberFormat="1" applyFont="1" applyFill="1"/>
    <xf numFmtId="0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2" fontId="11" fillId="0" borderId="0" xfId="0" applyNumberFormat="1" applyFont="1" applyFill="1"/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left"/>
    </xf>
    <xf numFmtId="37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37" fontId="2" fillId="0" borderId="3" xfId="1" applyNumberFormat="1" applyFont="1" applyFill="1" applyBorder="1"/>
    <xf numFmtId="0" fontId="6" fillId="0" borderId="0" xfId="0" applyNumberFormat="1" applyFont="1" applyFill="1" applyAlignment="1"/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39" fontId="11" fillId="0" borderId="3" xfId="1" applyNumberFormat="1" applyFont="1" applyFill="1" applyBorder="1"/>
    <xf numFmtId="37" fontId="5" fillId="0" borderId="3" xfId="0" applyNumberFormat="1" applyFont="1" applyFill="1" applyBorder="1" applyAlignment="1"/>
    <xf numFmtId="39" fontId="11" fillId="0" borderId="4" xfId="1" applyNumberFormat="1" applyFont="1" applyFill="1" applyBorder="1"/>
    <xf numFmtId="37" fontId="11" fillId="0" borderId="4" xfId="1" applyNumberFormat="1" applyFont="1" applyFill="1" applyBorder="1"/>
    <xf numFmtId="39" fontId="11" fillId="0" borderId="0" xfId="1" applyNumberFormat="1" applyFont="1" applyFill="1" applyBorder="1"/>
    <xf numFmtId="37" fontId="11" fillId="0" borderId="0" xfId="1" applyNumberFormat="1" applyFont="1" applyFill="1" applyBorder="1"/>
    <xf numFmtId="3" fontId="0" fillId="0" borderId="0" xfId="0" applyNumberFormat="1" applyFill="1"/>
    <xf numFmtId="3" fontId="5" fillId="0" borderId="0" xfId="0" applyNumberFormat="1" applyFont="1" applyFill="1" applyAlignment="1"/>
    <xf numFmtId="37" fontId="11" fillId="0" borderId="0" xfId="1" applyNumberFormat="1" applyFont="1" applyFill="1"/>
    <xf numFmtId="3" fontId="13" fillId="0" borderId="0" xfId="0" applyNumberFormat="1" applyFont="1" applyFill="1" applyAlignment="1"/>
    <xf numFmtId="0" fontId="13" fillId="0" borderId="0" xfId="0" applyFont="1" applyFill="1" applyAlignment="1">
      <alignment horizontal="center"/>
    </xf>
    <xf numFmtId="37" fontId="5" fillId="0" borderId="2" xfId="0" applyNumberFormat="1" applyFont="1" applyFill="1" applyBorder="1" applyAlignment="1"/>
    <xf numFmtId="4" fontId="12" fillId="0" borderId="0" xfId="0" applyNumberFormat="1" applyFont="1" applyFill="1" applyBorder="1"/>
    <xf numFmtId="37" fontId="3" fillId="0" borderId="3" xfId="1" applyNumberFormat="1" applyFont="1" applyFill="1" applyBorder="1"/>
    <xf numFmtId="39" fontId="0" fillId="0" borderId="0" xfId="0" applyNumberFormat="1" applyFill="1" applyAlignment="1"/>
    <xf numFmtId="37" fontId="13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3" fontId="13" fillId="0" borderId="0" xfId="0" applyNumberFormat="1" applyFont="1" applyFill="1"/>
    <xf numFmtId="165" fontId="0" fillId="0" borderId="0" xfId="0" applyNumberFormat="1" applyFill="1"/>
    <xf numFmtId="165" fontId="5" fillId="0" borderId="0" xfId="0" applyNumberFormat="1" applyFont="1" applyFill="1" applyAlignment="1"/>
    <xf numFmtId="165" fontId="0" fillId="0" borderId="0" xfId="0" applyNumberFormat="1" applyFill="1" applyAlignment="1"/>
    <xf numFmtId="165" fontId="13" fillId="0" borderId="0" xfId="0" applyNumberFormat="1" applyFont="1" applyFill="1" applyAlignment="1"/>
    <xf numFmtId="39" fontId="5" fillId="0" borderId="2" xfId="0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37" fontId="2" fillId="0" borderId="0" xfId="1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2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37" fontId="13" fillId="0" borderId="0" xfId="1" applyNumberFormat="1" applyFont="1" applyFill="1" applyBorder="1"/>
    <xf numFmtId="43" fontId="3" fillId="0" borderId="0" xfId="0" applyNumberFormat="1" applyFont="1" applyFill="1"/>
    <xf numFmtId="165" fontId="3" fillId="0" borderId="0" xfId="0" applyNumberFormat="1" applyFont="1" applyFill="1"/>
    <xf numFmtId="167" fontId="2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3" fontId="0" fillId="0" borderId="0" xfId="0" applyNumberFormat="1" applyFill="1" applyBorder="1"/>
    <xf numFmtId="167" fontId="2" fillId="0" borderId="0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5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3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0" fontId="2" fillId="0" borderId="0" xfId="0" applyNumberFormat="1" applyFont="1" applyFill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8" fontId="12" fillId="0" borderId="0" xfId="4" applyNumberFormat="1" applyFont="1" applyAlignment="1"/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9" fontId="12" fillId="0" borderId="0" xfId="5" applyFont="1" applyAlignment="1"/>
    <xf numFmtId="168" fontId="12" fillId="0" borderId="0" xfId="0" applyNumberFormat="1" applyFont="1" applyAlignment="1"/>
    <xf numFmtId="168" fontId="0" fillId="0" borderId="0" xfId="4" applyNumberFormat="1" applyFont="1" applyAlignment="1"/>
    <xf numFmtId="168" fontId="12" fillId="0" borderId="3" xfId="4" applyNumberFormat="1" applyFont="1" applyBorder="1" applyAlignment="1"/>
    <xf numFmtId="168" fontId="12" fillId="0" borderId="3" xfId="0" applyNumberFormat="1" applyFont="1" applyBorder="1" applyAlignment="1"/>
    <xf numFmtId="168" fontId="12" fillId="0" borderId="4" xfId="4" applyNumberFormat="1" applyFont="1" applyBorder="1" applyAlignment="1"/>
    <xf numFmtId="168" fontId="12" fillId="0" borderId="0" xfId="4" applyNumberFormat="1" applyFont="1" applyBorder="1" applyAlignment="1"/>
    <xf numFmtId="9" fontId="12" fillId="0" borderId="0" xfId="5" applyFont="1" applyFill="1" applyAlignment="1"/>
    <xf numFmtId="0" fontId="12" fillId="0" borderId="0" xfId="0" applyFont="1" applyFill="1" applyAlignment="1"/>
    <xf numFmtId="0" fontId="16" fillId="0" borderId="0" xfId="6" quotePrefix="1" applyFont="1" applyAlignment="1">
      <alignment horizontal="left" wrapText="1"/>
    </xf>
    <xf numFmtId="10" fontId="16" fillId="0" borderId="0" xfId="7" applyNumberFormat="1" applyFont="1" applyFill="1" applyAlignment="1">
      <alignment horizontal="center" wrapText="1"/>
    </xf>
    <xf numFmtId="0" fontId="12" fillId="0" borderId="0" xfId="6"/>
    <xf numFmtId="0" fontId="18" fillId="0" borderId="0" xfId="8" applyFont="1" applyFill="1"/>
    <xf numFmtId="10" fontId="18" fillId="0" borderId="0" xfId="9" applyNumberFormat="1" applyFont="1" applyFill="1" applyAlignment="1">
      <alignment horizontal="center"/>
    </xf>
    <xf numFmtId="0" fontId="12" fillId="0" borderId="0" xfId="6" applyFill="1"/>
    <xf numFmtId="0" fontId="18" fillId="0" borderId="0" xfId="10" applyFont="1" applyFill="1"/>
    <xf numFmtId="0" fontId="18" fillId="0" borderId="3" xfId="8" applyFont="1" applyFill="1" applyBorder="1"/>
    <xf numFmtId="10" fontId="18" fillId="0" borderId="3" xfId="9" applyNumberFormat="1" applyFont="1" applyFill="1" applyBorder="1" applyAlignment="1">
      <alignment horizontal="center"/>
    </xf>
    <xf numFmtId="10" fontId="12" fillId="0" borderId="0" xfId="5" applyNumberFormat="1" applyFont="1" applyAlignment="1"/>
    <xf numFmtId="10" fontId="12" fillId="2" borderId="0" xfId="5" applyNumberFormat="1" applyFont="1" applyFill="1" applyAlignment="1"/>
    <xf numFmtId="0" fontId="12" fillId="0" borderId="0" xfId="0" applyFont="1" applyBorder="1" applyAlignment="1">
      <alignment horizontal="center"/>
    </xf>
    <xf numFmtId="14" fontId="12" fillId="0" borderId="3" xfId="0" quotePrefix="1" applyNumberFormat="1" applyFont="1" applyBorder="1" applyAlignment="1">
      <alignment horizontal="center"/>
    </xf>
    <xf numFmtId="168" fontId="12" fillId="0" borderId="0" xfId="5" applyNumberFormat="1" applyFont="1" applyAlignment="1"/>
    <xf numFmtId="10" fontId="12" fillId="0" borderId="0" xfId="5" applyNumberFormat="1" applyFont="1" applyBorder="1" applyAlignment="1"/>
    <xf numFmtId="0" fontId="12" fillId="0" borderId="0" xfId="0" applyFont="1" applyFill="1" applyBorder="1" applyAlignment="1">
      <alignment horizontal="center"/>
    </xf>
    <xf numFmtId="168" fontId="12" fillId="3" borderId="0" xfId="4" applyNumberFormat="1" applyFont="1" applyFill="1" applyAlignment="1"/>
    <xf numFmtId="168" fontId="12" fillId="0" borderId="5" xfId="4" applyNumberFormat="1" applyFont="1" applyBorder="1" applyAlignment="1"/>
    <xf numFmtId="168" fontId="12" fillId="0" borderId="4" xfId="0" applyNumberFormat="1" applyFont="1" applyBorder="1" applyAlignment="1"/>
    <xf numFmtId="0" fontId="2" fillId="0" borderId="0" xfId="12" applyFill="1" applyAlignment="1"/>
    <xf numFmtId="0" fontId="2" fillId="0" borderId="0" xfId="12"/>
    <xf numFmtId="0" fontId="3" fillId="0" borderId="0" xfId="12" applyFont="1" applyAlignment="1">
      <alignment horizontal="centerContinuous"/>
    </xf>
    <xf numFmtId="0" fontId="3" fillId="0" borderId="0" xfId="12" applyFont="1" applyAlignment="1">
      <alignment horizontal="right"/>
    </xf>
    <xf numFmtId="0" fontId="3" fillId="0" borderId="0" xfId="12" applyNumberFormat="1" applyFont="1" applyFill="1" applyAlignment="1">
      <alignment horizontal="centerContinuous"/>
    </xf>
    <xf numFmtId="0" fontId="2" fillId="0" borderId="0" xfId="12" applyNumberFormat="1" applyFill="1" applyAlignment="1">
      <alignment horizontal="right"/>
    </xf>
    <xf numFmtId="0" fontId="2" fillId="0" borderId="0" xfId="12" applyNumberFormat="1" applyFill="1" applyAlignment="1">
      <alignment horizontal="centerContinuous"/>
    </xf>
    <xf numFmtId="164" fontId="2" fillId="0" borderId="0" xfId="12" applyNumberFormat="1" applyFill="1" applyAlignment="1">
      <alignment horizontal="centerContinuous"/>
    </xf>
    <xf numFmtId="37" fontId="2" fillId="0" borderId="0" xfId="12" applyNumberFormat="1" applyFill="1" applyAlignment="1">
      <alignment horizontal="centerContinuous"/>
    </xf>
    <xf numFmtId="37" fontId="2" fillId="0" borderId="0" xfId="12" applyNumberFormat="1" applyFill="1" applyAlignment="1"/>
    <xf numFmtId="0" fontId="2" fillId="0" borderId="0" xfId="12" applyFill="1"/>
    <xf numFmtId="0" fontId="3" fillId="0" borderId="0" xfId="12" applyFont="1" applyFill="1" applyAlignment="1">
      <alignment horizontal="right"/>
    </xf>
    <xf numFmtId="0" fontId="3" fillId="0" borderId="0" xfId="12" applyNumberFormat="1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166" fontId="3" fillId="0" borderId="0" xfId="12" applyNumberFormat="1" applyFont="1" applyFill="1" applyAlignment="1">
      <alignment horizontal="center"/>
    </xf>
    <xf numFmtId="164" fontId="3" fillId="0" borderId="0" xfId="12" applyNumberFormat="1" applyFont="1" applyFill="1" applyAlignment="1">
      <alignment horizontal="center"/>
    </xf>
    <xf numFmtId="37" fontId="3" fillId="0" borderId="0" xfId="12" applyNumberFormat="1" applyFont="1" applyFill="1" applyAlignment="1">
      <alignment horizontal="center"/>
    </xf>
    <xf numFmtId="37" fontId="3" fillId="0" borderId="0" xfId="12" applyNumberFormat="1" applyFont="1" applyFill="1" applyAlignment="1">
      <alignment horizontal="centerContinuous"/>
    </xf>
    <xf numFmtId="0" fontId="2" fillId="0" borderId="0" xfId="12" applyNumberFormat="1" applyFont="1" applyFill="1" applyAlignment="1">
      <alignment horizontal="centerContinuous"/>
    </xf>
    <xf numFmtId="0" fontId="2" fillId="0" borderId="0" xfId="12" applyFont="1" applyFill="1" applyAlignment="1">
      <alignment horizontal="center"/>
    </xf>
    <xf numFmtId="37" fontId="3" fillId="0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center"/>
    </xf>
    <xf numFmtId="0" fontId="3" fillId="0" borderId="1" xfId="12" applyNumberFormat="1" applyFont="1" applyFill="1" applyBorder="1" applyAlignment="1">
      <alignment horizontal="center"/>
    </xf>
    <xf numFmtId="3" fontId="3" fillId="0" borderId="0" xfId="12" applyNumberFormat="1" applyFont="1" applyFill="1" applyAlignment="1">
      <alignment horizontal="center"/>
    </xf>
    <xf numFmtId="164" fontId="3" fillId="0" borderId="1" xfId="12" applyNumberFormat="1" applyFont="1" applyFill="1" applyBorder="1" applyAlignment="1">
      <alignment horizontal="center"/>
    </xf>
    <xf numFmtId="3" fontId="3" fillId="0" borderId="1" xfId="12" applyNumberFormat="1" applyFont="1" applyFill="1" applyBorder="1" applyAlignment="1">
      <alignment horizontal="center"/>
    </xf>
    <xf numFmtId="0" fontId="2" fillId="0" borderId="0" xfId="12" applyFill="1" applyAlignment="1">
      <alignment horizontal="right"/>
    </xf>
    <xf numFmtId="0" fontId="3" fillId="0" borderId="0" xfId="12" applyNumberFormat="1" applyFont="1" applyFill="1" applyAlignment="1">
      <alignment horizontal="left"/>
    </xf>
    <xf numFmtId="164" fontId="2" fillId="0" borderId="0" xfId="12" applyNumberFormat="1" applyFill="1" applyAlignment="1"/>
    <xf numFmtId="37" fontId="2" fillId="0" borderId="0" xfId="12" applyNumberFormat="1" applyFill="1"/>
    <xf numFmtId="169" fontId="2" fillId="0" borderId="0" xfId="12" applyNumberFormat="1" applyFill="1"/>
    <xf numFmtId="2" fontId="2" fillId="0" borderId="0" xfId="12" applyNumberFormat="1" applyFill="1"/>
    <xf numFmtId="43" fontId="2" fillId="0" borderId="0" xfId="12" applyNumberFormat="1" applyFill="1" applyAlignment="1"/>
    <xf numFmtId="0" fontId="2" fillId="0" borderId="0" xfId="12" applyNumberFormat="1" applyFont="1" applyFill="1" applyAlignment="1"/>
    <xf numFmtId="167" fontId="2" fillId="0" borderId="0" xfId="12" applyNumberFormat="1" applyFont="1" applyFill="1" applyAlignment="1">
      <alignment horizontal="center"/>
    </xf>
    <xf numFmtId="0" fontId="2" fillId="0" borderId="0" xfId="12" applyNumberFormat="1" applyFont="1" applyFill="1" applyAlignment="1">
      <alignment horizontal="center"/>
    </xf>
    <xf numFmtId="164" fontId="2" fillId="0" borderId="0" xfId="12" applyNumberFormat="1" applyFont="1" applyFill="1" applyAlignment="1">
      <alignment horizontal="center"/>
    </xf>
    <xf numFmtId="43" fontId="2" fillId="0" borderId="0" xfId="12" applyNumberFormat="1" applyFill="1" applyAlignment="1">
      <alignment horizontal="right"/>
    </xf>
    <xf numFmtId="165" fontId="2" fillId="0" borderId="0" xfId="12" applyNumberFormat="1" applyFill="1" applyAlignment="1">
      <alignment horizontal="right"/>
    </xf>
    <xf numFmtId="37" fontId="2" fillId="0" borderId="1" xfId="12" applyNumberFormat="1" applyFill="1" applyBorder="1"/>
    <xf numFmtId="43" fontId="2" fillId="0" borderId="0" xfId="12" applyNumberFormat="1" applyFill="1"/>
    <xf numFmtId="165" fontId="2" fillId="0" borderId="0" xfId="12" applyNumberFormat="1" applyFill="1"/>
    <xf numFmtId="0" fontId="10" fillId="0" borderId="0" xfId="12" applyNumberFormat="1" applyFont="1" applyFill="1" applyAlignment="1"/>
    <xf numFmtId="165" fontId="2" fillId="0" borderId="0" xfId="12" applyNumberFormat="1" applyFill="1" applyAlignment="1"/>
    <xf numFmtId="0" fontId="2" fillId="0" borderId="0" xfId="12" applyFont="1" applyFill="1"/>
    <xf numFmtId="0" fontId="2" fillId="0" borderId="0" xfId="12" applyFill="1" applyBorder="1" applyAlignment="1"/>
    <xf numFmtId="43" fontId="2" fillId="0" borderId="0" xfId="12" applyNumberFormat="1" applyFill="1" applyBorder="1" applyAlignment="1">
      <alignment horizontal="right"/>
    </xf>
    <xf numFmtId="165" fontId="2" fillId="0" borderId="0" xfId="12" applyNumberFormat="1" applyFill="1" applyBorder="1" applyAlignment="1">
      <alignment horizontal="right"/>
    </xf>
    <xf numFmtId="2" fontId="2" fillId="0" borderId="0" xfId="12" applyNumberFormat="1" applyFill="1" applyBorder="1"/>
    <xf numFmtId="0" fontId="2" fillId="0" borderId="0" xfId="12" applyFill="1" applyBorder="1" applyAlignment="1">
      <alignment horizontal="right"/>
    </xf>
    <xf numFmtId="0" fontId="2" fillId="0" borderId="0" xfId="12" applyFont="1" applyFill="1" applyBorder="1"/>
    <xf numFmtId="167" fontId="2" fillId="0" borderId="0" xfId="12" applyNumberFormat="1" applyFont="1" applyFill="1" applyBorder="1" applyAlignment="1">
      <alignment horizontal="center"/>
    </xf>
    <xf numFmtId="0" fontId="2" fillId="0" borderId="0" xfId="12" applyNumberFormat="1" applyFont="1" applyFill="1" applyBorder="1" applyAlignment="1">
      <alignment horizontal="center"/>
    </xf>
    <xf numFmtId="164" fontId="2" fillId="0" borderId="0" xfId="12" applyNumberFormat="1" applyFont="1" applyFill="1" applyBorder="1" applyAlignment="1">
      <alignment horizontal="center"/>
    </xf>
    <xf numFmtId="0" fontId="10" fillId="0" borderId="0" xfId="12" applyNumberFormat="1" applyFont="1" applyFill="1" applyBorder="1" applyAlignment="1"/>
    <xf numFmtId="37" fontId="2" fillId="0" borderId="0" xfId="12" applyNumberFormat="1" applyFill="1" applyBorder="1"/>
    <xf numFmtId="0" fontId="2" fillId="0" borderId="0" xfId="12" applyFont="1" applyFill="1" applyAlignment="1"/>
    <xf numFmtId="37" fontId="2" fillId="0" borderId="3" xfId="12" applyNumberFormat="1" applyFill="1" applyBorder="1"/>
    <xf numFmtId="39" fontId="3" fillId="0" borderId="0" xfId="1" applyNumberFormat="1" applyFont="1" applyFill="1"/>
    <xf numFmtId="0" fontId="3" fillId="0" borderId="0" xfId="12" applyFont="1" applyFill="1" applyAlignment="1"/>
    <xf numFmtId="37" fontId="3" fillId="0" borderId="0" xfId="1" applyNumberFormat="1" applyFont="1" applyFill="1"/>
    <xf numFmtId="37" fontId="3" fillId="0" borderId="0" xfId="12" applyNumberFormat="1" applyFont="1" applyFill="1" applyAlignment="1"/>
    <xf numFmtId="43" fontId="3" fillId="0" borderId="0" xfId="12" applyNumberFormat="1" applyFont="1" applyFill="1" applyAlignment="1">
      <alignment horizontal="right"/>
    </xf>
    <xf numFmtId="0" fontId="3" fillId="0" borderId="3" xfId="12" applyNumberFormat="1" applyFont="1" applyFill="1" applyBorder="1" applyAlignment="1">
      <alignment horizontal="center"/>
    </xf>
    <xf numFmtId="0" fontId="2" fillId="0" borderId="0" xfId="12" applyNumberFormat="1" applyFont="1" applyFill="1" applyAlignment="1">
      <alignment horizontal="left"/>
    </xf>
    <xf numFmtId="37" fontId="2" fillId="0" borderId="0" xfId="12" applyNumberFormat="1" applyFont="1" applyFill="1" applyAlignment="1"/>
    <xf numFmtId="43" fontId="2" fillId="0" borderId="0" xfId="12" applyNumberFormat="1" applyFont="1" applyFill="1"/>
    <xf numFmtId="165" fontId="2" fillId="0" borderId="0" xfId="12" applyNumberFormat="1" applyFont="1" applyFill="1"/>
    <xf numFmtId="0" fontId="10" fillId="0" borderId="0" xfId="12" applyNumberFormat="1" applyFont="1" applyFill="1" applyAlignment="1">
      <alignment horizontal="left"/>
    </xf>
    <xf numFmtId="37" fontId="2" fillId="0" borderId="3" xfId="12" applyNumberFormat="1" applyFont="1" applyFill="1" applyBorder="1" applyAlignment="1"/>
    <xf numFmtId="0" fontId="3" fillId="0" borderId="0" xfId="12" applyNumberFormat="1" applyFont="1" applyFill="1" applyAlignment="1"/>
    <xf numFmtId="0" fontId="2" fillId="0" borderId="1" xfId="12" applyFill="1" applyBorder="1"/>
    <xf numFmtId="0" fontId="2" fillId="0" borderId="0" xfId="12" applyFont="1" applyFill="1" applyAlignment="1">
      <alignment horizontal="left"/>
    </xf>
    <xf numFmtId="2" fontId="2" fillId="0" borderId="0" xfId="12" applyNumberFormat="1" applyFill="1" applyAlignment="1"/>
    <xf numFmtId="165" fontId="3" fillId="0" borderId="0" xfId="12" applyNumberFormat="1" applyFont="1" applyFill="1" applyAlignment="1"/>
    <xf numFmtId="2" fontId="2" fillId="0" borderId="0" xfId="12" applyNumberFormat="1" applyFill="1" applyAlignment="1">
      <alignment horizontal="right"/>
    </xf>
    <xf numFmtId="0" fontId="2" fillId="0" borderId="0" xfId="12" applyNumberFormat="1" applyFont="1" applyFill="1" applyAlignment="1">
      <alignment horizontal="left" indent="1"/>
    </xf>
    <xf numFmtId="39" fontId="3" fillId="0" borderId="3" xfId="1" applyNumberFormat="1" applyFont="1" applyFill="1" applyBorder="1"/>
    <xf numFmtId="37" fontId="3" fillId="0" borderId="3" xfId="12" applyNumberFormat="1" applyFont="1" applyFill="1" applyBorder="1" applyAlignment="1"/>
    <xf numFmtId="39" fontId="3" fillId="0" borderId="4" xfId="1" applyNumberFormat="1" applyFont="1" applyFill="1" applyBorder="1"/>
    <xf numFmtId="37" fontId="3" fillId="0" borderId="4" xfId="1" applyNumberFormat="1" applyFont="1" applyFill="1" applyBorder="1"/>
    <xf numFmtId="3" fontId="2" fillId="0" borderId="0" xfId="12" applyNumberFormat="1" applyFill="1"/>
    <xf numFmtId="3" fontId="3" fillId="0" borderId="0" xfId="12" applyNumberFormat="1" applyFont="1" applyFill="1" applyAlignment="1"/>
    <xf numFmtId="0" fontId="2" fillId="0" borderId="0" xfId="12" applyFont="1" applyFill="1" applyAlignment="1">
      <alignment horizontal="right"/>
    </xf>
    <xf numFmtId="3" fontId="2" fillId="0" borderId="0" xfId="12" applyNumberFormat="1" applyFont="1" applyFill="1" applyAlignment="1"/>
    <xf numFmtId="165" fontId="2" fillId="0" borderId="0" xfId="12" applyNumberFormat="1" applyFont="1" applyFill="1" applyAlignment="1"/>
    <xf numFmtId="4" fontId="3" fillId="0" borderId="2" xfId="12" applyNumberFormat="1" applyFont="1" applyFill="1" applyBorder="1" applyAlignment="1"/>
    <xf numFmtId="37" fontId="3" fillId="0" borderId="2" xfId="12" applyNumberFormat="1" applyFont="1" applyFill="1" applyBorder="1" applyAlignment="1"/>
    <xf numFmtId="4" fontId="3" fillId="0" borderId="0" xfId="12" applyNumberFormat="1" applyFont="1" applyFill="1" applyBorder="1" applyAlignment="1"/>
    <xf numFmtId="3" fontId="3" fillId="0" borderId="0" xfId="12" applyNumberFormat="1" applyFont="1" applyFill="1" applyBorder="1" applyAlignment="1"/>
    <xf numFmtId="37" fontId="3" fillId="0" borderId="0" xfId="12" applyNumberFormat="1" applyFont="1" applyFill="1" applyBorder="1" applyAlignment="1"/>
    <xf numFmtId="0" fontId="2" fillId="0" borderId="0" xfId="12" applyNumberFormat="1" applyFont="1" applyFill="1"/>
    <xf numFmtId="43" fontId="0" fillId="0" borderId="0" xfId="11" applyFont="1" applyFill="1"/>
    <xf numFmtId="0" fontId="3" fillId="0" borderId="3" xfId="12" applyFont="1" applyFill="1" applyBorder="1" applyAlignment="1">
      <alignment horizontal="center"/>
    </xf>
    <xf numFmtId="0" fontId="3" fillId="0" borderId="3" xfId="12" applyFont="1" applyFill="1" applyBorder="1" applyAlignment="1"/>
    <xf numFmtId="39" fontId="2" fillId="0" borderId="0" xfId="12" applyNumberFormat="1" applyFill="1" applyAlignment="1">
      <alignment horizontal="center"/>
    </xf>
    <xf numFmtId="0" fontId="2" fillId="0" borderId="0" xfId="12" applyAlignment="1">
      <alignment horizontal="right"/>
    </xf>
    <xf numFmtId="0" fontId="2" fillId="0" borderId="0" xfId="12" applyFont="1"/>
    <xf numFmtId="0" fontId="18" fillId="0" borderId="0" xfId="8" applyFont="1"/>
    <xf numFmtId="0" fontId="1" fillId="0" borderId="0" xfId="13"/>
    <xf numFmtId="0" fontId="18" fillId="0" borderId="0" xfId="10" applyFont="1"/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9" xfId="0" applyFont="1" applyBorder="1" applyAlignment="1"/>
    <xf numFmtId="0" fontId="0" fillId="0" borderId="0" xfId="0" applyBorder="1" applyAlignment="1"/>
    <xf numFmtId="0" fontId="12" fillId="0" borderId="0" xfId="0" applyFont="1" applyBorder="1" applyAlignment="1"/>
    <xf numFmtId="0" fontId="0" fillId="0" borderId="10" xfId="0" applyBorder="1" applyAlignment="1"/>
    <xf numFmtId="0" fontId="12" fillId="0" borderId="10" xfId="0" applyFont="1" applyBorder="1" applyAlignment="1">
      <alignment horizontal="center"/>
    </xf>
    <xf numFmtId="0" fontId="0" fillId="0" borderId="9" xfId="0" applyBorder="1" applyAlignment="1"/>
    <xf numFmtId="14" fontId="12" fillId="0" borderId="11" xfId="0" applyNumberFormat="1" applyFont="1" applyBorder="1" applyAlignment="1">
      <alignment horizontal="center"/>
    </xf>
    <xf numFmtId="0" fontId="20" fillId="0" borderId="9" xfId="0" applyFont="1" applyBorder="1" applyAlignment="1"/>
    <xf numFmtId="168" fontId="12" fillId="0" borderId="10" xfId="4" applyNumberFormat="1" applyFont="1" applyBorder="1" applyAlignment="1"/>
    <xf numFmtId="168" fontId="12" fillId="0" borderId="11" xfId="4" applyNumberFormat="1" applyFont="1" applyBorder="1" applyAlignment="1"/>
    <xf numFmtId="168" fontId="12" fillId="0" borderId="12" xfId="4" applyNumberFormat="1" applyFont="1" applyBorder="1" applyAlignment="1"/>
    <xf numFmtId="10" fontId="12" fillId="0" borderId="10" xfId="5" applyNumberFormat="1" applyFont="1" applyBorder="1" applyAlignment="1"/>
    <xf numFmtId="168" fontId="12" fillId="0" borderId="13" xfId="4" applyNumberFormat="1" applyFont="1" applyBorder="1" applyAlignment="1"/>
    <xf numFmtId="168" fontId="12" fillId="0" borderId="13" xfId="0" applyNumberFormat="1" applyFont="1" applyBorder="1" applyAlignment="1"/>
    <xf numFmtId="0" fontId="12" fillId="0" borderId="14" xfId="0" applyFont="1" applyBorder="1" applyAlignment="1"/>
    <xf numFmtId="0" fontId="0" fillId="0" borderId="3" xfId="0" applyBorder="1" applyAlignment="1"/>
    <xf numFmtId="0" fontId="0" fillId="0" borderId="11" xfId="0" applyBorder="1" applyAlignment="1"/>
    <xf numFmtId="0" fontId="12" fillId="0" borderId="9" xfId="0" applyFont="1" applyFill="1" applyBorder="1" applyAlignment="1"/>
    <xf numFmtId="0" fontId="12" fillId="0" borderId="11" xfId="0" applyFont="1" applyBorder="1" applyAlignment="1">
      <alignment horizontal="center"/>
    </xf>
    <xf numFmtId="10" fontId="0" fillId="0" borderId="0" xfId="5" applyNumberFormat="1" applyFont="1" applyBorder="1" applyAlignment="1"/>
    <xf numFmtId="43" fontId="0" fillId="0" borderId="0" xfId="0" applyNumberFormat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12" applyFont="1" applyAlignment="1">
      <alignment horizontal="center"/>
    </xf>
    <xf numFmtId="0" fontId="3" fillId="0" borderId="0" xfId="12" applyFont="1" applyFill="1" applyAlignment="1">
      <alignment horizontal="center"/>
    </xf>
  </cellXfs>
  <cellStyles count="14">
    <cellStyle name="Comma" xfId="4" builtinId="3"/>
    <cellStyle name="Comma 2 2" xfId="11"/>
    <cellStyle name="Comma 3" xfId="2"/>
    <cellStyle name="Currency 2" xfId="3"/>
    <cellStyle name="Normal" xfId="0" builtinId="0"/>
    <cellStyle name="Normal 2" xfId="8"/>
    <cellStyle name="Normal 3" xfId="12"/>
    <cellStyle name="Normal 4" xfId="13"/>
    <cellStyle name="Normal 5" xfId="10"/>
    <cellStyle name="Normal 6" xfId="6"/>
    <cellStyle name="Normal_Iowa ASL GPAMORT" xfId="1"/>
    <cellStyle name="Percent" xfId="5" builtinId="5"/>
    <cellStyle name="Percent 2" xfId="9"/>
    <cellStyle name="Percent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2%20Feb-17/Reports/Flash%20Report/2017.02%20Flash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3%20Mar-17/Reports/Flash%20Report/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showGridLines="0" topLeftCell="A18" workbookViewId="0">
      <selection sqref="A1:I51"/>
    </sheetView>
  </sheetViews>
  <sheetFormatPr defaultRowHeight="15" x14ac:dyDescent="0.2"/>
  <cols>
    <col min="1" max="1" width="27.6640625" customWidth="1"/>
    <col min="2" max="2" width="5" customWidth="1"/>
    <col min="4" max="4" width="5" customWidth="1"/>
    <col min="5" max="5" width="11.5546875" customWidth="1"/>
    <col min="6" max="6" width="2.5546875" customWidth="1"/>
    <col min="7" max="7" width="11.5546875" customWidth="1"/>
    <col min="8" max="8" width="2.6640625" customWidth="1"/>
    <col min="9" max="9" width="11.5546875" customWidth="1"/>
  </cols>
  <sheetData>
    <row r="1" spans="1:9" ht="15.75" x14ac:dyDescent="0.25">
      <c r="A1" s="305" t="s">
        <v>278</v>
      </c>
      <c r="B1" s="306"/>
      <c r="C1" s="306"/>
      <c r="D1" s="306"/>
      <c r="E1" s="306"/>
      <c r="F1" s="306"/>
      <c r="G1" s="306"/>
      <c r="H1" s="306"/>
      <c r="I1" s="307"/>
    </row>
    <row r="2" spans="1:9" ht="15.75" x14ac:dyDescent="0.25">
      <c r="A2" s="308" t="s">
        <v>1163</v>
      </c>
      <c r="B2" s="309"/>
      <c r="C2" s="309"/>
      <c r="D2" s="309"/>
      <c r="E2" s="309"/>
      <c r="F2" s="309"/>
      <c r="G2" s="309"/>
      <c r="H2" s="309"/>
      <c r="I2" s="310"/>
    </row>
    <row r="3" spans="1:9" ht="15.75" x14ac:dyDescent="0.25">
      <c r="A3" s="308" t="s">
        <v>690</v>
      </c>
      <c r="B3" s="309"/>
      <c r="C3" s="309"/>
      <c r="D3" s="309"/>
      <c r="E3" s="309"/>
      <c r="F3" s="309"/>
      <c r="G3" s="309"/>
      <c r="H3" s="309"/>
      <c r="I3" s="310"/>
    </row>
    <row r="4" spans="1:9" ht="15.75" x14ac:dyDescent="0.25">
      <c r="A4" s="278"/>
      <c r="B4" s="279"/>
      <c r="C4" s="279"/>
      <c r="D4" s="279"/>
      <c r="E4" s="279"/>
      <c r="F4" s="279"/>
      <c r="G4" s="279"/>
      <c r="H4" s="279"/>
      <c r="I4" s="280"/>
    </row>
    <row r="5" spans="1:9" ht="15.75" x14ac:dyDescent="0.25">
      <c r="A5" s="308" t="s">
        <v>719</v>
      </c>
      <c r="B5" s="309"/>
      <c r="C5" s="309"/>
      <c r="D5" s="309"/>
      <c r="E5" s="309"/>
      <c r="F5" s="309"/>
      <c r="G5" s="309"/>
      <c r="H5" s="309"/>
      <c r="I5" s="310"/>
    </row>
    <row r="6" spans="1:9" ht="15.75" x14ac:dyDescent="0.25">
      <c r="A6" s="281"/>
      <c r="B6" s="282"/>
      <c r="C6" s="282"/>
      <c r="D6" s="282"/>
      <c r="E6" s="282"/>
      <c r="F6" s="282"/>
      <c r="G6" s="282"/>
      <c r="H6" s="282"/>
      <c r="I6" s="283"/>
    </row>
    <row r="7" spans="1:9" x14ac:dyDescent="0.2">
      <c r="A7" s="284"/>
      <c r="B7" s="285"/>
      <c r="C7" s="285"/>
      <c r="D7" s="285"/>
      <c r="E7" s="285"/>
      <c r="F7" s="285"/>
      <c r="G7" s="286"/>
      <c r="H7" s="285"/>
      <c r="I7" s="287"/>
    </row>
    <row r="8" spans="1:9" x14ac:dyDescent="0.2">
      <c r="A8" s="284"/>
      <c r="B8" s="285"/>
      <c r="C8" s="285"/>
      <c r="D8" s="285"/>
      <c r="E8" s="285"/>
      <c r="F8" s="285"/>
      <c r="G8" s="169" t="s">
        <v>284</v>
      </c>
      <c r="H8" s="285"/>
      <c r="I8" s="288" t="s">
        <v>706</v>
      </c>
    </row>
    <row r="9" spans="1:9" x14ac:dyDescent="0.2">
      <c r="A9" s="284"/>
      <c r="B9" s="285"/>
      <c r="C9" s="285"/>
      <c r="D9" s="285"/>
      <c r="E9" s="285"/>
      <c r="F9" s="285"/>
      <c r="G9" s="169" t="s">
        <v>1159</v>
      </c>
      <c r="H9" s="285"/>
      <c r="I9" s="288" t="s">
        <v>707</v>
      </c>
    </row>
    <row r="10" spans="1:9" x14ac:dyDescent="0.2">
      <c r="A10" s="284"/>
      <c r="B10" s="285"/>
      <c r="C10" s="169" t="s">
        <v>712</v>
      </c>
      <c r="D10" s="285"/>
      <c r="E10" s="285"/>
      <c r="F10" s="285"/>
      <c r="G10" s="169" t="s">
        <v>1160</v>
      </c>
      <c r="H10" s="285"/>
      <c r="I10" s="288" t="s">
        <v>708</v>
      </c>
    </row>
    <row r="11" spans="1:9" x14ac:dyDescent="0.2">
      <c r="A11" s="289"/>
      <c r="B11" s="285"/>
      <c r="C11" s="169" t="s">
        <v>710</v>
      </c>
      <c r="D11" s="285"/>
      <c r="E11" s="169" t="s">
        <v>282</v>
      </c>
      <c r="F11" s="285"/>
      <c r="G11" s="169" t="s">
        <v>1161</v>
      </c>
      <c r="H11" s="285"/>
      <c r="I11" s="288" t="s">
        <v>283</v>
      </c>
    </row>
    <row r="12" spans="1:9" x14ac:dyDescent="0.2">
      <c r="A12" s="289"/>
      <c r="B12" s="285"/>
      <c r="C12" s="148" t="s">
        <v>711</v>
      </c>
      <c r="D12" s="285"/>
      <c r="E12" s="148" t="s">
        <v>709</v>
      </c>
      <c r="F12" s="285"/>
      <c r="G12" s="148" t="s">
        <v>1162</v>
      </c>
      <c r="H12" s="285"/>
      <c r="I12" s="290">
        <v>49674</v>
      </c>
    </row>
    <row r="13" spans="1:9" x14ac:dyDescent="0.2">
      <c r="A13" s="291" t="s">
        <v>1165</v>
      </c>
      <c r="B13" s="285"/>
      <c r="C13" s="285"/>
      <c r="D13" s="285"/>
      <c r="E13" s="285"/>
      <c r="F13" s="285"/>
      <c r="G13" s="285"/>
      <c r="H13" s="285"/>
      <c r="I13" s="287"/>
    </row>
    <row r="14" spans="1:9" x14ac:dyDescent="0.2">
      <c r="A14" s="284" t="s">
        <v>270</v>
      </c>
      <c r="B14" s="285"/>
      <c r="C14" s="169">
        <v>2028</v>
      </c>
      <c r="D14" s="286"/>
      <c r="E14" s="155">
        <f>'KU Coal and Gas'!DF22</f>
        <v>-7451885.0975062847</v>
      </c>
      <c r="F14" s="155"/>
      <c r="G14" s="155">
        <f>'KU Coal and Gas'!DH22</f>
        <v>39615519.160000004</v>
      </c>
      <c r="H14" s="155"/>
      <c r="I14" s="292">
        <f>'KU Coal and Gas'!DJ22</f>
        <v>32163634.062493719</v>
      </c>
    </row>
    <row r="15" spans="1:9" x14ac:dyDescent="0.2">
      <c r="A15" s="284" t="s">
        <v>271</v>
      </c>
      <c r="B15" s="285"/>
      <c r="C15" s="169">
        <v>2034</v>
      </c>
      <c r="D15" s="286"/>
      <c r="E15" s="155">
        <f>'KU Coal and Gas'!DF34</f>
        <v>16178199.018561006</v>
      </c>
      <c r="F15" s="155"/>
      <c r="G15" s="155">
        <f>'KU Coal and Gas'!DH34</f>
        <v>42910524.859999999</v>
      </c>
      <c r="H15" s="155"/>
      <c r="I15" s="292">
        <f>'KU Coal and Gas'!DJ34</f>
        <v>59088723.878561005</v>
      </c>
    </row>
    <row r="16" spans="1:9" x14ac:dyDescent="0.2">
      <c r="A16" s="284" t="s">
        <v>272</v>
      </c>
      <c r="B16" s="285"/>
      <c r="C16" s="169">
        <v>2034</v>
      </c>
      <c r="D16" s="286"/>
      <c r="E16" s="155">
        <f>'KU Coal and Gas'!DF45</f>
        <v>16856954.528146386</v>
      </c>
      <c r="F16" s="155"/>
      <c r="G16" s="155">
        <f>'KU Coal and Gas'!DH45</f>
        <v>31196231.570000004</v>
      </c>
      <c r="H16" s="155"/>
      <c r="I16" s="292">
        <f>'KU Coal and Gas'!DJ45</f>
        <v>48053186.098146394</v>
      </c>
    </row>
    <row r="17" spans="1:9" x14ac:dyDescent="0.2">
      <c r="A17" s="284" t="s">
        <v>273</v>
      </c>
      <c r="B17" s="285"/>
      <c r="C17" s="169">
        <v>2037</v>
      </c>
      <c r="D17" s="286"/>
      <c r="E17" s="155">
        <f>'KU Coal and Gas'!DF55</f>
        <v>93740142.74474299</v>
      </c>
      <c r="F17" s="155"/>
      <c r="G17" s="155">
        <f>'KU Coal and Gas'!DH55</f>
        <v>50463879.339999996</v>
      </c>
      <c r="H17" s="155"/>
      <c r="I17" s="292">
        <f>'KU Coal and Gas'!DJ55</f>
        <v>144204022.08474299</v>
      </c>
    </row>
    <row r="18" spans="1:9" x14ac:dyDescent="0.2">
      <c r="A18" s="284" t="s">
        <v>274</v>
      </c>
      <c r="B18" s="285"/>
      <c r="C18" s="169">
        <v>2037</v>
      </c>
      <c r="D18" s="286"/>
      <c r="E18" s="155">
        <f>'KU Coal and Gas'!DF65</f>
        <v>168560818.02226496</v>
      </c>
      <c r="F18" s="155"/>
      <c r="G18" s="155">
        <f>'KU Coal and Gas'!DH65</f>
        <v>96520907.910000011</v>
      </c>
      <c r="H18" s="155"/>
      <c r="I18" s="292">
        <f>'KU Coal and Gas'!DJ65</f>
        <v>265081725.93226498</v>
      </c>
    </row>
    <row r="19" spans="1:9" x14ac:dyDescent="0.2">
      <c r="A19" s="284" t="s">
        <v>275</v>
      </c>
      <c r="B19" s="285"/>
      <c r="C19" s="169">
        <v>2066</v>
      </c>
      <c r="D19" s="286"/>
      <c r="E19" s="152">
        <f>'KU Coal and Gas'!DF76</f>
        <v>647335441.49612832</v>
      </c>
      <c r="F19" s="155"/>
      <c r="G19" s="152">
        <f>'KU Coal and Gas'!DH76</f>
        <v>131159008.36999999</v>
      </c>
      <c r="H19" s="155"/>
      <c r="I19" s="293">
        <f>'KU Coal and Gas'!DJ76</f>
        <v>778494449.86612833</v>
      </c>
    </row>
    <row r="20" spans="1:9" ht="15.75" thickBot="1" x14ac:dyDescent="0.25">
      <c r="A20" s="284" t="s">
        <v>1164</v>
      </c>
      <c r="B20" s="285"/>
      <c r="C20" s="169"/>
      <c r="D20" s="286"/>
      <c r="E20" s="175">
        <f>SUM(E14:E19)</f>
        <v>935219670.71233737</v>
      </c>
      <c r="F20" s="155"/>
      <c r="G20" s="175">
        <f>SUM(G14:G19)</f>
        <v>391866071.21000004</v>
      </c>
      <c r="H20" s="155"/>
      <c r="I20" s="294">
        <f>SUM(I14:I19)</f>
        <v>1327085741.9223375</v>
      </c>
    </row>
    <row r="21" spans="1:9" ht="15.75" thickTop="1" x14ac:dyDescent="0.2">
      <c r="A21" s="284"/>
      <c r="B21" s="285"/>
      <c r="C21" s="169"/>
      <c r="D21" s="286"/>
      <c r="E21" s="155"/>
      <c r="F21" s="155"/>
      <c r="G21" s="155"/>
      <c r="H21" s="155"/>
      <c r="I21" s="292"/>
    </row>
    <row r="22" spans="1:9" x14ac:dyDescent="0.2">
      <c r="A22" s="284" t="s">
        <v>739</v>
      </c>
      <c r="B22" s="285"/>
      <c r="C22" s="285"/>
      <c r="D22" s="285"/>
      <c r="E22" s="172">
        <v>0.9375</v>
      </c>
      <c r="F22" s="285"/>
      <c r="G22" s="172">
        <v>0.9375</v>
      </c>
      <c r="H22" s="285"/>
      <c r="I22" s="295">
        <v>0.9375</v>
      </c>
    </row>
    <row r="23" spans="1:9" x14ac:dyDescent="0.2">
      <c r="A23" s="284"/>
      <c r="B23" s="285"/>
      <c r="C23" s="169"/>
      <c r="D23" s="286"/>
      <c r="E23" s="155"/>
      <c r="F23" s="155"/>
      <c r="G23" s="155"/>
      <c r="H23" s="155"/>
      <c r="I23" s="292"/>
    </row>
    <row r="24" spans="1:9" ht="15.75" thickBot="1" x14ac:dyDescent="0.25">
      <c r="A24" s="284" t="s">
        <v>1166</v>
      </c>
      <c r="B24" s="285"/>
      <c r="C24" s="285"/>
      <c r="D24" s="285"/>
      <c r="E24" s="154">
        <f>E20*E22</f>
        <v>876768441.29281628</v>
      </c>
      <c r="F24" s="155"/>
      <c r="G24" s="154">
        <f>G20*G22</f>
        <v>367374441.75937504</v>
      </c>
      <c r="H24" s="155"/>
      <c r="I24" s="296">
        <f>I20*I22</f>
        <v>1244142883.0521915</v>
      </c>
    </row>
    <row r="25" spans="1:9" ht="15.75" thickTop="1" x14ac:dyDescent="0.2">
      <c r="A25" s="284"/>
      <c r="B25" s="285"/>
      <c r="C25" s="285"/>
      <c r="D25" s="285"/>
      <c r="E25" s="155"/>
      <c r="F25" s="155"/>
      <c r="G25" s="155"/>
      <c r="H25" s="155"/>
      <c r="I25" s="292"/>
    </row>
    <row r="26" spans="1:9" x14ac:dyDescent="0.2">
      <c r="A26" s="291" t="s">
        <v>1167</v>
      </c>
      <c r="B26" s="285"/>
      <c r="C26" s="169"/>
      <c r="D26" s="286"/>
      <c r="E26" s="155"/>
      <c r="F26" s="155"/>
      <c r="G26" s="155"/>
      <c r="H26" s="155"/>
      <c r="I26" s="292"/>
    </row>
    <row r="27" spans="1:9" x14ac:dyDescent="0.2">
      <c r="A27" s="284" t="s">
        <v>325</v>
      </c>
      <c r="B27" s="285"/>
      <c r="C27" s="169">
        <v>2055</v>
      </c>
      <c r="D27" s="286"/>
      <c r="E27" s="155">
        <f>'KU Coal and Gas'!DF101</f>
        <v>475933109.70516849</v>
      </c>
      <c r="F27" s="155"/>
      <c r="G27" s="155">
        <f>'KU Coal and Gas'!DH101</f>
        <v>41945270</v>
      </c>
      <c r="H27" s="155"/>
      <c r="I27" s="292">
        <f>'KU Coal and Gas'!DJ101</f>
        <v>517878379.70516849</v>
      </c>
    </row>
    <row r="28" spans="1:9" x14ac:dyDescent="0.2">
      <c r="A28" s="284" t="s">
        <v>324</v>
      </c>
      <c r="B28" s="285"/>
      <c r="C28" s="169">
        <v>2042</v>
      </c>
      <c r="D28" s="286"/>
      <c r="E28" s="155">
        <f>'KU Coal and Gas'!DF110</f>
        <v>36705093.903334789</v>
      </c>
      <c r="F28" s="155"/>
      <c r="G28" s="155">
        <f>'KU Coal and Gas'!DH110</f>
        <v>3707759.68</v>
      </c>
      <c r="H28" s="155"/>
      <c r="I28" s="292">
        <f>'KU Coal and Gas'!DJ110</f>
        <v>40412853.583334789</v>
      </c>
    </row>
    <row r="29" spans="1:9" x14ac:dyDescent="0.2">
      <c r="A29" s="284" t="s">
        <v>326</v>
      </c>
      <c r="B29" s="285"/>
      <c r="C29" s="169">
        <v>2042</v>
      </c>
      <c r="D29" s="286"/>
      <c r="E29" s="155">
        <f>'KU Coal and Gas'!DF119</f>
        <v>37486837.582280919</v>
      </c>
      <c r="F29" s="155"/>
      <c r="G29" s="155">
        <f>'KU Coal and Gas'!DH119</f>
        <v>3764535.52</v>
      </c>
      <c r="H29" s="155"/>
      <c r="I29" s="292">
        <f>'KU Coal and Gas'!DJ119</f>
        <v>41251373.102280922</v>
      </c>
    </row>
    <row r="30" spans="1:9" x14ac:dyDescent="0.2">
      <c r="A30" s="284" t="s">
        <v>327</v>
      </c>
      <c r="B30" s="285"/>
      <c r="C30" s="169">
        <v>2044</v>
      </c>
      <c r="D30" s="286"/>
      <c r="E30" s="155">
        <f>'KU Coal and Gas'!DF128</f>
        <v>31791229.912907518</v>
      </c>
      <c r="F30" s="155"/>
      <c r="G30" s="155">
        <f>'KU Coal and Gas'!DH128</f>
        <v>3011083.6000000006</v>
      </c>
      <c r="H30" s="155"/>
      <c r="I30" s="292">
        <f>'KU Coal and Gas'!DJ128</f>
        <v>34802313.51290752</v>
      </c>
    </row>
    <row r="31" spans="1:9" x14ac:dyDescent="0.2">
      <c r="A31" s="284" t="s">
        <v>328</v>
      </c>
      <c r="B31" s="285"/>
      <c r="C31" s="169">
        <v>2044</v>
      </c>
      <c r="D31" s="286"/>
      <c r="E31" s="155">
        <f>'KU Coal and Gas'!DF137</f>
        <v>30270165.017191097</v>
      </c>
      <c r="F31" s="155"/>
      <c r="G31" s="155">
        <f>'KU Coal and Gas'!DH137</f>
        <v>2871635.36</v>
      </c>
      <c r="H31" s="155"/>
      <c r="I31" s="292">
        <f>'KU Coal and Gas'!DJ137</f>
        <v>33141800.377191097</v>
      </c>
    </row>
    <row r="32" spans="1:9" x14ac:dyDescent="0.2">
      <c r="A32" s="284" t="s">
        <v>329</v>
      </c>
      <c r="B32" s="285"/>
      <c r="C32" s="169">
        <v>2044</v>
      </c>
      <c r="D32" s="286"/>
      <c r="E32" s="155">
        <f>'KU Coal and Gas'!DF146</f>
        <v>30809290.049402505</v>
      </c>
      <c r="F32" s="155"/>
      <c r="G32" s="155">
        <f>'KU Coal and Gas'!DH146</f>
        <v>2911493.44</v>
      </c>
      <c r="H32" s="155"/>
      <c r="I32" s="292">
        <f>'KU Coal and Gas'!DJ146</f>
        <v>33720783.489402503</v>
      </c>
    </row>
    <row r="33" spans="1:9" x14ac:dyDescent="0.2">
      <c r="A33" s="284" t="s">
        <v>330</v>
      </c>
      <c r="B33" s="285"/>
      <c r="C33" s="169">
        <v>2044</v>
      </c>
      <c r="D33" s="286"/>
      <c r="E33" s="155">
        <f>'KU Coal and Gas'!DF155</f>
        <v>38914209.380855411</v>
      </c>
      <c r="F33" s="155"/>
      <c r="G33" s="155">
        <f>'KU Coal and Gas'!DH155</f>
        <v>3622618.8800000004</v>
      </c>
      <c r="H33" s="155"/>
      <c r="I33" s="292">
        <f>'KU Coal and Gas'!DJ155</f>
        <v>42536828.260855414</v>
      </c>
    </row>
    <row r="34" spans="1:9" x14ac:dyDescent="0.2">
      <c r="A34" s="284" t="s">
        <v>331</v>
      </c>
      <c r="B34" s="285"/>
      <c r="C34" s="169">
        <v>2041</v>
      </c>
      <c r="D34" s="286"/>
      <c r="E34" s="155">
        <f>'KU Coal and Gas'!DF164</f>
        <v>20793518.989455059</v>
      </c>
      <c r="F34" s="155"/>
      <c r="G34" s="155">
        <f>'KU Coal and Gas'!DH164</f>
        <v>1558397.64</v>
      </c>
      <c r="H34" s="155"/>
      <c r="I34" s="292">
        <f>'KU Coal and Gas'!DJ164</f>
        <v>22351916.62945506</v>
      </c>
    </row>
    <row r="35" spans="1:9" x14ac:dyDescent="0.2">
      <c r="A35" s="284" t="s">
        <v>332</v>
      </c>
      <c r="B35" s="285"/>
      <c r="C35" s="169">
        <v>2039</v>
      </c>
      <c r="D35" s="286"/>
      <c r="E35" s="155">
        <f>'KU Coal and Gas'!DF173</f>
        <v>35122969.048207983</v>
      </c>
      <c r="F35" s="155"/>
      <c r="G35" s="155">
        <f>'KU Coal and Gas'!DH173</f>
        <v>2994572.1000000006</v>
      </c>
      <c r="H35" s="155"/>
      <c r="I35" s="292">
        <f>'KU Coal and Gas'!DJ173</f>
        <v>38117541.148207985</v>
      </c>
    </row>
    <row r="36" spans="1:9" x14ac:dyDescent="0.2">
      <c r="A36" s="284" t="s">
        <v>333</v>
      </c>
      <c r="B36" s="285"/>
      <c r="C36" s="169">
        <v>2039</v>
      </c>
      <c r="D36" s="286"/>
      <c r="E36" s="155">
        <f>'KU Coal and Gas'!DF182</f>
        <v>30007067.076113164</v>
      </c>
      <c r="F36" s="155"/>
      <c r="G36" s="155">
        <f>'KU Coal and Gas'!DH182</f>
        <v>2396835.7800000003</v>
      </c>
      <c r="H36" s="155"/>
      <c r="I36" s="292">
        <f>'KU Coal and Gas'!DJ182</f>
        <v>32403902.856113166</v>
      </c>
    </row>
    <row r="37" spans="1:9" x14ac:dyDescent="0.2">
      <c r="A37" s="284" t="s">
        <v>334</v>
      </c>
      <c r="B37" s="285"/>
      <c r="C37" s="169">
        <v>2035</v>
      </c>
      <c r="D37" s="286"/>
      <c r="E37" s="155">
        <f>'KU Coal and Gas'!DF191</f>
        <v>27646836.032006957</v>
      </c>
      <c r="F37" s="155"/>
      <c r="G37" s="155">
        <f>'KU Coal and Gas'!DH191</f>
        <v>2262284.2799999998</v>
      </c>
      <c r="H37" s="155"/>
      <c r="I37" s="292">
        <f>'KU Coal and Gas'!DJ191</f>
        <v>29909120.312006958</v>
      </c>
    </row>
    <row r="38" spans="1:9" x14ac:dyDescent="0.2">
      <c r="A38" s="284" t="s">
        <v>335</v>
      </c>
      <c r="B38" s="285"/>
      <c r="C38" s="169">
        <v>2034</v>
      </c>
      <c r="D38" s="286"/>
      <c r="E38" s="155">
        <f>'KU Coal and Gas'!DF200</f>
        <v>28609642.762645565</v>
      </c>
      <c r="F38" s="155"/>
      <c r="G38" s="155">
        <f>'KU Coal and Gas'!DH200</f>
        <v>2867081.46</v>
      </c>
      <c r="H38" s="155"/>
      <c r="I38" s="292">
        <f>'KU Coal and Gas'!DJ200</f>
        <v>31476724.222645566</v>
      </c>
    </row>
    <row r="39" spans="1:9" x14ac:dyDescent="0.2">
      <c r="A39" s="284" t="s">
        <v>336</v>
      </c>
      <c r="B39" s="285"/>
      <c r="C39" s="169">
        <v>2035</v>
      </c>
      <c r="D39" s="286"/>
      <c r="E39" s="155">
        <f>'KU Coal and Gas'!DF209</f>
        <v>22595634.918208636</v>
      </c>
      <c r="F39" s="155"/>
      <c r="G39" s="155">
        <f>'KU Coal and Gas'!DH209</f>
        <v>2193351.9</v>
      </c>
      <c r="H39" s="155"/>
      <c r="I39" s="292">
        <f>'KU Coal and Gas'!DJ209</f>
        <v>24788986.818208635</v>
      </c>
    </row>
    <row r="40" spans="1:9" x14ac:dyDescent="0.2">
      <c r="A40" s="284" t="s">
        <v>337</v>
      </c>
      <c r="B40" s="285"/>
      <c r="C40" s="169">
        <v>2036</v>
      </c>
      <c r="D40" s="286"/>
      <c r="E40" s="155">
        <f>'KU Coal and Gas'!DF218</f>
        <v>37260977.20863308</v>
      </c>
      <c r="F40" s="155"/>
      <c r="G40" s="155">
        <f>'KU Coal and Gas'!DH218</f>
        <v>3220600.92</v>
      </c>
      <c r="H40" s="155"/>
      <c r="I40" s="292">
        <f>'KU Coal and Gas'!DJ218</f>
        <v>40481578.128633082</v>
      </c>
    </row>
    <row r="41" spans="1:9" x14ac:dyDescent="0.2">
      <c r="A41" s="284" t="s">
        <v>338</v>
      </c>
      <c r="B41" s="285"/>
      <c r="C41" s="169">
        <v>2041</v>
      </c>
      <c r="D41" s="286"/>
      <c r="E41" s="155">
        <f>'KU Coal and Gas'!DF227</f>
        <v>25775734.950133801</v>
      </c>
      <c r="F41" s="155"/>
      <c r="G41" s="155">
        <f>'KU Coal and Gas'!DH227</f>
        <v>1960715.64</v>
      </c>
      <c r="H41" s="155"/>
      <c r="I41" s="292">
        <f>'KU Coal and Gas'!DJ227</f>
        <v>27736450.590133801</v>
      </c>
    </row>
    <row r="42" spans="1:9" x14ac:dyDescent="0.2">
      <c r="A42" s="284" t="s">
        <v>339</v>
      </c>
      <c r="B42" s="285"/>
      <c r="C42" s="169">
        <v>2025</v>
      </c>
      <c r="D42" s="286"/>
      <c r="E42" s="155">
        <f>'KU Coal and Gas'!DF236</f>
        <v>383995.18480047677</v>
      </c>
      <c r="F42" s="155"/>
      <c r="G42" s="155">
        <f>'KU Coal and Gas'!DH236</f>
        <v>527808.24</v>
      </c>
      <c r="H42" s="155"/>
      <c r="I42" s="292">
        <f>'KU Coal and Gas'!DJ236</f>
        <v>911803.42480047676</v>
      </c>
    </row>
    <row r="43" spans="1:9" x14ac:dyDescent="0.2">
      <c r="A43" s="284" t="s">
        <v>340</v>
      </c>
      <c r="B43" s="285"/>
      <c r="C43" s="169" t="s">
        <v>714</v>
      </c>
      <c r="D43" s="286"/>
      <c r="E43" s="152">
        <f>'KU Coal and Gas'!DF244</f>
        <v>45266541.676822424</v>
      </c>
      <c r="F43" s="155"/>
      <c r="G43" s="152">
        <f>'KU Coal and Gas'!DH244</f>
        <v>3704292.46</v>
      </c>
      <c r="H43" s="155"/>
      <c r="I43" s="293">
        <f>'KU Coal and Gas'!DJ244</f>
        <v>48970834.136822425</v>
      </c>
    </row>
    <row r="44" spans="1:9" ht="15.75" thickBot="1" x14ac:dyDescent="0.25">
      <c r="A44" s="284" t="s">
        <v>1168</v>
      </c>
      <c r="B44" s="285"/>
      <c r="C44" s="286"/>
      <c r="D44" s="286"/>
      <c r="E44" s="175">
        <f>SUM(E27:E43)</f>
        <v>955372853.39816797</v>
      </c>
      <c r="F44" s="155"/>
      <c r="G44" s="175">
        <f>SUM(G27:G43)</f>
        <v>85520336.899999991</v>
      </c>
      <c r="H44" s="155"/>
      <c r="I44" s="294">
        <f>SUM(I27:I43)</f>
        <v>1040893190.2981679</v>
      </c>
    </row>
    <row r="45" spans="1:9" ht="15.75" thickTop="1" x14ac:dyDescent="0.2">
      <c r="A45" s="284"/>
      <c r="B45" s="285"/>
      <c r="C45" s="286"/>
      <c r="D45" s="286"/>
      <c r="E45" s="155"/>
      <c r="F45" s="155"/>
      <c r="G45" s="155"/>
      <c r="H45" s="155"/>
      <c r="I45" s="292"/>
    </row>
    <row r="46" spans="1:9" x14ac:dyDescent="0.2">
      <c r="A46" s="284" t="s">
        <v>739</v>
      </c>
      <c r="B46" s="285"/>
      <c r="C46" s="285"/>
      <c r="D46" s="285"/>
      <c r="E46" s="172">
        <v>0.9375</v>
      </c>
      <c r="F46" s="285"/>
      <c r="G46" s="172">
        <v>0.9375</v>
      </c>
      <c r="H46" s="285"/>
      <c r="I46" s="295">
        <v>0.9375</v>
      </c>
    </row>
    <row r="47" spans="1:9" x14ac:dyDescent="0.2">
      <c r="A47" s="284"/>
      <c r="B47" s="285"/>
      <c r="C47" s="285"/>
      <c r="D47" s="285"/>
      <c r="E47" s="285"/>
      <c r="F47" s="285"/>
      <c r="G47" s="285"/>
      <c r="H47" s="285"/>
      <c r="I47" s="287"/>
    </row>
    <row r="48" spans="1:9" ht="15.75" thickBot="1" x14ac:dyDescent="0.25">
      <c r="A48" s="284" t="s">
        <v>1169</v>
      </c>
      <c r="B48" s="285"/>
      <c r="C48" s="285"/>
      <c r="D48" s="285"/>
      <c r="E48" s="154">
        <f>E44*E46</f>
        <v>895662050.06078243</v>
      </c>
      <c r="F48" s="155"/>
      <c r="G48" s="154">
        <f>G44*G46</f>
        <v>80175315.843749985</v>
      </c>
      <c r="H48" s="155"/>
      <c r="I48" s="296">
        <f>I44*I46</f>
        <v>975837365.90453243</v>
      </c>
    </row>
    <row r="49" spans="1:9" ht="15.75" thickTop="1" x14ac:dyDescent="0.2">
      <c r="A49" s="284"/>
      <c r="B49" s="285"/>
      <c r="C49" s="285"/>
      <c r="D49" s="285"/>
      <c r="E49" s="285"/>
      <c r="F49" s="285"/>
      <c r="G49" s="285"/>
      <c r="H49" s="285"/>
      <c r="I49" s="287"/>
    </row>
    <row r="50" spans="1:9" ht="15.75" thickBot="1" x14ac:dyDescent="0.25">
      <c r="A50" s="284" t="s">
        <v>1170</v>
      </c>
      <c r="B50" s="285"/>
      <c r="C50" s="285"/>
      <c r="D50" s="285"/>
      <c r="E50" s="176">
        <f>+E24+E48</f>
        <v>1772430491.3535986</v>
      </c>
      <c r="F50" s="285"/>
      <c r="G50" s="176">
        <f>+G24+G48</f>
        <v>447549757.60312504</v>
      </c>
      <c r="H50" s="285"/>
      <c r="I50" s="297">
        <f>+I24+I48</f>
        <v>2219980248.9567242</v>
      </c>
    </row>
    <row r="51" spans="1:9" ht="6" customHeight="1" thickTop="1" x14ac:dyDescent="0.2">
      <c r="A51" s="298"/>
      <c r="B51" s="299"/>
      <c r="C51" s="299"/>
      <c r="D51" s="299"/>
      <c r="E51" s="299"/>
      <c r="F51" s="299"/>
      <c r="G51" s="299"/>
      <c r="H51" s="299"/>
      <c r="I51" s="300"/>
    </row>
    <row r="52" spans="1:9" x14ac:dyDescent="0.2">
      <c r="A52" s="143"/>
    </row>
    <row r="53" spans="1:9" x14ac:dyDescent="0.2">
      <c r="A53" s="143"/>
    </row>
    <row r="54" spans="1:9" x14ac:dyDescent="0.2">
      <c r="A54" s="143"/>
    </row>
    <row r="55" spans="1:9" x14ac:dyDescent="0.2">
      <c r="A55" s="143"/>
    </row>
    <row r="56" spans="1:9" x14ac:dyDescent="0.2">
      <c r="A56" s="143"/>
    </row>
    <row r="57" spans="1:9" x14ac:dyDescent="0.2">
      <c r="A57" s="143"/>
    </row>
    <row r="58" spans="1:9" x14ac:dyDescent="0.2">
      <c r="A58" s="143"/>
    </row>
    <row r="59" spans="1:9" x14ac:dyDescent="0.2">
      <c r="A59" s="143"/>
    </row>
    <row r="60" spans="1:9" x14ac:dyDescent="0.2">
      <c r="A60" s="143"/>
    </row>
    <row r="61" spans="1:9" x14ac:dyDescent="0.2">
      <c r="A61" s="143"/>
    </row>
    <row r="62" spans="1:9" x14ac:dyDescent="0.2">
      <c r="A62" s="143"/>
    </row>
    <row r="63" spans="1:9" x14ac:dyDescent="0.2">
      <c r="A63" s="143"/>
    </row>
    <row r="64" spans="1:9" x14ac:dyDescent="0.2">
      <c r="A64" s="143"/>
    </row>
    <row r="65" spans="1:1" x14ac:dyDescent="0.2">
      <c r="A65" s="143"/>
    </row>
    <row r="66" spans="1:1" x14ac:dyDescent="0.2">
      <c r="A66" s="143"/>
    </row>
    <row r="67" spans="1:1" x14ac:dyDescent="0.2">
      <c r="A67" s="143"/>
    </row>
    <row r="68" spans="1:1" x14ac:dyDescent="0.2">
      <c r="A68" s="143"/>
    </row>
    <row r="69" spans="1:1" x14ac:dyDescent="0.2">
      <c r="A69" s="143"/>
    </row>
    <row r="70" spans="1:1" x14ac:dyDescent="0.2">
      <c r="A70" s="143"/>
    </row>
    <row r="71" spans="1:1" x14ac:dyDescent="0.2">
      <c r="A71" s="143"/>
    </row>
    <row r="72" spans="1:1" x14ac:dyDescent="0.2">
      <c r="A72" s="143"/>
    </row>
    <row r="73" spans="1:1" x14ac:dyDescent="0.2">
      <c r="A73" s="143"/>
    </row>
    <row r="74" spans="1:1" x14ac:dyDescent="0.2">
      <c r="A74" s="143"/>
    </row>
    <row r="75" spans="1:1" x14ac:dyDescent="0.2">
      <c r="A75" s="143"/>
    </row>
    <row r="76" spans="1:1" x14ac:dyDescent="0.2">
      <c r="A76" s="143"/>
    </row>
    <row r="77" spans="1:1" x14ac:dyDescent="0.2">
      <c r="A77" s="143"/>
    </row>
    <row r="78" spans="1:1" x14ac:dyDescent="0.2">
      <c r="A78" s="143"/>
    </row>
    <row r="79" spans="1:1" x14ac:dyDescent="0.2">
      <c r="A79" s="143"/>
    </row>
    <row r="80" spans="1:1" x14ac:dyDescent="0.2">
      <c r="A80" s="143"/>
    </row>
    <row r="81" spans="1:1" x14ac:dyDescent="0.2">
      <c r="A81" s="143"/>
    </row>
    <row r="82" spans="1:1" x14ac:dyDescent="0.2">
      <c r="A82" s="143"/>
    </row>
    <row r="83" spans="1:1" x14ac:dyDescent="0.2">
      <c r="A83" s="143"/>
    </row>
    <row r="84" spans="1:1" x14ac:dyDescent="0.2">
      <c r="A84" s="143"/>
    </row>
    <row r="85" spans="1:1" x14ac:dyDescent="0.2">
      <c r="A85" s="143"/>
    </row>
    <row r="86" spans="1:1" x14ac:dyDescent="0.2">
      <c r="A86" s="143"/>
    </row>
    <row r="87" spans="1:1" x14ac:dyDescent="0.2">
      <c r="A87" s="143"/>
    </row>
    <row r="88" spans="1:1" x14ac:dyDescent="0.2">
      <c r="A88" s="143"/>
    </row>
    <row r="89" spans="1:1" x14ac:dyDescent="0.2">
      <c r="A89" s="143"/>
    </row>
    <row r="90" spans="1:1" x14ac:dyDescent="0.2">
      <c r="A90" s="143"/>
    </row>
    <row r="91" spans="1:1" x14ac:dyDescent="0.2">
      <c r="A91" s="143"/>
    </row>
    <row r="92" spans="1:1" x14ac:dyDescent="0.2">
      <c r="A92" s="143"/>
    </row>
    <row r="93" spans="1:1" x14ac:dyDescent="0.2">
      <c r="A93" s="143"/>
    </row>
    <row r="94" spans="1:1" x14ac:dyDescent="0.2">
      <c r="A94" s="143"/>
    </row>
    <row r="95" spans="1:1" x14ac:dyDescent="0.2">
      <c r="A95" s="143"/>
    </row>
    <row r="96" spans="1:1" x14ac:dyDescent="0.2">
      <c r="A96" s="143"/>
    </row>
    <row r="97" spans="1:1" x14ac:dyDescent="0.2">
      <c r="A97" s="143"/>
    </row>
    <row r="98" spans="1:1" x14ac:dyDescent="0.2">
      <c r="A98" s="143"/>
    </row>
    <row r="99" spans="1:1" x14ac:dyDescent="0.2">
      <c r="A99" s="143"/>
    </row>
    <row r="100" spans="1:1" x14ac:dyDescent="0.2">
      <c r="A100" s="143"/>
    </row>
    <row r="101" spans="1:1" x14ac:dyDescent="0.2">
      <c r="A101" s="143"/>
    </row>
    <row r="102" spans="1:1" x14ac:dyDescent="0.2">
      <c r="A102" s="143"/>
    </row>
    <row r="103" spans="1:1" x14ac:dyDescent="0.2">
      <c r="A103" s="143"/>
    </row>
    <row r="104" spans="1:1" x14ac:dyDescent="0.2">
      <c r="A104" s="143"/>
    </row>
    <row r="105" spans="1:1" x14ac:dyDescent="0.2">
      <c r="A105" s="143"/>
    </row>
    <row r="106" spans="1:1" x14ac:dyDescent="0.2">
      <c r="A106" s="143"/>
    </row>
    <row r="107" spans="1:1" x14ac:dyDescent="0.2">
      <c r="A107" s="143"/>
    </row>
    <row r="108" spans="1:1" x14ac:dyDescent="0.2">
      <c r="A108" s="143"/>
    </row>
    <row r="109" spans="1:1" x14ac:dyDescent="0.2">
      <c r="A109" s="143"/>
    </row>
    <row r="110" spans="1:1" x14ac:dyDescent="0.2">
      <c r="A110" s="143"/>
    </row>
    <row r="111" spans="1:1" x14ac:dyDescent="0.2">
      <c r="A111" s="143"/>
    </row>
    <row r="112" spans="1:1" x14ac:dyDescent="0.2">
      <c r="A112" s="143"/>
    </row>
    <row r="113" spans="1:1" x14ac:dyDescent="0.2">
      <c r="A113" s="143"/>
    </row>
    <row r="114" spans="1:1" x14ac:dyDescent="0.2">
      <c r="A114" s="143"/>
    </row>
    <row r="115" spans="1:1" x14ac:dyDescent="0.2">
      <c r="A115" s="143"/>
    </row>
    <row r="116" spans="1:1" x14ac:dyDescent="0.2">
      <c r="A116" s="143"/>
    </row>
    <row r="117" spans="1:1" x14ac:dyDescent="0.2">
      <c r="A117" s="143"/>
    </row>
    <row r="118" spans="1:1" x14ac:dyDescent="0.2">
      <c r="A118" s="143"/>
    </row>
    <row r="119" spans="1:1" x14ac:dyDescent="0.2">
      <c r="A119" s="143"/>
    </row>
    <row r="120" spans="1:1" x14ac:dyDescent="0.2">
      <c r="A120" s="143"/>
    </row>
    <row r="121" spans="1:1" x14ac:dyDescent="0.2">
      <c r="A121" s="143"/>
    </row>
    <row r="122" spans="1:1" x14ac:dyDescent="0.2">
      <c r="A122" s="143"/>
    </row>
    <row r="123" spans="1:1" x14ac:dyDescent="0.2">
      <c r="A123" s="143"/>
    </row>
    <row r="124" spans="1:1" x14ac:dyDescent="0.2">
      <c r="A124" s="143"/>
    </row>
    <row r="125" spans="1:1" x14ac:dyDescent="0.2">
      <c r="A125" s="143"/>
    </row>
    <row r="126" spans="1:1" x14ac:dyDescent="0.2">
      <c r="A126" s="143"/>
    </row>
    <row r="127" spans="1:1" x14ac:dyDescent="0.2">
      <c r="A127" s="143"/>
    </row>
    <row r="128" spans="1:1" x14ac:dyDescent="0.2">
      <c r="A128" s="143"/>
    </row>
    <row r="129" spans="1:1" x14ac:dyDescent="0.2">
      <c r="A129" s="143"/>
    </row>
    <row r="130" spans="1:1" x14ac:dyDescent="0.2">
      <c r="A130" s="143"/>
    </row>
    <row r="131" spans="1:1" x14ac:dyDescent="0.2">
      <c r="A131" s="143"/>
    </row>
    <row r="132" spans="1:1" x14ac:dyDescent="0.2">
      <c r="A132" s="143"/>
    </row>
    <row r="133" spans="1:1" x14ac:dyDescent="0.2">
      <c r="A133" s="143"/>
    </row>
    <row r="134" spans="1:1" x14ac:dyDescent="0.2">
      <c r="A134" s="143"/>
    </row>
    <row r="135" spans="1:1" x14ac:dyDescent="0.2">
      <c r="A135" s="143"/>
    </row>
    <row r="136" spans="1:1" x14ac:dyDescent="0.2">
      <c r="A136" s="143"/>
    </row>
    <row r="137" spans="1:1" x14ac:dyDescent="0.2">
      <c r="A137" s="143"/>
    </row>
    <row r="138" spans="1:1" x14ac:dyDescent="0.2">
      <c r="A138" s="143"/>
    </row>
    <row r="139" spans="1:1" x14ac:dyDescent="0.2">
      <c r="A139" s="143"/>
    </row>
    <row r="140" spans="1:1" x14ac:dyDescent="0.2">
      <c r="A140" s="143"/>
    </row>
    <row r="141" spans="1:1" x14ac:dyDescent="0.2">
      <c r="A141" s="143"/>
    </row>
    <row r="142" spans="1:1" x14ac:dyDescent="0.2">
      <c r="A142" s="143"/>
    </row>
    <row r="143" spans="1:1" x14ac:dyDescent="0.2">
      <c r="A143" s="143"/>
    </row>
    <row r="144" spans="1:1" x14ac:dyDescent="0.2">
      <c r="A144" s="143"/>
    </row>
    <row r="145" spans="1:1" x14ac:dyDescent="0.2">
      <c r="A145" s="143"/>
    </row>
    <row r="146" spans="1:1" x14ac:dyDescent="0.2">
      <c r="A146" s="143"/>
    </row>
    <row r="147" spans="1:1" x14ac:dyDescent="0.2">
      <c r="A147" s="143"/>
    </row>
    <row r="148" spans="1:1" x14ac:dyDescent="0.2">
      <c r="A148" s="143"/>
    </row>
    <row r="149" spans="1:1" x14ac:dyDescent="0.2">
      <c r="A149" s="143"/>
    </row>
    <row r="150" spans="1:1" x14ac:dyDescent="0.2">
      <c r="A150" s="143"/>
    </row>
    <row r="151" spans="1:1" x14ac:dyDescent="0.2">
      <c r="A151" s="143"/>
    </row>
    <row r="152" spans="1:1" x14ac:dyDescent="0.2">
      <c r="A152" s="143"/>
    </row>
    <row r="153" spans="1:1" x14ac:dyDescent="0.2">
      <c r="A153" s="143"/>
    </row>
    <row r="154" spans="1:1" x14ac:dyDescent="0.2">
      <c r="A154" s="143"/>
    </row>
    <row r="155" spans="1:1" x14ac:dyDescent="0.2">
      <c r="A155" s="143"/>
    </row>
    <row r="156" spans="1:1" x14ac:dyDescent="0.2">
      <c r="A156" s="143"/>
    </row>
    <row r="157" spans="1:1" x14ac:dyDescent="0.2">
      <c r="A157" s="143"/>
    </row>
    <row r="158" spans="1:1" x14ac:dyDescent="0.2">
      <c r="A158" s="143"/>
    </row>
    <row r="159" spans="1:1" x14ac:dyDescent="0.2">
      <c r="A159" s="143"/>
    </row>
    <row r="160" spans="1:1" x14ac:dyDescent="0.2">
      <c r="A160" s="143"/>
    </row>
    <row r="161" spans="1:1" x14ac:dyDescent="0.2">
      <c r="A161" s="143"/>
    </row>
    <row r="162" spans="1:1" x14ac:dyDescent="0.2">
      <c r="A162" s="143"/>
    </row>
    <row r="163" spans="1:1" x14ac:dyDescent="0.2">
      <c r="A163" s="143"/>
    </row>
    <row r="164" spans="1:1" x14ac:dyDescent="0.2">
      <c r="A164" s="143"/>
    </row>
    <row r="165" spans="1:1" x14ac:dyDescent="0.2">
      <c r="A165" s="143"/>
    </row>
    <row r="166" spans="1:1" x14ac:dyDescent="0.2">
      <c r="A166" s="143"/>
    </row>
    <row r="167" spans="1:1" x14ac:dyDescent="0.2">
      <c r="A167" s="143"/>
    </row>
    <row r="168" spans="1:1" x14ac:dyDescent="0.2">
      <c r="A168" s="143"/>
    </row>
    <row r="169" spans="1:1" x14ac:dyDescent="0.2">
      <c r="A169" s="143"/>
    </row>
    <row r="170" spans="1:1" x14ac:dyDescent="0.2">
      <c r="A170" s="143"/>
    </row>
    <row r="171" spans="1:1" x14ac:dyDescent="0.2">
      <c r="A171" s="143"/>
    </row>
    <row r="172" spans="1:1" x14ac:dyDescent="0.2">
      <c r="A172" s="143"/>
    </row>
    <row r="173" spans="1:1" x14ac:dyDescent="0.2">
      <c r="A173" s="143"/>
    </row>
    <row r="174" spans="1:1" x14ac:dyDescent="0.2">
      <c r="A174" s="143"/>
    </row>
    <row r="175" spans="1:1" x14ac:dyDescent="0.2">
      <c r="A175" s="143"/>
    </row>
    <row r="176" spans="1:1" x14ac:dyDescent="0.2">
      <c r="A176" s="143"/>
    </row>
    <row r="177" spans="1:1" x14ac:dyDescent="0.2">
      <c r="A177" s="143"/>
    </row>
    <row r="178" spans="1:1" x14ac:dyDescent="0.2">
      <c r="A178" s="143"/>
    </row>
    <row r="179" spans="1:1" x14ac:dyDescent="0.2">
      <c r="A179" s="143"/>
    </row>
    <row r="180" spans="1:1" x14ac:dyDescent="0.2">
      <c r="A180" s="143"/>
    </row>
    <row r="181" spans="1:1" x14ac:dyDescent="0.2">
      <c r="A181" s="143"/>
    </row>
    <row r="182" spans="1:1" x14ac:dyDescent="0.2">
      <c r="A182" s="143"/>
    </row>
    <row r="183" spans="1:1" x14ac:dyDescent="0.2">
      <c r="A183" s="143"/>
    </row>
    <row r="184" spans="1:1" x14ac:dyDescent="0.2">
      <c r="A184" s="143"/>
    </row>
    <row r="185" spans="1:1" x14ac:dyDescent="0.2">
      <c r="A185" s="143"/>
    </row>
    <row r="186" spans="1:1" x14ac:dyDescent="0.2">
      <c r="A186" s="143"/>
    </row>
    <row r="187" spans="1:1" x14ac:dyDescent="0.2">
      <c r="A187" s="143"/>
    </row>
    <row r="188" spans="1:1" x14ac:dyDescent="0.2">
      <c r="A188" s="143"/>
    </row>
    <row r="189" spans="1:1" x14ac:dyDescent="0.2">
      <c r="A189" s="143"/>
    </row>
    <row r="190" spans="1:1" x14ac:dyDescent="0.2">
      <c r="A190" s="143"/>
    </row>
    <row r="191" spans="1:1" x14ac:dyDescent="0.2">
      <c r="A191" s="143"/>
    </row>
    <row r="192" spans="1:1" x14ac:dyDescent="0.2">
      <c r="A192" s="143"/>
    </row>
    <row r="193" spans="1:1" x14ac:dyDescent="0.2">
      <c r="A193" s="143"/>
    </row>
    <row r="194" spans="1:1" x14ac:dyDescent="0.2">
      <c r="A194" s="143"/>
    </row>
    <row r="195" spans="1:1" x14ac:dyDescent="0.2">
      <c r="A195" s="143"/>
    </row>
    <row r="196" spans="1:1" x14ac:dyDescent="0.2">
      <c r="A196" s="143"/>
    </row>
    <row r="197" spans="1:1" x14ac:dyDescent="0.2">
      <c r="A197" s="143"/>
    </row>
    <row r="198" spans="1:1" x14ac:dyDescent="0.2">
      <c r="A198" s="143"/>
    </row>
    <row r="199" spans="1:1" x14ac:dyDescent="0.2">
      <c r="A199" s="143"/>
    </row>
    <row r="200" spans="1:1" x14ac:dyDescent="0.2">
      <c r="A200" s="143"/>
    </row>
    <row r="201" spans="1:1" x14ac:dyDescent="0.2">
      <c r="A201" s="143"/>
    </row>
  </sheetData>
  <mergeCells count="4">
    <mergeCell ref="A1:I1"/>
    <mergeCell ref="A2:I2"/>
    <mergeCell ref="A3:I3"/>
    <mergeCell ref="A5:I5"/>
  </mergeCells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"/>
  <sheetViews>
    <sheetView showGridLines="0" tabSelected="1" workbookViewId="0">
      <selection activeCell="B19" sqref="B19"/>
    </sheetView>
  </sheetViews>
  <sheetFormatPr defaultRowHeight="15" x14ac:dyDescent="0.2"/>
  <cols>
    <col min="1" max="1" width="27.6640625" customWidth="1"/>
    <col min="2" max="2" width="2.5546875" customWidth="1"/>
    <col min="4" max="4" width="2.5546875" customWidth="1"/>
    <col min="5" max="5" width="11.5546875" customWidth="1"/>
    <col min="6" max="6" width="2.5546875" customWidth="1"/>
    <col min="7" max="7" width="11.5546875" customWidth="1"/>
    <col min="8" max="8" width="2.6640625" customWidth="1"/>
    <col min="9" max="9" width="11.5546875" customWidth="1"/>
  </cols>
  <sheetData>
    <row r="1" spans="1:14" ht="15.75" x14ac:dyDescent="0.25">
      <c r="A1" s="305" t="s">
        <v>1172</v>
      </c>
      <c r="B1" s="306"/>
      <c r="C1" s="306"/>
      <c r="D1" s="306"/>
      <c r="E1" s="306"/>
      <c r="F1" s="306"/>
      <c r="G1" s="306"/>
      <c r="H1" s="306"/>
      <c r="I1" s="307"/>
    </row>
    <row r="2" spans="1:14" ht="15.75" x14ac:dyDescent="0.25">
      <c r="A2" s="308" t="s">
        <v>1171</v>
      </c>
      <c r="B2" s="309"/>
      <c r="C2" s="309"/>
      <c r="D2" s="309"/>
      <c r="E2" s="309"/>
      <c r="F2" s="309"/>
      <c r="G2" s="309"/>
      <c r="H2" s="309"/>
      <c r="I2" s="310"/>
    </row>
    <row r="3" spans="1:14" ht="15.75" x14ac:dyDescent="0.25">
      <c r="A3" s="308" t="s">
        <v>1179</v>
      </c>
      <c r="B3" s="309"/>
      <c r="C3" s="309"/>
      <c r="D3" s="309"/>
      <c r="E3" s="309"/>
      <c r="F3" s="309"/>
      <c r="G3" s="309"/>
      <c r="H3" s="309"/>
      <c r="I3" s="310"/>
      <c r="J3" s="279"/>
      <c r="K3" s="279"/>
      <c r="L3" s="279"/>
      <c r="M3" s="279"/>
      <c r="N3" s="285"/>
    </row>
    <row r="4" spans="1:14" ht="15.75" x14ac:dyDescent="0.25">
      <c r="A4" s="278"/>
      <c r="B4" s="279"/>
      <c r="C4" s="279"/>
      <c r="D4" s="279"/>
      <c r="E4" s="279"/>
      <c r="F4" s="279"/>
      <c r="G4" s="279"/>
      <c r="H4" s="279"/>
      <c r="I4" s="280"/>
    </row>
    <row r="5" spans="1:14" x14ac:dyDescent="0.2">
      <c r="A5" s="284"/>
      <c r="B5" s="285"/>
      <c r="C5" s="285"/>
      <c r="D5" s="285"/>
      <c r="E5" s="285"/>
      <c r="F5" s="285"/>
      <c r="G5" s="286"/>
      <c r="H5" s="285"/>
      <c r="I5" s="287"/>
    </row>
    <row r="6" spans="1:14" x14ac:dyDescent="0.2">
      <c r="A6" s="284"/>
      <c r="B6" s="285"/>
      <c r="C6" s="285"/>
      <c r="D6" s="285"/>
      <c r="E6" s="285"/>
      <c r="F6" s="285"/>
      <c r="G6" s="169" t="s">
        <v>284</v>
      </c>
      <c r="H6" s="285"/>
      <c r="I6" s="288" t="s">
        <v>706</v>
      </c>
    </row>
    <row r="7" spans="1:14" x14ac:dyDescent="0.2">
      <c r="A7" s="284"/>
      <c r="B7" s="285"/>
      <c r="C7" s="285"/>
      <c r="D7" s="285"/>
      <c r="E7" s="285"/>
      <c r="F7" s="285"/>
      <c r="G7" s="169" t="s">
        <v>1159</v>
      </c>
      <c r="H7" s="285"/>
      <c r="I7" s="288" t="s">
        <v>707</v>
      </c>
    </row>
    <row r="8" spans="1:14" x14ac:dyDescent="0.2">
      <c r="A8" s="284"/>
      <c r="B8" s="285"/>
      <c r="C8" s="169" t="s">
        <v>712</v>
      </c>
      <c r="D8" s="285"/>
      <c r="E8" s="285"/>
      <c r="F8" s="285"/>
      <c r="G8" s="169" t="s">
        <v>1160</v>
      </c>
      <c r="H8" s="285"/>
      <c r="I8" s="288" t="s">
        <v>708</v>
      </c>
    </row>
    <row r="9" spans="1:14" x14ac:dyDescent="0.2">
      <c r="A9" s="289"/>
      <c r="B9" s="285"/>
      <c r="C9" s="169" t="s">
        <v>710</v>
      </c>
      <c r="D9" s="285"/>
      <c r="E9" s="169" t="s">
        <v>282</v>
      </c>
      <c r="F9" s="285"/>
      <c r="G9" s="169" t="s">
        <v>1161</v>
      </c>
      <c r="H9" s="285"/>
      <c r="I9" s="288" t="s">
        <v>283</v>
      </c>
    </row>
    <row r="10" spans="1:14" x14ac:dyDescent="0.2">
      <c r="A10" s="289"/>
      <c r="B10" s="285"/>
      <c r="C10" s="148" t="s">
        <v>711</v>
      </c>
      <c r="D10" s="285"/>
      <c r="E10" s="148" t="s">
        <v>1175</v>
      </c>
      <c r="F10" s="285"/>
      <c r="G10" s="148" t="s">
        <v>1162</v>
      </c>
      <c r="H10" s="285"/>
      <c r="I10" s="290">
        <v>44012</v>
      </c>
    </row>
    <row r="11" spans="1:14" x14ac:dyDescent="0.2">
      <c r="A11" s="291" t="s">
        <v>1173</v>
      </c>
      <c r="B11" s="285"/>
      <c r="C11" s="285"/>
      <c r="D11" s="285"/>
      <c r="E11" s="285"/>
      <c r="F11" s="285"/>
      <c r="G11" s="285"/>
      <c r="H11" s="285"/>
      <c r="I11" s="287"/>
    </row>
    <row r="12" spans="1:14" x14ac:dyDescent="0.2">
      <c r="A12" s="284" t="s">
        <v>270</v>
      </c>
      <c r="B12" s="285"/>
      <c r="C12" s="169">
        <v>2028</v>
      </c>
      <c r="D12" s="286"/>
      <c r="E12" s="155">
        <f>'KU Coal and Gas'!H22</f>
        <v>701440772</v>
      </c>
      <c r="F12" s="155"/>
      <c r="G12" s="155">
        <f>'KU Coal and Gas'!L22</f>
        <v>39615519.160000004</v>
      </c>
      <c r="H12" s="155"/>
      <c r="I12" s="292">
        <f>SUM(E12:G12)</f>
        <v>741056291.15999997</v>
      </c>
    </row>
    <row r="13" spans="1:14" x14ac:dyDescent="0.2">
      <c r="A13" s="284" t="s">
        <v>271</v>
      </c>
      <c r="B13" s="285"/>
      <c r="C13" s="169">
        <v>2034</v>
      </c>
      <c r="D13" s="286"/>
      <c r="E13" s="155">
        <f>'KU Coal and Gas'!H34</f>
        <v>357093076</v>
      </c>
      <c r="F13" s="155"/>
      <c r="G13" s="155">
        <f>'KU Coal and Gas'!L34</f>
        <v>42910524.859999999</v>
      </c>
      <c r="H13" s="155"/>
      <c r="I13" s="292">
        <f t="shared" ref="I13:I17" si="0">SUM(E13:G13)</f>
        <v>400003600.86000001</v>
      </c>
    </row>
    <row r="14" spans="1:14" x14ac:dyDescent="0.2">
      <c r="A14" s="284" t="s">
        <v>272</v>
      </c>
      <c r="B14" s="285"/>
      <c r="C14" s="169">
        <v>2034</v>
      </c>
      <c r="D14" s="286"/>
      <c r="E14" s="155">
        <f>'KU Coal and Gas'!H45</f>
        <v>237241451</v>
      </c>
      <c r="F14" s="155"/>
      <c r="G14" s="155">
        <f>'KU Coal and Gas'!L45</f>
        <v>31196231.570000004</v>
      </c>
      <c r="H14" s="155"/>
      <c r="I14" s="292">
        <f t="shared" si="0"/>
        <v>268437682.56999999</v>
      </c>
    </row>
    <row r="15" spans="1:14" x14ac:dyDescent="0.2">
      <c r="A15" s="284" t="s">
        <v>273</v>
      </c>
      <c r="B15" s="285"/>
      <c r="C15" s="169">
        <v>2037</v>
      </c>
      <c r="D15" s="286"/>
      <c r="E15" s="155">
        <f>'KU Coal and Gas'!H55</f>
        <v>383723509</v>
      </c>
      <c r="F15" s="155"/>
      <c r="G15" s="155">
        <f>'KU Coal and Gas'!L55</f>
        <v>50463879.339999996</v>
      </c>
      <c r="H15" s="155"/>
      <c r="I15" s="292">
        <f t="shared" si="0"/>
        <v>434187388.33999997</v>
      </c>
    </row>
    <row r="16" spans="1:14" x14ac:dyDescent="0.2">
      <c r="A16" s="284" t="s">
        <v>274</v>
      </c>
      <c r="B16" s="285"/>
      <c r="C16" s="169">
        <v>2037</v>
      </c>
      <c r="D16" s="286"/>
      <c r="E16" s="155">
        <f>'KU Coal and Gas'!H65</f>
        <v>967054957</v>
      </c>
      <c r="F16" s="155"/>
      <c r="G16" s="155">
        <f>'KU Coal and Gas'!L65</f>
        <v>96520907.910000011</v>
      </c>
      <c r="H16" s="155"/>
      <c r="I16" s="292">
        <f t="shared" si="0"/>
        <v>1063575864.91</v>
      </c>
    </row>
    <row r="17" spans="1:9" x14ac:dyDescent="0.2">
      <c r="A17" s="284" t="s">
        <v>275</v>
      </c>
      <c r="B17" s="285"/>
      <c r="C17" s="169">
        <v>2066</v>
      </c>
      <c r="D17" s="286"/>
      <c r="E17" s="152">
        <f>'KU Coal and Gas'!H76</f>
        <v>793163886</v>
      </c>
      <c r="F17" s="155"/>
      <c r="G17" s="152">
        <f>'KU Coal and Gas'!L76</f>
        <v>131159008.36999999</v>
      </c>
      <c r="H17" s="155"/>
      <c r="I17" s="293">
        <f t="shared" si="0"/>
        <v>924322894.37</v>
      </c>
    </row>
    <row r="18" spans="1:9" ht="15.75" thickBot="1" x14ac:dyDescent="0.25">
      <c r="A18" s="284" t="s">
        <v>1164</v>
      </c>
      <c r="B18" s="285"/>
      <c r="C18" s="169"/>
      <c r="D18" s="286"/>
      <c r="E18" s="175">
        <f>SUM(E12:E17)</f>
        <v>3439717651</v>
      </c>
      <c r="F18" s="155"/>
      <c r="G18" s="175">
        <f>SUM(G12:G17)</f>
        <v>391866071.21000004</v>
      </c>
      <c r="H18" s="155"/>
      <c r="I18" s="294">
        <f>SUM(I12:I17)</f>
        <v>3831583722.2099996</v>
      </c>
    </row>
    <row r="19" spans="1:9" ht="15.75" thickTop="1" x14ac:dyDescent="0.2">
      <c r="A19" s="284"/>
      <c r="B19" s="285"/>
      <c r="C19" s="169"/>
      <c r="D19" s="286"/>
      <c r="E19" s="155"/>
      <c r="F19" s="155"/>
      <c r="G19" s="155"/>
      <c r="H19" s="155"/>
      <c r="I19" s="292"/>
    </row>
    <row r="20" spans="1:9" x14ac:dyDescent="0.2">
      <c r="A20" s="284" t="s">
        <v>739</v>
      </c>
      <c r="B20" s="285"/>
      <c r="C20" s="285"/>
      <c r="D20" s="285"/>
      <c r="E20" s="172">
        <v>0.9375</v>
      </c>
      <c r="F20" s="285"/>
      <c r="G20" s="172">
        <v>0.9375</v>
      </c>
      <c r="H20" s="285"/>
      <c r="I20" s="295">
        <v>0.9375</v>
      </c>
    </row>
    <row r="21" spans="1:9" x14ac:dyDescent="0.2">
      <c r="A21" s="284"/>
      <c r="B21" s="285"/>
      <c r="C21" s="169"/>
      <c r="D21" s="286"/>
      <c r="E21" s="155"/>
      <c r="F21" s="155"/>
      <c r="G21" s="155"/>
      <c r="H21" s="155"/>
      <c r="I21" s="292"/>
    </row>
    <row r="22" spans="1:9" ht="15.75" thickBot="1" x14ac:dyDescent="0.25">
      <c r="A22" s="284" t="s">
        <v>1166</v>
      </c>
      <c r="B22" s="285"/>
      <c r="C22" s="285"/>
      <c r="D22" s="285"/>
      <c r="E22" s="154">
        <f>E18*E20</f>
        <v>3224735297.8125</v>
      </c>
      <c r="F22" s="155"/>
      <c r="G22" s="154">
        <f>G18*G20</f>
        <v>367374441.75937504</v>
      </c>
      <c r="H22" s="155"/>
      <c r="I22" s="296">
        <f>I18*I20</f>
        <v>3592109739.5718746</v>
      </c>
    </row>
    <row r="23" spans="1:9" ht="15.75" thickTop="1" x14ac:dyDescent="0.2">
      <c r="A23" s="284"/>
      <c r="B23" s="285"/>
      <c r="C23" s="285"/>
      <c r="D23" s="285"/>
      <c r="E23" s="155"/>
      <c r="F23" s="155"/>
      <c r="G23" s="155"/>
      <c r="H23" s="155"/>
      <c r="I23" s="292"/>
    </row>
    <row r="24" spans="1:9" x14ac:dyDescent="0.2">
      <c r="A24" s="291" t="s">
        <v>1174</v>
      </c>
      <c r="B24" s="285"/>
      <c r="C24" s="285"/>
      <c r="D24" s="285"/>
      <c r="E24" s="285"/>
      <c r="F24" s="285"/>
      <c r="G24" s="285"/>
      <c r="H24" s="285"/>
      <c r="I24" s="287"/>
    </row>
    <row r="25" spans="1:9" x14ac:dyDescent="0.2">
      <c r="A25" s="284" t="s">
        <v>721</v>
      </c>
      <c r="B25" s="285"/>
      <c r="C25" s="169">
        <v>2024</v>
      </c>
      <c r="D25" s="286"/>
      <c r="E25" s="155">
        <f>'LG&amp;E Coal and Gas'!H22</f>
        <v>156687544</v>
      </c>
      <c r="F25" s="155"/>
      <c r="G25" s="155">
        <f>'LG&amp;E Coal and Gas'!L22</f>
        <v>18675877.920000006</v>
      </c>
      <c r="H25" s="155"/>
      <c r="I25" s="292">
        <f t="shared" ref="I25:I30" si="1">SUM(E25:G25)</f>
        <v>175363421.92000002</v>
      </c>
    </row>
    <row r="26" spans="1:9" x14ac:dyDescent="0.2">
      <c r="A26" s="284" t="s">
        <v>722</v>
      </c>
      <c r="B26" s="285"/>
      <c r="C26" s="169">
        <v>2028</v>
      </c>
      <c r="D26" s="286"/>
      <c r="E26" s="155">
        <f>'LG&amp;E Coal and Gas'!H34</f>
        <v>309122536</v>
      </c>
      <c r="F26" s="155"/>
      <c r="G26" s="155">
        <f>'LG&amp;E Coal and Gas'!L34</f>
        <v>27750789.220000003</v>
      </c>
      <c r="H26" s="155"/>
      <c r="I26" s="292">
        <f t="shared" si="1"/>
        <v>336873325.22000003</v>
      </c>
    </row>
    <row r="27" spans="1:9" x14ac:dyDescent="0.2">
      <c r="A27" s="284" t="s">
        <v>723</v>
      </c>
      <c r="B27" s="285"/>
      <c r="C27" s="169">
        <v>2039</v>
      </c>
      <c r="D27" s="286"/>
      <c r="E27" s="155">
        <f>'LG&amp;E Coal and Gas'!H45</f>
        <v>410743387</v>
      </c>
      <c r="F27" s="155"/>
      <c r="G27" s="155">
        <f>'LG&amp;E Coal and Gas'!L45</f>
        <v>39333226.660000004</v>
      </c>
      <c r="H27" s="155"/>
      <c r="I27" s="292">
        <f t="shared" si="1"/>
        <v>450076613.66000003</v>
      </c>
    </row>
    <row r="28" spans="1:9" x14ac:dyDescent="0.2">
      <c r="A28" s="284" t="s">
        <v>724</v>
      </c>
      <c r="B28" s="285"/>
      <c r="C28" s="169">
        <v>2039</v>
      </c>
      <c r="D28" s="286"/>
      <c r="E28" s="155">
        <f>'LG&amp;E Coal and Gas'!H57</f>
        <v>858426274</v>
      </c>
      <c r="F28" s="155"/>
      <c r="G28" s="155">
        <f>'LG&amp;E Coal and Gas'!L57</f>
        <v>79228370.900000006</v>
      </c>
      <c r="H28" s="155"/>
      <c r="I28" s="292">
        <f t="shared" si="1"/>
        <v>937654644.89999998</v>
      </c>
    </row>
    <row r="29" spans="1:9" x14ac:dyDescent="0.2">
      <c r="A29" s="284" t="s">
        <v>725</v>
      </c>
      <c r="B29" s="285"/>
      <c r="C29" s="169">
        <v>2045</v>
      </c>
      <c r="D29" s="286"/>
      <c r="E29" s="155">
        <f>'LG&amp;E Coal and Gas'!H68</f>
        <v>374834477</v>
      </c>
      <c r="F29" s="155"/>
      <c r="G29" s="155">
        <f>'LG&amp;E Coal and Gas'!L68</f>
        <v>69610234.210000008</v>
      </c>
      <c r="H29" s="155"/>
      <c r="I29" s="292">
        <f t="shared" si="1"/>
        <v>444444711.21000004</v>
      </c>
    </row>
    <row r="30" spans="1:9" x14ac:dyDescent="0.2">
      <c r="A30" s="284" t="s">
        <v>275</v>
      </c>
      <c r="B30" s="285"/>
      <c r="C30" s="169">
        <v>2066</v>
      </c>
      <c r="D30" s="286"/>
      <c r="E30" s="152">
        <f>'LG&amp;E Coal and Gas'!H79</f>
        <v>315711480</v>
      </c>
      <c r="F30" s="155"/>
      <c r="G30" s="152">
        <f>'LG&amp;E Coal and Gas'!L79</f>
        <v>39491983.850000001</v>
      </c>
      <c r="H30" s="155"/>
      <c r="I30" s="292">
        <f t="shared" si="1"/>
        <v>355203463.85000002</v>
      </c>
    </row>
    <row r="31" spans="1:9" ht="15.75" thickBot="1" x14ac:dyDescent="0.25">
      <c r="A31" s="284" t="s">
        <v>716</v>
      </c>
      <c r="B31" s="285"/>
      <c r="C31" s="169"/>
      <c r="D31" s="286"/>
      <c r="E31" s="175">
        <f>SUM(E25:E30)</f>
        <v>2425525698</v>
      </c>
      <c r="F31" s="155"/>
      <c r="G31" s="175">
        <f>SUM(G25:G30)</f>
        <v>274090482.76000005</v>
      </c>
      <c r="H31" s="155"/>
      <c r="I31" s="294">
        <f>SUM(I25:I30)</f>
        <v>2699616180.7599998</v>
      </c>
    </row>
    <row r="32" spans="1:9" ht="6" customHeight="1" thickTop="1" x14ac:dyDescent="0.2">
      <c r="A32" s="298"/>
      <c r="B32" s="299"/>
      <c r="C32" s="299"/>
      <c r="D32" s="299"/>
      <c r="E32" s="299"/>
      <c r="F32" s="299"/>
      <c r="G32" s="299"/>
      <c r="H32" s="299"/>
      <c r="I32" s="300"/>
    </row>
    <row r="33" spans="1:1" x14ac:dyDescent="0.2">
      <c r="A33" s="143"/>
    </row>
    <row r="34" spans="1:1" x14ac:dyDescent="0.2">
      <c r="A34" s="143"/>
    </row>
    <row r="35" spans="1:1" x14ac:dyDescent="0.2">
      <c r="A35" s="143"/>
    </row>
    <row r="36" spans="1:1" x14ac:dyDescent="0.2">
      <c r="A36" s="143"/>
    </row>
    <row r="37" spans="1:1" x14ac:dyDescent="0.2">
      <c r="A37" s="143"/>
    </row>
    <row r="38" spans="1:1" x14ac:dyDescent="0.2">
      <c r="A38" s="143"/>
    </row>
    <row r="39" spans="1:1" x14ac:dyDescent="0.2">
      <c r="A39" s="143"/>
    </row>
    <row r="40" spans="1:1" x14ac:dyDescent="0.2">
      <c r="A40" s="143"/>
    </row>
    <row r="41" spans="1:1" x14ac:dyDescent="0.2">
      <c r="A41" s="143"/>
    </row>
    <row r="42" spans="1:1" x14ac:dyDescent="0.2">
      <c r="A42" s="143"/>
    </row>
    <row r="43" spans="1:1" x14ac:dyDescent="0.2">
      <c r="A43" s="143"/>
    </row>
    <row r="44" spans="1:1" x14ac:dyDescent="0.2">
      <c r="A44" s="143"/>
    </row>
    <row r="45" spans="1:1" x14ac:dyDescent="0.2">
      <c r="A45" s="143"/>
    </row>
    <row r="46" spans="1:1" x14ac:dyDescent="0.2">
      <c r="A46" s="143"/>
    </row>
    <row r="47" spans="1:1" x14ac:dyDescent="0.2">
      <c r="A47" s="143"/>
    </row>
    <row r="48" spans="1:1" x14ac:dyDescent="0.2">
      <c r="A48" s="143"/>
    </row>
    <row r="49" spans="1:1" x14ac:dyDescent="0.2">
      <c r="A49" s="143"/>
    </row>
    <row r="50" spans="1:1" x14ac:dyDescent="0.2">
      <c r="A50" s="143"/>
    </row>
    <row r="51" spans="1:1" x14ac:dyDescent="0.2">
      <c r="A51" s="143"/>
    </row>
    <row r="52" spans="1:1" x14ac:dyDescent="0.2">
      <c r="A52" s="143"/>
    </row>
    <row r="53" spans="1:1" x14ac:dyDescent="0.2">
      <c r="A53" s="143"/>
    </row>
    <row r="54" spans="1:1" x14ac:dyDescent="0.2">
      <c r="A54" s="143"/>
    </row>
    <row r="55" spans="1:1" x14ac:dyDescent="0.2">
      <c r="A55" s="143"/>
    </row>
    <row r="56" spans="1:1" x14ac:dyDescent="0.2">
      <c r="A56" s="143"/>
    </row>
    <row r="57" spans="1:1" x14ac:dyDescent="0.2">
      <c r="A57" s="143"/>
    </row>
    <row r="58" spans="1:1" x14ac:dyDescent="0.2">
      <c r="A58" s="143"/>
    </row>
    <row r="59" spans="1:1" x14ac:dyDescent="0.2">
      <c r="A59" s="143"/>
    </row>
    <row r="60" spans="1:1" x14ac:dyDescent="0.2">
      <c r="A60" s="143"/>
    </row>
    <row r="61" spans="1:1" x14ac:dyDescent="0.2">
      <c r="A61" s="143"/>
    </row>
    <row r="62" spans="1:1" x14ac:dyDescent="0.2">
      <c r="A62" s="143"/>
    </row>
    <row r="63" spans="1:1" x14ac:dyDescent="0.2">
      <c r="A63" s="143"/>
    </row>
    <row r="64" spans="1:1" x14ac:dyDescent="0.2">
      <c r="A64" s="143"/>
    </row>
    <row r="65" spans="1:1" x14ac:dyDescent="0.2">
      <c r="A65" s="143"/>
    </row>
    <row r="66" spans="1:1" x14ac:dyDescent="0.2">
      <c r="A66" s="143"/>
    </row>
    <row r="67" spans="1:1" x14ac:dyDescent="0.2">
      <c r="A67" s="143"/>
    </row>
    <row r="68" spans="1:1" x14ac:dyDescent="0.2">
      <c r="A68" s="143"/>
    </row>
    <row r="69" spans="1:1" x14ac:dyDescent="0.2">
      <c r="A69" s="143"/>
    </row>
    <row r="70" spans="1:1" x14ac:dyDescent="0.2">
      <c r="A70" s="143"/>
    </row>
    <row r="71" spans="1:1" x14ac:dyDescent="0.2">
      <c r="A71" s="143"/>
    </row>
    <row r="72" spans="1:1" x14ac:dyDescent="0.2">
      <c r="A72" s="143"/>
    </row>
    <row r="73" spans="1:1" x14ac:dyDescent="0.2">
      <c r="A73" s="143"/>
    </row>
    <row r="74" spans="1:1" x14ac:dyDescent="0.2">
      <c r="A74" s="143"/>
    </row>
    <row r="75" spans="1:1" x14ac:dyDescent="0.2">
      <c r="A75" s="143"/>
    </row>
    <row r="76" spans="1:1" x14ac:dyDescent="0.2">
      <c r="A76" s="143"/>
    </row>
    <row r="77" spans="1:1" x14ac:dyDescent="0.2">
      <c r="A77" s="143"/>
    </row>
    <row r="78" spans="1:1" x14ac:dyDescent="0.2">
      <c r="A78" s="143"/>
    </row>
    <row r="79" spans="1:1" x14ac:dyDescent="0.2">
      <c r="A79" s="143"/>
    </row>
    <row r="80" spans="1:1" x14ac:dyDescent="0.2">
      <c r="A80" s="143"/>
    </row>
    <row r="81" spans="1:1" x14ac:dyDescent="0.2">
      <c r="A81" s="143"/>
    </row>
    <row r="82" spans="1:1" x14ac:dyDescent="0.2">
      <c r="A82" s="143"/>
    </row>
    <row r="83" spans="1:1" x14ac:dyDescent="0.2">
      <c r="A83" s="143"/>
    </row>
    <row r="84" spans="1:1" x14ac:dyDescent="0.2">
      <c r="A84" s="143"/>
    </row>
    <row r="85" spans="1:1" x14ac:dyDescent="0.2">
      <c r="A85" s="143"/>
    </row>
    <row r="86" spans="1:1" x14ac:dyDescent="0.2">
      <c r="A86" s="143"/>
    </row>
    <row r="87" spans="1:1" x14ac:dyDescent="0.2">
      <c r="A87" s="143"/>
    </row>
    <row r="88" spans="1:1" x14ac:dyDescent="0.2">
      <c r="A88" s="143"/>
    </row>
    <row r="89" spans="1:1" x14ac:dyDescent="0.2">
      <c r="A89" s="143"/>
    </row>
    <row r="90" spans="1:1" x14ac:dyDescent="0.2">
      <c r="A90" s="143"/>
    </row>
    <row r="91" spans="1:1" x14ac:dyDescent="0.2">
      <c r="A91" s="143"/>
    </row>
    <row r="92" spans="1:1" x14ac:dyDescent="0.2">
      <c r="A92" s="143"/>
    </row>
    <row r="93" spans="1:1" x14ac:dyDescent="0.2">
      <c r="A93" s="143"/>
    </row>
    <row r="94" spans="1:1" x14ac:dyDescent="0.2">
      <c r="A94" s="143"/>
    </row>
    <row r="95" spans="1:1" x14ac:dyDescent="0.2">
      <c r="A95" s="143"/>
    </row>
    <row r="96" spans="1:1" x14ac:dyDescent="0.2">
      <c r="A96" s="143"/>
    </row>
    <row r="97" spans="1:1" x14ac:dyDescent="0.2">
      <c r="A97" s="143"/>
    </row>
    <row r="98" spans="1:1" x14ac:dyDescent="0.2">
      <c r="A98" s="143"/>
    </row>
    <row r="99" spans="1:1" x14ac:dyDescent="0.2">
      <c r="A99" s="143"/>
    </row>
    <row r="100" spans="1:1" x14ac:dyDescent="0.2">
      <c r="A100" s="143"/>
    </row>
    <row r="101" spans="1:1" x14ac:dyDescent="0.2">
      <c r="A101" s="143"/>
    </row>
    <row r="102" spans="1:1" x14ac:dyDescent="0.2">
      <c r="A102" s="143"/>
    </row>
    <row r="103" spans="1:1" x14ac:dyDescent="0.2">
      <c r="A103" s="143"/>
    </row>
    <row r="104" spans="1:1" x14ac:dyDescent="0.2">
      <c r="A104" s="143"/>
    </row>
    <row r="105" spans="1:1" x14ac:dyDescent="0.2">
      <c r="A105" s="143"/>
    </row>
    <row r="106" spans="1:1" x14ac:dyDescent="0.2">
      <c r="A106" s="143"/>
    </row>
    <row r="107" spans="1:1" x14ac:dyDescent="0.2">
      <c r="A107" s="143"/>
    </row>
    <row r="108" spans="1:1" x14ac:dyDescent="0.2">
      <c r="A108" s="143"/>
    </row>
    <row r="109" spans="1:1" x14ac:dyDescent="0.2">
      <c r="A109" s="143"/>
    </row>
    <row r="110" spans="1:1" x14ac:dyDescent="0.2">
      <c r="A110" s="143"/>
    </row>
    <row r="111" spans="1:1" x14ac:dyDescent="0.2">
      <c r="A111" s="143"/>
    </row>
    <row r="112" spans="1:1" x14ac:dyDescent="0.2">
      <c r="A112" s="143"/>
    </row>
    <row r="113" spans="1:1" x14ac:dyDescent="0.2">
      <c r="A113" s="143"/>
    </row>
    <row r="114" spans="1:1" x14ac:dyDescent="0.2">
      <c r="A114" s="143"/>
    </row>
    <row r="115" spans="1:1" x14ac:dyDescent="0.2">
      <c r="A115" s="143"/>
    </row>
    <row r="116" spans="1:1" x14ac:dyDescent="0.2">
      <c r="A116" s="143"/>
    </row>
    <row r="117" spans="1:1" x14ac:dyDescent="0.2">
      <c r="A117" s="143"/>
    </row>
    <row r="118" spans="1:1" x14ac:dyDescent="0.2">
      <c r="A118" s="143"/>
    </row>
    <row r="119" spans="1:1" x14ac:dyDescent="0.2">
      <c r="A119" s="143"/>
    </row>
    <row r="120" spans="1:1" x14ac:dyDescent="0.2">
      <c r="A120" s="143"/>
    </row>
    <row r="121" spans="1:1" x14ac:dyDescent="0.2">
      <c r="A121" s="143"/>
    </row>
    <row r="122" spans="1:1" x14ac:dyDescent="0.2">
      <c r="A122" s="143"/>
    </row>
    <row r="123" spans="1:1" x14ac:dyDescent="0.2">
      <c r="A123" s="143"/>
    </row>
    <row r="124" spans="1:1" x14ac:dyDescent="0.2">
      <c r="A124" s="143"/>
    </row>
    <row r="125" spans="1:1" x14ac:dyDescent="0.2">
      <c r="A125" s="143"/>
    </row>
    <row r="126" spans="1:1" x14ac:dyDescent="0.2">
      <c r="A126" s="143"/>
    </row>
    <row r="127" spans="1:1" x14ac:dyDescent="0.2">
      <c r="A127" s="143"/>
    </row>
    <row r="128" spans="1:1" x14ac:dyDescent="0.2">
      <c r="A128" s="143"/>
    </row>
    <row r="129" spans="1:1" x14ac:dyDescent="0.2">
      <c r="A129" s="143"/>
    </row>
    <row r="130" spans="1:1" x14ac:dyDescent="0.2">
      <c r="A130" s="143"/>
    </row>
    <row r="131" spans="1:1" x14ac:dyDescent="0.2">
      <c r="A131" s="143"/>
    </row>
    <row r="132" spans="1:1" x14ac:dyDescent="0.2">
      <c r="A132" s="143"/>
    </row>
    <row r="133" spans="1:1" x14ac:dyDescent="0.2">
      <c r="A133" s="143"/>
    </row>
    <row r="134" spans="1:1" x14ac:dyDescent="0.2">
      <c r="A134" s="143"/>
    </row>
    <row r="135" spans="1:1" x14ac:dyDescent="0.2">
      <c r="A135" s="143"/>
    </row>
    <row r="136" spans="1:1" x14ac:dyDescent="0.2">
      <c r="A136" s="143"/>
    </row>
    <row r="137" spans="1:1" x14ac:dyDescent="0.2">
      <c r="A137" s="143"/>
    </row>
    <row r="138" spans="1:1" x14ac:dyDescent="0.2">
      <c r="A138" s="143"/>
    </row>
    <row r="139" spans="1:1" x14ac:dyDescent="0.2">
      <c r="A139" s="143"/>
    </row>
    <row r="140" spans="1:1" x14ac:dyDescent="0.2">
      <c r="A140" s="143"/>
    </row>
    <row r="141" spans="1:1" x14ac:dyDescent="0.2">
      <c r="A141" s="143"/>
    </row>
    <row r="142" spans="1:1" x14ac:dyDescent="0.2">
      <c r="A142" s="143"/>
    </row>
    <row r="143" spans="1:1" x14ac:dyDescent="0.2">
      <c r="A143" s="143"/>
    </row>
    <row r="144" spans="1:1" x14ac:dyDescent="0.2">
      <c r="A144" s="143"/>
    </row>
    <row r="145" spans="1:1" x14ac:dyDescent="0.2">
      <c r="A145" s="143"/>
    </row>
    <row r="146" spans="1:1" x14ac:dyDescent="0.2">
      <c r="A146" s="143"/>
    </row>
    <row r="147" spans="1:1" x14ac:dyDescent="0.2">
      <c r="A147" s="143"/>
    </row>
    <row r="148" spans="1:1" x14ac:dyDescent="0.2">
      <c r="A148" s="143"/>
    </row>
    <row r="149" spans="1:1" x14ac:dyDescent="0.2">
      <c r="A149" s="143"/>
    </row>
    <row r="150" spans="1:1" x14ac:dyDescent="0.2">
      <c r="A150" s="143"/>
    </row>
    <row r="151" spans="1:1" x14ac:dyDescent="0.2">
      <c r="A151" s="143"/>
    </row>
    <row r="152" spans="1:1" x14ac:dyDescent="0.2">
      <c r="A152" s="143"/>
    </row>
    <row r="153" spans="1:1" x14ac:dyDescent="0.2">
      <c r="A153" s="143"/>
    </row>
    <row r="154" spans="1:1" x14ac:dyDescent="0.2">
      <c r="A154" s="143"/>
    </row>
    <row r="155" spans="1:1" x14ac:dyDescent="0.2">
      <c r="A155" s="143"/>
    </row>
    <row r="156" spans="1:1" x14ac:dyDescent="0.2">
      <c r="A156" s="143"/>
    </row>
    <row r="157" spans="1:1" x14ac:dyDescent="0.2">
      <c r="A157" s="143"/>
    </row>
    <row r="158" spans="1:1" x14ac:dyDescent="0.2">
      <c r="A158" s="143"/>
    </row>
    <row r="159" spans="1:1" x14ac:dyDescent="0.2">
      <c r="A159" s="143"/>
    </row>
    <row r="160" spans="1:1" x14ac:dyDescent="0.2">
      <c r="A160" s="143"/>
    </row>
    <row r="161" spans="1:1" x14ac:dyDescent="0.2">
      <c r="A161" s="143"/>
    </row>
    <row r="162" spans="1:1" x14ac:dyDescent="0.2">
      <c r="A162" s="143"/>
    </row>
    <row r="163" spans="1:1" x14ac:dyDescent="0.2">
      <c r="A163" s="143"/>
    </row>
    <row r="164" spans="1:1" x14ac:dyDescent="0.2">
      <c r="A164" s="143"/>
    </row>
    <row r="165" spans="1:1" x14ac:dyDescent="0.2">
      <c r="A165" s="143"/>
    </row>
    <row r="166" spans="1:1" x14ac:dyDescent="0.2">
      <c r="A166" s="143"/>
    </row>
    <row r="167" spans="1:1" x14ac:dyDescent="0.2">
      <c r="A167" s="143"/>
    </row>
    <row r="168" spans="1:1" x14ac:dyDescent="0.2">
      <c r="A168" s="143"/>
    </row>
    <row r="169" spans="1:1" x14ac:dyDescent="0.2">
      <c r="A169" s="143"/>
    </row>
    <row r="170" spans="1:1" x14ac:dyDescent="0.2">
      <c r="A170" s="143"/>
    </row>
    <row r="171" spans="1:1" x14ac:dyDescent="0.2">
      <c r="A171" s="143"/>
    </row>
    <row r="172" spans="1:1" x14ac:dyDescent="0.2">
      <c r="A172" s="143"/>
    </row>
    <row r="173" spans="1:1" x14ac:dyDescent="0.2">
      <c r="A173" s="143"/>
    </row>
    <row r="174" spans="1:1" x14ac:dyDescent="0.2">
      <c r="A174" s="143"/>
    </row>
    <row r="175" spans="1:1" x14ac:dyDescent="0.2">
      <c r="A175" s="143"/>
    </row>
    <row r="176" spans="1:1" x14ac:dyDescent="0.2">
      <c r="A176" s="143"/>
    </row>
    <row r="177" spans="1:1" x14ac:dyDescent="0.2">
      <c r="A177" s="143"/>
    </row>
    <row r="178" spans="1:1" x14ac:dyDescent="0.2">
      <c r="A178" s="143"/>
    </row>
    <row r="179" spans="1:1" x14ac:dyDescent="0.2">
      <c r="A179" s="143"/>
    </row>
    <row r="180" spans="1:1" x14ac:dyDescent="0.2">
      <c r="A180" s="143"/>
    </row>
    <row r="181" spans="1:1" x14ac:dyDescent="0.2">
      <c r="A181" s="143"/>
    </row>
    <row r="182" spans="1:1" x14ac:dyDescent="0.2">
      <c r="A182" s="143"/>
    </row>
  </sheetData>
  <mergeCells count="3">
    <mergeCell ref="A1:I1"/>
    <mergeCell ref="A2:I2"/>
    <mergeCell ref="A3:I3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workbookViewId="0">
      <selection activeCell="G14" sqref="G14:G19"/>
    </sheetView>
  </sheetViews>
  <sheetFormatPr defaultRowHeight="15" x14ac:dyDescent="0.2"/>
  <cols>
    <col min="1" max="1" width="27.6640625" customWidth="1"/>
    <col min="2" max="2" width="5" customWidth="1"/>
    <col min="4" max="4" width="5" customWidth="1"/>
    <col min="5" max="5" width="11.5546875" customWidth="1"/>
    <col min="6" max="6" width="2.5546875" customWidth="1"/>
    <col min="7" max="7" width="11.5546875" customWidth="1"/>
    <col min="8" max="8" width="2.6640625" customWidth="1"/>
    <col min="9" max="9" width="11.5546875" customWidth="1"/>
  </cols>
  <sheetData>
    <row r="1" spans="1:9" ht="15.75" x14ac:dyDescent="0.25">
      <c r="A1" s="305" t="s">
        <v>720</v>
      </c>
      <c r="B1" s="306"/>
      <c r="C1" s="306"/>
      <c r="D1" s="306"/>
      <c r="E1" s="306"/>
      <c r="F1" s="306"/>
      <c r="G1" s="306"/>
      <c r="H1" s="306"/>
      <c r="I1" s="307"/>
    </row>
    <row r="2" spans="1:9" ht="15.75" x14ac:dyDescent="0.25">
      <c r="A2" s="308" t="s">
        <v>1163</v>
      </c>
      <c r="B2" s="309"/>
      <c r="C2" s="309"/>
      <c r="D2" s="309"/>
      <c r="E2" s="309"/>
      <c r="F2" s="309"/>
      <c r="G2" s="309"/>
      <c r="H2" s="309"/>
      <c r="I2" s="310"/>
    </row>
    <row r="3" spans="1:9" ht="15.75" x14ac:dyDescent="0.25">
      <c r="A3" s="308" t="s">
        <v>690</v>
      </c>
      <c r="B3" s="309"/>
      <c r="C3" s="309"/>
      <c r="D3" s="309"/>
      <c r="E3" s="309"/>
      <c r="F3" s="309"/>
      <c r="G3" s="309"/>
      <c r="H3" s="309"/>
      <c r="I3" s="310"/>
    </row>
    <row r="4" spans="1:9" ht="15.75" x14ac:dyDescent="0.25">
      <c r="A4" s="278"/>
      <c r="B4" s="279"/>
      <c r="C4" s="279"/>
      <c r="D4" s="279"/>
      <c r="E4" s="279"/>
      <c r="F4" s="279"/>
      <c r="G4" s="279"/>
      <c r="H4" s="279"/>
      <c r="I4" s="280"/>
    </row>
    <row r="5" spans="1:9" ht="15.75" x14ac:dyDescent="0.25">
      <c r="A5" s="308" t="s">
        <v>719</v>
      </c>
      <c r="B5" s="309"/>
      <c r="C5" s="309"/>
      <c r="D5" s="309"/>
      <c r="E5" s="309"/>
      <c r="F5" s="309"/>
      <c r="G5" s="309"/>
      <c r="H5" s="309"/>
      <c r="I5" s="310"/>
    </row>
    <row r="6" spans="1:9" ht="15.75" x14ac:dyDescent="0.25">
      <c r="A6" s="281"/>
      <c r="B6" s="282"/>
      <c r="C6" s="282"/>
      <c r="D6" s="282"/>
      <c r="E6" s="282"/>
      <c r="F6" s="282"/>
      <c r="G6" s="282"/>
      <c r="H6" s="282"/>
      <c r="I6" s="283"/>
    </row>
    <row r="7" spans="1:9" x14ac:dyDescent="0.2">
      <c r="A7" s="284"/>
      <c r="B7" s="285"/>
      <c r="C7" s="285"/>
      <c r="D7" s="285"/>
      <c r="E7" s="285"/>
      <c r="F7" s="285"/>
      <c r="G7" s="286"/>
      <c r="H7" s="285"/>
      <c r="I7" s="287"/>
    </row>
    <row r="8" spans="1:9" x14ac:dyDescent="0.2">
      <c r="A8" s="284"/>
      <c r="B8" s="285"/>
      <c r="C8" s="285"/>
      <c r="D8" s="285"/>
      <c r="E8" s="285"/>
      <c r="F8" s="285"/>
      <c r="G8" s="169" t="s">
        <v>284</v>
      </c>
      <c r="H8" s="285"/>
      <c r="I8" s="288" t="s">
        <v>706</v>
      </c>
    </row>
    <row r="9" spans="1:9" x14ac:dyDescent="0.2">
      <c r="A9" s="284"/>
      <c r="B9" s="285"/>
      <c r="C9" s="285"/>
      <c r="D9" s="285"/>
      <c r="E9" s="285"/>
      <c r="F9" s="285"/>
      <c r="G9" s="169" t="s">
        <v>1159</v>
      </c>
      <c r="H9" s="285"/>
      <c r="I9" s="288" t="s">
        <v>707</v>
      </c>
    </row>
    <row r="10" spans="1:9" x14ac:dyDescent="0.2">
      <c r="A10" s="284"/>
      <c r="B10" s="285"/>
      <c r="C10" s="169" t="s">
        <v>712</v>
      </c>
      <c r="D10" s="285"/>
      <c r="E10" s="285"/>
      <c r="F10" s="285"/>
      <c r="G10" s="169" t="s">
        <v>1160</v>
      </c>
      <c r="H10" s="285"/>
      <c r="I10" s="288" t="s">
        <v>708</v>
      </c>
    </row>
    <row r="11" spans="1:9" x14ac:dyDescent="0.2">
      <c r="A11" s="289"/>
      <c r="B11" s="285"/>
      <c r="C11" s="169" t="s">
        <v>710</v>
      </c>
      <c r="D11" s="285"/>
      <c r="E11" s="169" t="s">
        <v>282</v>
      </c>
      <c r="F11" s="285"/>
      <c r="G11" s="169" t="s">
        <v>1161</v>
      </c>
      <c r="H11" s="285"/>
      <c r="I11" s="288" t="s">
        <v>283</v>
      </c>
    </row>
    <row r="12" spans="1:9" x14ac:dyDescent="0.2">
      <c r="A12" s="289"/>
      <c r="B12" s="285"/>
      <c r="C12" s="148" t="s">
        <v>711</v>
      </c>
      <c r="D12" s="285"/>
      <c r="E12" s="148" t="s">
        <v>709</v>
      </c>
      <c r="F12" s="285"/>
      <c r="G12" s="148" t="s">
        <v>1162</v>
      </c>
      <c r="H12" s="285"/>
      <c r="I12" s="290">
        <v>49674</v>
      </c>
    </row>
    <row r="13" spans="1:9" x14ac:dyDescent="0.2">
      <c r="A13" s="291" t="s">
        <v>269</v>
      </c>
      <c r="B13" s="285"/>
      <c r="C13" s="285"/>
      <c r="D13" s="285"/>
      <c r="E13" s="285"/>
      <c r="F13" s="285"/>
      <c r="G13" s="285"/>
      <c r="H13" s="285"/>
      <c r="I13" s="287"/>
    </row>
    <row r="14" spans="1:9" x14ac:dyDescent="0.2">
      <c r="A14" s="284" t="s">
        <v>721</v>
      </c>
      <c r="B14" s="285"/>
      <c r="C14" s="169">
        <v>2024</v>
      </c>
      <c r="D14" s="286"/>
      <c r="E14" s="155">
        <f>'LG&amp;E Coal and Gas'!DF22</f>
        <v>9127012.8664009571</v>
      </c>
      <c r="F14" s="155"/>
      <c r="G14" s="155">
        <f>'LG&amp;E Coal and Gas'!DH22</f>
        <v>18675877.920000006</v>
      </c>
      <c r="H14" s="155"/>
      <c r="I14" s="292">
        <f>'LG&amp;E Coal and Gas'!DJ22</f>
        <v>27802890.786400963</v>
      </c>
    </row>
    <row r="15" spans="1:9" x14ac:dyDescent="0.2">
      <c r="A15" s="284" t="s">
        <v>722</v>
      </c>
      <c r="B15" s="285"/>
      <c r="C15" s="169">
        <v>2028</v>
      </c>
      <c r="D15" s="286"/>
      <c r="E15" s="155">
        <f>'LG&amp;E Coal and Gas'!DF34</f>
        <v>-23885795.496200979</v>
      </c>
      <c r="F15" s="155"/>
      <c r="G15" s="155">
        <f>'LG&amp;E Coal and Gas'!DH34</f>
        <v>27750789.220000003</v>
      </c>
      <c r="H15" s="155"/>
      <c r="I15" s="292">
        <f>'LG&amp;E Coal and Gas'!DJ34</f>
        <v>3864993.7237990238</v>
      </c>
    </row>
    <row r="16" spans="1:9" x14ac:dyDescent="0.2">
      <c r="A16" s="284" t="s">
        <v>723</v>
      </c>
      <c r="B16" s="285"/>
      <c r="C16" s="169">
        <v>2039</v>
      </c>
      <c r="D16" s="286"/>
      <c r="E16" s="155">
        <f>'LG&amp;E Coal and Gas'!DF45</f>
        <v>88243175.447749257</v>
      </c>
      <c r="F16" s="155"/>
      <c r="G16" s="155">
        <f>'LG&amp;E Coal and Gas'!DH45</f>
        <v>39333226.660000004</v>
      </c>
      <c r="H16" s="155"/>
      <c r="I16" s="292">
        <f>'LG&amp;E Coal and Gas'!DJ45</f>
        <v>127576402.10774925</v>
      </c>
    </row>
    <row r="17" spans="1:9" x14ac:dyDescent="0.2">
      <c r="A17" s="284" t="s">
        <v>724</v>
      </c>
      <c r="B17" s="285"/>
      <c r="C17" s="169">
        <v>2039</v>
      </c>
      <c r="D17" s="286"/>
      <c r="E17" s="155">
        <f>'LG&amp;E Coal and Gas'!DF57</f>
        <v>194549637.29677677</v>
      </c>
      <c r="F17" s="155"/>
      <c r="G17" s="155">
        <f>'LG&amp;E Coal and Gas'!DH57</f>
        <v>79228370.900000006</v>
      </c>
      <c r="H17" s="155"/>
      <c r="I17" s="292">
        <f>'LG&amp;E Coal and Gas'!DJ57</f>
        <v>273778008.19677675</v>
      </c>
    </row>
    <row r="18" spans="1:9" x14ac:dyDescent="0.2">
      <c r="A18" s="284" t="s">
        <v>725</v>
      </c>
      <c r="B18" s="285"/>
      <c r="C18" s="169">
        <v>2045</v>
      </c>
      <c r="D18" s="286"/>
      <c r="E18" s="155">
        <f>'LG&amp;E Coal and Gas'!DF68</f>
        <v>172015937.55125391</v>
      </c>
      <c r="F18" s="155"/>
      <c r="G18" s="155">
        <f>'LG&amp;E Coal and Gas'!DH68</f>
        <v>69610234.210000008</v>
      </c>
      <c r="H18" s="155"/>
      <c r="I18" s="292">
        <f>'LG&amp;E Coal and Gas'!DJ68</f>
        <v>241626171.76125392</v>
      </c>
    </row>
    <row r="19" spans="1:9" x14ac:dyDescent="0.2">
      <c r="A19" s="284" t="s">
        <v>275</v>
      </c>
      <c r="B19" s="285"/>
      <c r="C19" s="169">
        <v>2066</v>
      </c>
      <c r="D19" s="286"/>
      <c r="E19" s="152">
        <f>'LG&amp;E Coal and Gas'!DF79</f>
        <v>234316168.52255687</v>
      </c>
      <c r="F19" s="155"/>
      <c r="G19" s="152">
        <f>'LG&amp;E Coal and Gas'!DH79</f>
        <v>39491983.850000001</v>
      </c>
      <c r="H19" s="155"/>
      <c r="I19" s="293">
        <f>'LG&amp;E Coal and Gas'!DJ79</f>
        <v>273808152.37255687</v>
      </c>
    </row>
    <row r="20" spans="1:9" ht="15.75" thickBot="1" x14ac:dyDescent="0.25">
      <c r="A20" s="284" t="s">
        <v>716</v>
      </c>
      <c r="B20" s="285"/>
      <c r="C20" s="169"/>
      <c r="D20" s="286"/>
      <c r="E20" s="175">
        <f>SUM(E14:E19)</f>
        <v>674366136.18853676</v>
      </c>
      <c r="F20" s="155"/>
      <c r="G20" s="175">
        <f>SUM(G14:G19)</f>
        <v>274090482.76000005</v>
      </c>
      <c r="H20" s="155"/>
      <c r="I20" s="294">
        <f>SUM(I14:I19)</f>
        <v>948456618.94853687</v>
      </c>
    </row>
    <row r="21" spans="1:9" ht="15.75" thickTop="1" x14ac:dyDescent="0.2">
      <c r="A21" s="284"/>
      <c r="B21" s="285"/>
      <c r="C21" s="169"/>
      <c r="D21" s="286"/>
      <c r="E21" s="155"/>
      <c r="F21" s="155"/>
      <c r="G21" s="155"/>
      <c r="H21" s="155"/>
      <c r="I21" s="292"/>
    </row>
    <row r="22" spans="1:9" x14ac:dyDescent="0.2">
      <c r="A22" s="291" t="s">
        <v>315</v>
      </c>
      <c r="B22" s="285"/>
      <c r="C22" s="169"/>
      <c r="D22" s="286"/>
      <c r="E22" s="155"/>
      <c r="F22" s="155"/>
      <c r="G22" s="155"/>
      <c r="H22" s="155"/>
      <c r="I22" s="292"/>
    </row>
    <row r="23" spans="1:9" x14ac:dyDescent="0.2">
      <c r="A23" s="301" t="s">
        <v>325</v>
      </c>
      <c r="B23" s="285"/>
      <c r="C23" s="169">
        <v>2055</v>
      </c>
      <c r="D23" s="286"/>
      <c r="E23" s="155">
        <f>'LG&amp;E Coal and Gas'!DF104</f>
        <v>234756839.78030336</v>
      </c>
      <c r="F23" s="155"/>
      <c r="G23" s="155">
        <f>'LG&amp;E Coal and Gas'!DH104</f>
        <v>13283969.6</v>
      </c>
      <c r="H23" s="155"/>
      <c r="I23" s="292">
        <f>'LG&amp;E Coal and Gas'!DJ104</f>
        <v>248040809.38030335</v>
      </c>
    </row>
    <row r="24" spans="1:9" x14ac:dyDescent="0.2">
      <c r="A24" s="301" t="s">
        <v>324</v>
      </c>
      <c r="B24" s="285"/>
      <c r="C24" s="169">
        <v>2042</v>
      </c>
      <c r="D24" s="286"/>
      <c r="E24" s="155">
        <f>'LG&amp;E Coal and Gas'!DF113</f>
        <v>32533481.854956798</v>
      </c>
      <c r="F24" s="155"/>
      <c r="G24" s="155">
        <f>'LG&amp;E Coal and Gas'!DH113</f>
        <v>1797246.0899999999</v>
      </c>
      <c r="H24" s="155"/>
      <c r="I24" s="292">
        <f>'LG&amp;E Coal and Gas'!DJ113</f>
        <v>34330727.944956794</v>
      </c>
    </row>
    <row r="25" spans="1:9" x14ac:dyDescent="0.2">
      <c r="A25" s="301" t="s">
        <v>326</v>
      </c>
      <c r="B25" s="285"/>
      <c r="C25" s="169">
        <v>2042</v>
      </c>
      <c r="D25" s="286"/>
      <c r="E25" s="155">
        <f>'LG&amp;E Coal and Gas'!DF122</f>
        <v>31710616.401703514</v>
      </c>
      <c r="F25" s="155"/>
      <c r="G25" s="155">
        <f>'LG&amp;E Coal and Gas'!DH122</f>
        <v>1736792.9100000001</v>
      </c>
      <c r="H25" s="155"/>
      <c r="I25" s="292">
        <f>'LG&amp;E Coal and Gas'!DJ122</f>
        <v>33447409.311703514</v>
      </c>
    </row>
    <row r="26" spans="1:9" x14ac:dyDescent="0.2">
      <c r="A26" s="301" t="s">
        <v>327</v>
      </c>
      <c r="B26" s="285"/>
      <c r="C26" s="169">
        <v>2044</v>
      </c>
      <c r="D26" s="286"/>
      <c r="E26" s="155">
        <f>'LG&amp;E Coal and Gas'!DF131</f>
        <v>37276973.677266978</v>
      </c>
      <c r="F26" s="155"/>
      <c r="G26" s="155">
        <f>'LG&amp;E Coal and Gas'!DH131</f>
        <v>1986327.99</v>
      </c>
      <c r="H26" s="155"/>
      <c r="I26" s="292">
        <f>'LG&amp;E Coal and Gas'!DJ131</f>
        <v>39263301.66726698</v>
      </c>
    </row>
    <row r="27" spans="1:9" x14ac:dyDescent="0.2">
      <c r="A27" s="301" t="s">
        <v>328</v>
      </c>
      <c r="B27" s="285"/>
      <c r="C27" s="169">
        <v>2044</v>
      </c>
      <c r="D27" s="286"/>
      <c r="E27" s="155">
        <f>'LG&amp;E Coal and Gas'!DF140</f>
        <v>35691601.988709264</v>
      </c>
      <c r="F27" s="155"/>
      <c r="G27" s="155">
        <f>'LG&amp;E Coal and Gas'!DH140</f>
        <v>1892159.3699999999</v>
      </c>
      <c r="H27" s="155"/>
      <c r="I27" s="292">
        <f>'LG&amp;E Coal and Gas'!DJ140</f>
        <v>37583761.358709261</v>
      </c>
    </row>
    <row r="28" spans="1:9" x14ac:dyDescent="0.2">
      <c r="A28" s="301" t="s">
        <v>329</v>
      </c>
      <c r="B28" s="285"/>
      <c r="C28" s="169">
        <v>2044</v>
      </c>
      <c r="D28" s="286"/>
      <c r="E28" s="155">
        <f>'LG&amp;E Coal and Gas'!DF149</f>
        <v>36020642.186948329</v>
      </c>
      <c r="F28" s="155"/>
      <c r="G28" s="155">
        <f>'LG&amp;E Coal and Gas'!DH149</f>
        <v>1909550.9699999997</v>
      </c>
      <c r="H28" s="155"/>
      <c r="I28" s="292">
        <f>'LG&amp;E Coal and Gas'!DJ149</f>
        <v>37930193.156948328</v>
      </c>
    </row>
    <row r="29" spans="1:9" x14ac:dyDescent="0.2">
      <c r="A29" s="301" t="s">
        <v>330</v>
      </c>
      <c r="B29" s="285"/>
      <c r="C29" s="169">
        <v>2044</v>
      </c>
      <c r="D29" s="286"/>
      <c r="E29" s="155">
        <f>'LG&amp;E Coal and Gas'!DF158</f>
        <v>44966696.867857732</v>
      </c>
      <c r="F29" s="155"/>
      <c r="G29" s="155">
        <f>'LG&amp;E Coal and Gas'!DH158</f>
        <v>2364152.4900000002</v>
      </c>
      <c r="H29" s="155"/>
      <c r="I29" s="292">
        <f>'LG&amp;E Coal and Gas'!DJ158</f>
        <v>47330849.357857734</v>
      </c>
    </row>
    <row r="30" spans="1:9" x14ac:dyDescent="0.2">
      <c r="A30" s="301" t="s">
        <v>331</v>
      </c>
      <c r="B30" s="285"/>
      <c r="C30" s="169">
        <v>2041</v>
      </c>
      <c r="D30" s="286"/>
      <c r="E30" s="155">
        <f>'LG&amp;E Coal and Gas'!DF167</f>
        <v>47703650.494972348</v>
      </c>
      <c r="F30" s="155"/>
      <c r="G30" s="155">
        <f>'LG&amp;E Coal and Gas'!DH167</f>
        <v>2027148.8300000003</v>
      </c>
      <c r="H30" s="155"/>
      <c r="I30" s="292">
        <f>'LG&amp;E Coal and Gas'!DJ167</f>
        <v>49730799.324972346</v>
      </c>
    </row>
    <row r="31" spans="1:9" x14ac:dyDescent="0.2">
      <c r="A31" s="301" t="s">
        <v>332</v>
      </c>
      <c r="B31" s="285"/>
      <c r="C31" s="169">
        <v>2039</v>
      </c>
      <c r="D31" s="286"/>
      <c r="E31" s="155">
        <f>'LG&amp;E Coal and Gas'!DF176</f>
        <v>40330579.001962133</v>
      </c>
      <c r="F31" s="155"/>
      <c r="G31" s="155">
        <f>'LG&amp;E Coal and Gas'!DH176</f>
        <v>1996075.34</v>
      </c>
      <c r="H31" s="155"/>
      <c r="I31" s="292">
        <f>'LG&amp;E Coal and Gas'!DJ176</f>
        <v>42326654.341962136</v>
      </c>
    </row>
    <row r="32" spans="1:9" x14ac:dyDescent="0.2">
      <c r="A32" s="301" t="s">
        <v>333</v>
      </c>
      <c r="B32" s="285"/>
      <c r="C32" s="169">
        <v>2039</v>
      </c>
      <c r="D32" s="286"/>
      <c r="E32" s="155">
        <f>'LG&amp;E Coal and Gas'!DF185</f>
        <v>37518628.469186507</v>
      </c>
      <c r="F32" s="155"/>
      <c r="G32" s="155">
        <f>'LG&amp;E Coal and Gas'!DH185</f>
        <v>1603301.7000000002</v>
      </c>
      <c r="H32" s="155"/>
      <c r="I32" s="292">
        <f>'LG&amp;E Coal and Gas'!DJ185</f>
        <v>39121930.16918651</v>
      </c>
    </row>
    <row r="33" spans="1:9" x14ac:dyDescent="0.2">
      <c r="A33" s="301" t="s">
        <v>338</v>
      </c>
      <c r="B33" s="285"/>
      <c r="C33" s="169">
        <v>2041</v>
      </c>
      <c r="D33" s="286"/>
      <c r="E33" s="155">
        <f>'LG&amp;E Coal and Gas'!DF194</f>
        <v>61916113.29852327</v>
      </c>
      <c r="F33" s="155"/>
      <c r="G33" s="155">
        <f>'LG&amp;E Coal and Gas'!DH194</f>
        <v>2223918.7799999998</v>
      </c>
      <c r="H33" s="155"/>
      <c r="I33" s="292">
        <f>'LG&amp;E Coal and Gas'!DJ194</f>
        <v>64140032.078523271</v>
      </c>
    </row>
    <row r="34" spans="1:9" x14ac:dyDescent="0.2">
      <c r="A34" s="301" t="s">
        <v>340</v>
      </c>
      <c r="B34" s="285"/>
      <c r="C34" s="169" t="s">
        <v>714</v>
      </c>
      <c r="D34" s="286"/>
      <c r="E34" s="155">
        <f>'LG&amp;E Coal and Gas'!DF201</f>
        <v>29555829.717865512</v>
      </c>
      <c r="F34" s="155"/>
      <c r="G34" s="155">
        <f>'LG&amp;E Coal and Gas'!DH201</f>
        <v>1396685.09</v>
      </c>
      <c r="H34" s="155"/>
      <c r="I34" s="292">
        <f>'LG&amp;E Coal and Gas'!DJ201</f>
        <v>30952514.807865512</v>
      </c>
    </row>
    <row r="35" spans="1:9" ht="15.75" thickBot="1" x14ac:dyDescent="0.25">
      <c r="A35" s="284" t="s">
        <v>717</v>
      </c>
      <c r="B35" s="285"/>
      <c r="C35" s="286"/>
      <c r="D35" s="286"/>
      <c r="E35" s="175">
        <f>SUM(E23:E34)</f>
        <v>669981653.74025583</v>
      </c>
      <c r="F35" s="155"/>
      <c r="G35" s="175">
        <f>SUM(G23:G34)</f>
        <v>34217329.160000004</v>
      </c>
      <c r="H35" s="155"/>
      <c r="I35" s="294">
        <f>SUM(I23:I34)</f>
        <v>704198982.90025568</v>
      </c>
    </row>
    <row r="36" spans="1:9" ht="15.75" thickTop="1" x14ac:dyDescent="0.2">
      <c r="A36" s="284"/>
      <c r="B36" s="285"/>
      <c r="C36" s="286"/>
      <c r="D36" s="286"/>
      <c r="E36" s="155"/>
      <c r="F36" s="155"/>
      <c r="G36" s="155"/>
      <c r="H36" s="155"/>
      <c r="I36" s="292"/>
    </row>
    <row r="37" spans="1:9" ht="15.75" thickBot="1" x14ac:dyDescent="0.25">
      <c r="A37" s="284" t="s">
        <v>718</v>
      </c>
      <c r="B37" s="285"/>
      <c r="C37" s="285"/>
      <c r="D37" s="285"/>
      <c r="E37" s="176">
        <f>E20+E35</f>
        <v>1344347789.9287925</v>
      </c>
      <c r="F37" s="285"/>
      <c r="G37" s="176">
        <f>G20+G35</f>
        <v>308307811.92000008</v>
      </c>
      <c r="H37" s="285"/>
      <c r="I37" s="297">
        <f>I20+I35</f>
        <v>1652655601.8487926</v>
      </c>
    </row>
    <row r="38" spans="1:9" ht="6.75" customHeight="1" thickTop="1" x14ac:dyDescent="0.2">
      <c r="A38" s="298"/>
      <c r="B38" s="299"/>
      <c r="C38" s="299"/>
      <c r="D38" s="299"/>
      <c r="E38" s="299"/>
      <c r="F38" s="299"/>
      <c r="G38" s="299"/>
      <c r="H38" s="299"/>
      <c r="I38" s="300"/>
    </row>
    <row r="39" spans="1:9" x14ac:dyDescent="0.2">
      <c r="A39" s="143"/>
    </row>
    <row r="40" spans="1:9" x14ac:dyDescent="0.2">
      <c r="A40" s="143"/>
    </row>
    <row r="41" spans="1:9" x14ac:dyDescent="0.2">
      <c r="A41" s="143"/>
    </row>
  </sheetData>
  <mergeCells count="4">
    <mergeCell ref="A1:I1"/>
    <mergeCell ref="A2:I2"/>
    <mergeCell ref="A3:I3"/>
    <mergeCell ref="A5:I5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71"/>
  <sheetViews>
    <sheetView workbookViewId="0">
      <pane xSplit="2" ySplit="11" topLeftCell="C60" activePane="bottomRight" state="frozen"/>
      <selection pane="topRight" activeCell="C1" sqref="C1"/>
      <selection pane="bottomLeft" activeCell="A12" sqref="A12"/>
      <selection pane="bottomRight" activeCell="J76" sqref="J76"/>
    </sheetView>
  </sheetViews>
  <sheetFormatPr defaultRowHeight="15" x14ac:dyDescent="0.2"/>
  <cols>
    <col min="1" max="1" width="2.6640625" customWidth="1"/>
    <col min="2" max="2" width="38.5546875" customWidth="1"/>
    <col min="3" max="3" width="3.33203125" customWidth="1"/>
    <col min="4" max="4" width="12" customWidth="1"/>
    <col min="5" max="5" width="1.88671875" customWidth="1"/>
    <col min="6" max="6" width="13.33203125" bestFit="1" customWidth="1"/>
    <col min="7" max="7" width="1.88671875" customWidth="1"/>
    <col min="8" max="8" width="11.33203125" customWidth="1"/>
    <col min="9" max="9" width="1.88671875" customWidth="1"/>
    <col min="11" max="11" width="1.88671875" customWidth="1"/>
    <col min="12" max="12" width="9.44140625" customWidth="1"/>
    <col min="13" max="13" width="1.88671875" customWidth="1"/>
    <col min="14" max="14" width="10.5546875" customWidth="1"/>
    <col min="15" max="15" width="1.88671875" customWidth="1"/>
    <col min="17" max="17" width="1.88671875" customWidth="1"/>
    <col min="19" max="19" width="1.88671875" customWidth="1"/>
    <col min="20" max="20" width="10.33203125" bestFit="1" customWidth="1"/>
    <col min="21" max="21" width="1.88671875" customWidth="1"/>
    <col min="22" max="22" width="10" customWidth="1"/>
    <col min="23" max="23" width="1.88671875" customWidth="1"/>
    <col min="24" max="24" width="10" customWidth="1"/>
    <col min="25" max="25" width="10.77734375" bestFit="1" customWidth="1"/>
    <col min="26" max="26" width="15.21875" bestFit="1" customWidth="1"/>
    <col min="27" max="27" width="9.5546875" bestFit="1" customWidth="1"/>
    <col min="42" max="42" width="14.5546875" bestFit="1" customWidth="1"/>
    <col min="43" max="57" width="11.5546875" customWidth="1"/>
    <col min="59" max="59" width="13.5546875" bestFit="1" customWidth="1"/>
    <col min="62" max="74" width="11.21875" customWidth="1"/>
    <col min="76" max="77" width="12.6640625" bestFit="1" customWidth="1"/>
    <col min="78" max="78" width="10" bestFit="1" customWidth="1"/>
    <col min="79" max="82" width="12" bestFit="1" customWidth="1"/>
    <col min="83" max="91" width="13.33203125" bestFit="1" customWidth="1"/>
    <col min="93" max="93" width="12.109375" bestFit="1" customWidth="1"/>
    <col min="94" max="94" width="13.6640625" bestFit="1" customWidth="1"/>
    <col min="95" max="108" width="10.77734375" bestFit="1" customWidth="1"/>
    <col min="109" max="109" width="3.44140625" customWidth="1"/>
    <col min="110" max="110" width="13.5546875" bestFit="1" customWidth="1"/>
    <col min="111" max="111" width="3.5546875" customWidth="1"/>
    <col min="112" max="112" width="11" bestFit="1" customWidth="1"/>
    <col min="113" max="113" width="3.33203125" customWidth="1"/>
    <col min="114" max="114" width="11" bestFit="1" customWidth="1"/>
  </cols>
  <sheetData>
    <row r="1" spans="1:114" x14ac:dyDescent="0.2">
      <c r="A1" s="143" t="s">
        <v>278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 t="s">
        <v>688</v>
      </c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114" x14ac:dyDescent="0.2">
      <c r="A2" s="143" t="s">
        <v>279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 t="s">
        <v>689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</row>
    <row r="3" spans="1:114" x14ac:dyDescent="0.2">
      <c r="A3" s="143" t="s">
        <v>690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 t="s">
        <v>695</v>
      </c>
      <c r="Z3" s="144" t="s">
        <v>695</v>
      </c>
      <c r="AA3" s="144" t="s">
        <v>695</v>
      </c>
      <c r="AB3" s="144" t="s">
        <v>695</v>
      </c>
      <c r="AC3" s="144" t="s">
        <v>695</v>
      </c>
      <c r="AD3" s="144" t="s">
        <v>695</v>
      </c>
      <c r="AE3" s="144" t="s">
        <v>695</v>
      </c>
      <c r="AF3" s="144" t="s">
        <v>695</v>
      </c>
      <c r="AG3" s="144" t="s">
        <v>695</v>
      </c>
      <c r="AH3" s="144" t="s">
        <v>695</v>
      </c>
      <c r="AI3" s="144" t="s">
        <v>695</v>
      </c>
      <c r="AJ3" s="144" t="s">
        <v>695</v>
      </c>
      <c r="AK3" s="144" t="s">
        <v>695</v>
      </c>
      <c r="AL3" s="144" t="s">
        <v>695</v>
      </c>
      <c r="AM3" s="144" t="s">
        <v>695</v>
      </c>
      <c r="AN3" s="144" t="s">
        <v>695</v>
      </c>
    </row>
    <row r="4" spans="1:114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6">
        <f>110139732/2</f>
        <v>55069866</v>
      </c>
      <c r="Z4" s="146">
        <v>141438201</v>
      </c>
      <c r="AA4" s="146">
        <v>105824036</v>
      </c>
      <c r="AB4" s="146">
        <v>83250132</v>
      </c>
      <c r="AC4" s="146">
        <v>83250132</v>
      </c>
      <c r="AD4" s="146">
        <v>83250132</v>
      </c>
      <c r="AE4" s="146">
        <v>83250132</v>
      </c>
      <c r="AF4" s="146">
        <v>83250132</v>
      </c>
      <c r="AG4" s="146">
        <v>83250132</v>
      </c>
      <c r="AH4" s="146">
        <v>83250132</v>
      </c>
      <c r="AI4" s="146">
        <v>83250132</v>
      </c>
      <c r="AJ4" s="146">
        <v>83250132</v>
      </c>
      <c r="AK4" s="146">
        <v>83250132</v>
      </c>
      <c r="AL4" s="146">
        <v>83250132</v>
      </c>
      <c r="AM4" s="146">
        <v>83250132</v>
      </c>
      <c r="AN4" s="146">
        <v>83250132</v>
      </c>
    </row>
    <row r="5" spans="1:114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4" t="s">
        <v>687</v>
      </c>
      <c r="Z5" s="144" t="s">
        <v>687</v>
      </c>
      <c r="AA5" s="144" t="s">
        <v>687</v>
      </c>
      <c r="AB5" s="144" t="s">
        <v>687</v>
      </c>
      <c r="AC5" s="144" t="s">
        <v>687</v>
      </c>
      <c r="AD5" s="144" t="s">
        <v>687</v>
      </c>
      <c r="AE5" s="144" t="s">
        <v>687</v>
      </c>
      <c r="AF5" s="144" t="s">
        <v>687</v>
      </c>
      <c r="AG5" s="144" t="s">
        <v>687</v>
      </c>
      <c r="AH5" s="144" t="s">
        <v>687</v>
      </c>
      <c r="AI5" s="144" t="s">
        <v>687</v>
      </c>
      <c r="AJ5" s="144" t="s">
        <v>687</v>
      </c>
      <c r="AK5" s="144" t="s">
        <v>687</v>
      </c>
      <c r="AL5" s="144" t="s">
        <v>687</v>
      </c>
      <c r="AM5" s="144" t="s">
        <v>687</v>
      </c>
      <c r="AN5" s="144" t="s">
        <v>687</v>
      </c>
      <c r="BH5" s="144" t="s">
        <v>311</v>
      </c>
      <c r="BY5" s="144"/>
    </row>
    <row r="6" spans="1:114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6">
        <f>115063622/2</f>
        <v>57531811</v>
      </c>
      <c r="Z6" s="146">
        <v>124124391</v>
      </c>
      <c r="AA6" s="146">
        <v>53307782</v>
      </c>
      <c r="AB6" s="146">
        <v>67808772</v>
      </c>
      <c r="AC6" s="146">
        <v>67808772</v>
      </c>
      <c r="AD6" s="146">
        <v>67808772</v>
      </c>
      <c r="AE6" s="146">
        <v>67808772</v>
      </c>
      <c r="AF6" s="146">
        <v>67808772</v>
      </c>
      <c r="AG6" s="146">
        <v>67808772</v>
      </c>
      <c r="AH6" s="146">
        <v>67808772</v>
      </c>
      <c r="AI6" s="146">
        <v>67808772</v>
      </c>
      <c r="AJ6" s="146">
        <v>67808772</v>
      </c>
      <c r="AK6" s="146">
        <v>67808772</v>
      </c>
      <c r="AL6" s="146">
        <v>67808772</v>
      </c>
      <c r="AM6" s="146">
        <v>67808772</v>
      </c>
      <c r="AN6" s="146">
        <v>67808772</v>
      </c>
      <c r="BH6" s="144" t="s">
        <v>701</v>
      </c>
      <c r="BY6" s="144"/>
    </row>
    <row r="7" spans="1:114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69" t="s">
        <v>691</v>
      </c>
      <c r="U7" s="143"/>
      <c r="V7" s="169" t="s">
        <v>691</v>
      </c>
      <c r="W7" s="169"/>
      <c r="X7" s="169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BH7" s="144" t="s">
        <v>702</v>
      </c>
      <c r="BY7" s="144"/>
      <c r="DJ7" s="144" t="s">
        <v>706</v>
      </c>
    </row>
    <row r="8" spans="1:114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 t="s">
        <v>296</v>
      </c>
      <c r="O8" s="143"/>
      <c r="P8" s="143"/>
      <c r="Q8" s="143"/>
      <c r="R8" s="143"/>
      <c r="S8" s="143"/>
      <c r="T8" s="169" t="s">
        <v>692</v>
      </c>
      <c r="U8" s="143"/>
      <c r="V8" s="169" t="s">
        <v>692</v>
      </c>
      <c r="W8" s="169"/>
      <c r="X8" s="169" t="s">
        <v>696</v>
      </c>
      <c r="Y8" s="169" t="s">
        <v>671</v>
      </c>
      <c r="Z8" s="169"/>
      <c r="AA8" s="169"/>
      <c r="AB8" s="169"/>
      <c r="AC8" s="169" t="s">
        <v>715</v>
      </c>
      <c r="AD8" s="169"/>
      <c r="AE8" s="169"/>
      <c r="AF8" s="169"/>
      <c r="AG8" s="169" t="s">
        <v>700</v>
      </c>
      <c r="AH8" s="143"/>
      <c r="AI8" s="143"/>
      <c r="AJ8" s="143"/>
      <c r="AL8" s="169" t="s">
        <v>713</v>
      </c>
      <c r="AP8" s="173" t="s">
        <v>699</v>
      </c>
      <c r="BF8" s="173"/>
      <c r="BG8" s="173" t="s">
        <v>692</v>
      </c>
      <c r="BH8" s="145">
        <v>44377</v>
      </c>
      <c r="BJ8" s="169"/>
      <c r="BK8" s="169" t="s">
        <v>715</v>
      </c>
      <c r="BL8" s="169"/>
      <c r="BM8" s="169"/>
      <c r="BN8" s="169"/>
      <c r="BO8" s="169" t="s">
        <v>700</v>
      </c>
      <c r="BP8" s="143"/>
      <c r="BQ8" s="143"/>
      <c r="BR8" s="143"/>
      <c r="BT8" s="169" t="s">
        <v>713</v>
      </c>
      <c r="BX8" s="173"/>
      <c r="BY8" s="145"/>
      <c r="CA8" s="169"/>
      <c r="CB8" s="169" t="s">
        <v>715</v>
      </c>
      <c r="CC8" s="169"/>
      <c r="CD8" s="169"/>
      <c r="CE8" s="169"/>
      <c r="CF8" s="169" t="s">
        <v>700</v>
      </c>
      <c r="CG8" s="143"/>
      <c r="CH8" s="143"/>
      <c r="CI8" s="143"/>
      <c r="CK8" s="169" t="s">
        <v>713</v>
      </c>
      <c r="CO8" s="173"/>
      <c r="CP8" s="145"/>
      <c r="CR8" s="169"/>
      <c r="CS8" s="169" t="s">
        <v>715</v>
      </c>
      <c r="CT8" s="169"/>
      <c r="CU8" s="169"/>
      <c r="CV8" s="169"/>
      <c r="CW8" s="169" t="s">
        <v>700</v>
      </c>
      <c r="CX8" s="143"/>
      <c r="CY8" s="143"/>
      <c r="CZ8" s="143"/>
      <c r="DB8" s="169" t="s">
        <v>713</v>
      </c>
      <c r="DH8" s="173" t="s">
        <v>284</v>
      </c>
      <c r="DJ8" s="144" t="s">
        <v>707</v>
      </c>
    </row>
    <row r="9" spans="1:114" x14ac:dyDescent="0.2">
      <c r="A9" s="143"/>
      <c r="B9" s="143"/>
      <c r="C9" s="143"/>
      <c r="D9" s="144" t="s">
        <v>276</v>
      </c>
      <c r="E9" s="144"/>
      <c r="F9" s="144" t="s">
        <v>280</v>
      </c>
      <c r="G9" s="144"/>
      <c r="H9" s="144" t="s">
        <v>282</v>
      </c>
      <c r="I9" s="144"/>
      <c r="J9" s="144" t="s">
        <v>284</v>
      </c>
      <c r="K9" s="144"/>
      <c r="L9" s="144" t="s">
        <v>287</v>
      </c>
      <c r="M9" s="143"/>
      <c r="N9" s="144" t="s">
        <v>287</v>
      </c>
      <c r="O9" s="143"/>
      <c r="P9" s="144" t="s">
        <v>311</v>
      </c>
      <c r="Q9" s="144"/>
      <c r="R9" s="144" t="s">
        <v>314</v>
      </c>
      <c r="S9" s="144"/>
      <c r="T9" s="169" t="s">
        <v>693</v>
      </c>
      <c r="U9" s="144"/>
      <c r="V9" s="169" t="s">
        <v>693</v>
      </c>
      <c r="W9" s="169"/>
      <c r="X9" s="169" t="s">
        <v>697</v>
      </c>
      <c r="Y9" s="169" t="s">
        <v>669</v>
      </c>
      <c r="Z9" s="169" t="s">
        <v>671</v>
      </c>
      <c r="AA9" s="169" t="s">
        <v>671</v>
      </c>
      <c r="AB9" s="169" t="s">
        <v>671</v>
      </c>
      <c r="AC9" s="169" t="s">
        <v>671</v>
      </c>
      <c r="AD9" s="169" t="s">
        <v>671</v>
      </c>
      <c r="AE9" s="169" t="s">
        <v>671</v>
      </c>
      <c r="AF9" s="169" t="s">
        <v>671</v>
      </c>
      <c r="AG9" s="169" t="s">
        <v>671</v>
      </c>
      <c r="AH9" s="169" t="s">
        <v>671</v>
      </c>
      <c r="AI9" s="169" t="s">
        <v>671</v>
      </c>
      <c r="AJ9" s="169" t="s">
        <v>671</v>
      </c>
      <c r="AK9" s="169" t="s">
        <v>671</v>
      </c>
      <c r="AL9" s="169" t="s">
        <v>671</v>
      </c>
      <c r="AM9" s="169" t="s">
        <v>671</v>
      </c>
      <c r="AN9" s="169" t="s">
        <v>671</v>
      </c>
      <c r="AP9" s="173" t="s">
        <v>696</v>
      </c>
      <c r="AQ9" s="173" t="s">
        <v>699</v>
      </c>
      <c r="AR9" s="173" t="s">
        <v>699</v>
      </c>
      <c r="AS9" s="173" t="s">
        <v>699</v>
      </c>
      <c r="AT9" s="173" t="s">
        <v>699</v>
      </c>
      <c r="AU9" s="173" t="s">
        <v>699</v>
      </c>
      <c r="AV9" s="173" t="s">
        <v>699</v>
      </c>
      <c r="AW9" s="173" t="s">
        <v>699</v>
      </c>
      <c r="AX9" s="173" t="s">
        <v>699</v>
      </c>
      <c r="AY9" s="173" t="s">
        <v>699</v>
      </c>
      <c r="AZ9" s="173" t="s">
        <v>699</v>
      </c>
      <c r="BA9" s="173" t="s">
        <v>699</v>
      </c>
      <c r="BB9" s="173" t="s">
        <v>699</v>
      </c>
      <c r="BC9" s="173" t="s">
        <v>699</v>
      </c>
      <c r="BD9" s="173" t="s">
        <v>699</v>
      </c>
      <c r="BE9" s="173" t="s">
        <v>699</v>
      </c>
      <c r="BF9" s="173"/>
      <c r="BG9" s="173" t="s">
        <v>693</v>
      </c>
      <c r="BH9" s="173" t="s">
        <v>692</v>
      </c>
      <c r="BI9" s="173" t="s">
        <v>692</v>
      </c>
      <c r="BJ9" s="173" t="s">
        <v>692</v>
      </c>
      <c r="BK9" s="173" t="s">
        <v>692</v>
      </c>
      <c r="BL9" s="173" t="s">
        <v>692</v>
      </c>
      <c r="BM9" s="173" t="s">
        <v>692</v>
      </c>
      <c r="BN9" s="173" t="s">
        <v>692</v>
      </c>
      <c r="BO9" s="173" t="s">
        <v>692</v>
      </c>
      <c r="BP9" s="173" t="s">
        <v>692</v>
      </c>
      <c r="BQ9" s="173" t="s">
        <v>692</v>
      </c>
      <c r="BR9" s="173" t="s">
        <v>692</v>
      </c>
      <c r="BS9" s="173" t="s">
        <v>692</v>
      </c>
      <c r="BT9" s="173" t="s">
        <v>692</v>
      </c>
      <c r="BU9" s="173" t="s">
        <v>692</v>
      </c>
      <c r="BV9" s="173" t="s">
        <v>692</v>
      </c>
      <c r="BX9" s="173" t="s">
        <v>703</v>
      </c>
      <c r="BY9" s="173" t="s">
        <v>703</v>
      </c>
      <c r="BZ9" s="173" t="s">
        <v>703</v>
      </c>
      <c r="CA9" s="173" t="s">
        <v>703</v>
      </c>
      <c r="CB9" s="173" t="s">
        <v>703</v>
      </c>
      <c r="CC9" s="173" t="s">
        <v>703</v>
      </c>
      <c r="CD9" s="173" t="s">
        <v>703</v>
      </c>
      <c r="CE9" s="173" t="s">
        <v>703</v>
      </c>
      <c r="CF9" s="173" t="s">
        <v>703</v>
      </c>
      <c r="CG9" s="173" t="s">
        <v>703</v>
      </c>
      <c r="CH9" s="173" t="s">
        <v>703</v>
      </c>
      <c r="CI9" s="173" t="s">
        <v>703</v>
      </c>
      <c r="CJ9" s="173" t="s">
        <v>703</v>
      </c>
      <c r="CK9" s="173" t="s">
        <v>703</v>
      </c>
      <c r="CL9" s="173" t="s">
        <v>703</v>
      </c>
      <c r="CM9" s="173" t="s">
        <v>703</v>
      </c>
      <c r="CO9" s="173" t="s">
        <v>696</v>
      </c>
      <c r="CP9" s="173" t="s">
        <v>696</v>
      </c>
      <c r="CQ9" s="173" t="s">
        <v>696</v>
      </c>
      <c r="CR9" s="173" t="s">
        <v>696</v>
      </c>
      <c r="CS9" s="173" t="s">
        <v>696</v>
      </c>
      <c r="CT9" s="173" t="s">
        <v>696</v>
      </c>
      <c r="CU9" s="173" t="s">
        <v>696</v>
      </c>
      <c r="CV9" s="173" t="s">
        <v>696</v>
      </c>
      <c r="CW9" s="173" t="s">
        <v>696</v>
      </c>
      <c r="CX9" s="173" t="s">
        <v>696</v>
      </c>
      <c r="CY9" s="173" t="s">
        <v>696</v>
      </c>
      <c r="CZ9" s="173" t="s">
        <v>696</v>
      </c>
      <c r="DA9" s="173" t="s">
        <v>696</v>
      </c>
      <c r="DB9" s="173" t="s">
        <v>696</v>
      </c>
      <c r="DC9" s="173" t="s">
        <v>696</v>
      </c>
      <c r="DD9" s="173" t="s">
        <v>696</v>
      </c>
      <c r="DH9" s="169" t="s">
        <v>289</v>
      </c>
      <c r="DJ9" s="144" t="s">
        <v>708</v>
      </c>
    </row>
    <row r="10" spans="1:114" x14ac:dyDescent="0.2">
      <c r="A10" s="143"/>
      <c r="B10" s="143"/>
      <c r="C10" s="143"/>
      <c r="D10" s="144" t="s">
        <v>277</v>
      </c>
      <c r="E10" s="144"/>
      <c r="F10" s="144" t="s">
        <v>281</v>
      </c>
      <c r="G10" s="144"/>
      <c r="H10" s="144" t="s">
        <v>283</v>
      </c>
      <c r="I10" s="144"/>
      <c r="J10" s="144" t="s">
        <v>285</v>
      </c>
      <c r="K10" s="144"/>
      <c r="L10" s="144" t="s">
        <v>288</v>
      </c>
      <c r="M10" s="143"/>
      <c r="N10" s="144" t="s">
        <v>283</v>
      </c>
      <c r="O10" s="143"/>
      <c r="P10" s="144" t="s">
        <v>312</v>
      </c>
      <c r="Q10" s="144"/>
      <c r="R10" s="144" t="s">
        <v>312</v>
      </c>
      <c r="S10" s="144"/>
      <c r="T10" s="169" t="s">
        <v>311</v>
      </c>
      <c r="U10" s="144"/>
      <c r="V10" s="169" t="s">
        <v>314</v>
      </c>
      <c r="W10" s="169"/>
      <c r="X10" s="169" t="s">
        <v>698</v>
      </c>
      <c r="Y10" s="169" t="s">
        <v>670</v>
      </c>
      <c r="Z10" s="169" t="s">
        <v>669</v>
      </c>
      <c r="AA10" s="169" t="s">
        <v>669</v>
      </c>
      <c r="AB10" s="169" t="s">
        <v>669</v>
      </c>
      <c r="AC10" s="169" t="s">
        <v>669</v>
      </c>
      <c r="AD10" s="169" t="s">
        <v>669</v>
      </c>
      <c r="AE10" s="169" t="s">
        <v>669</v>
      </c>
      <c r="AF10" s="169" t="s">
        <v>669</v>
      </c>
      <c r="AG10" s="169" t="s">
        <v>669</v>
      </c>
      <c r="AH10" s="169" t="s">
        <v>669</v>
      </c>
      <c r="AI10" s="169" t="s">
        <v>669</v>
      </c>
      <c r="AJ10" s="169" t="s">
        <v>669</v>
      </c>
      <c r="AK10" s="169" t="s">
        <v>669</v>
      </c>
      <c r="AL10" s="169" t="s">
        <v>669</v>
      </c>
      <c r="AM10" s="169" t="s">
        <v>669</v>
      </c>
      <c r="AN10" s="169" t="s">
        <v>669</v>
      </c>
      <c r="AP10" s="169" t="s">
        <v>670</v>
      </c>
      <c r="AQ10" s="173" t="s">
        <v>696</v>
      </c>
      <c r="AR10" s="173" t="s">
        <v>696</v>
      </c>
      <c r="AS10" s="173" t="s">
        <v>696</v>
      </c>
      <c r="AT10" s="173" t="s">
        <v>696</v>
      </c>
      <c r="AU10" s="173" t="s">
        <v>696</v>
      </c>
      <c r="AV10" s="173" t="s">
        <v>696</v>
      </c>
      <c r="AW10" s="173" t="s">
        <v>696</v>
      </c>
      <c r="AX10" s="173" t="s">
        <v>696</v>
      </c>
      <c r="AY10" s="173" t="s">
        <v>696</v>
      </c>
      <c r="AZ10" s="173" t="s">
        <v>696</v>
      </c>
      <c r="BA10" s="173" t="s">
        <v>696</v>
      </c>
      <c r="BB10" s="173" t="s">
        <v>696</v>
      </c>
      <c r="BC10" s="173" t="s">
        <v>696</v>
      </c>
      <c r="BD10" s="173" t="s">
        <v>696</v>
      </c>
      <c r="BE10" s="173" t="s">
        <v>696</v>
      </c>
      <c r="BG10" s="169" t="s">
        <v>670</v>
      </c>
      <c r="BH10" s="173" t="s">
        <v>693</v>
      </c>
      <c r="BI10" s="173" t="s">
        <v>693</v>
      </c>
      <c r="BJ10" s="173" t="s">
        <v>693</v>
      </c>
      <c r="BK10" s="173" t="s">
        <v>693</v>
      </c>
      <c r="BL10" s="173" t="s">
        <v>693</v>
      </c>
      <c r="BM10" s="173" t="s">
        <v>693</v>
      </c>
      <c r="BN10" s="173" t="s">
        <v>693</v>
      </c>
      <c r="BO10" s="173" t="s">
        <v>693</v>
      </c>
      <c r="BP10" s="173" t="s">
        <v>693</v>
      </c>
      <c r="BQ10" s="173" t="s">
        <v>693</v>
      </c>
      <c r="BR10" s="173" t="s">
        <v>693</v>
      </c>
      <c r="BS10" s="173" t="s">
        <v>693</v>
      </c>
      <c r="BT10" s="173" t="s">
        <v>693</v>
      </c>
      <c r="BU10" s="173" t="s">
        <v>693</v>
      </c>
      <c r="BV10" s="173" t="s">
        <v>693</v>
      </c>
      <c r="BX10" s="169" t="s">
        <v>692</v>
      </c>
      <c r="BY10" s="169" t="s">
        <v>692</v>
      </c>
      <c r="BZ10" s="169" t="s">
        <v>692</v>
      </c>
      <c r="CA10" s="169" t="s">
        <v>692</v>
      </c>
      <c r="CB10" s="169" t="s">
        <v>692</v>
      </c>
      <c r="CC10" s="169" t="s">
        <v>692</v>
      </c>
      <c r="CD10" s="169" t="s">
        <v>692</v>
      </c>
      <c r="CE10" s="169" t="s">
        <v>692</v>
      </c>
      <c r="CF10" s="169" t="s">
        <v>692</v>
      </c>
      <c r="CG10" s="169" t="s">
        <v>692</v>
      </c>
      <c r="CH10" s="169" t="s">
        <v>692</v>
      </c>
      <c r="CI10" s="169" t="s">
        <v>692</v>
      </c>
      <c r="CJ10" s="169" t="s">
        <v>692</v>
      </c>
      <c r="CK10" s="169" t="s">
        <v>692</v>
      </c>
      <c r="CL10" s="169" t="s">
        <v>692</v>
      </c>
      <c r="CM10" s="169" t="s">
        <v>692</v>
      </c>
      <c r="CO10" s="169" t="s">
        <v>704</v>
      </c>
      <c r="CP10" s="169" t="s">
        <v>704</v>
      </c>
      <c r="CQ10" s="169" t="s">
        <v>704</v>
      </c>
      <c r="CR10" s="169" t="s">
        <v>704</v>
      </c>
      <c r="CS10" s="169" t="s">
        <v>704</v>
      </c>
      <c r="CT10" s="169" t="s">
        <v>704</v>
      </c>
      <c r="CU10" s="169" t="s">
        <v>704</v>
      </c>
      <c r="CV10" s="169" t="s">
        <v>704</v>
      </c>
      <c r="CW10" s="169" t="s">
        <v>704</v>
      </c>
      <c r="CX10" s="169" t="s">
        <v>704</v>
      </c>
      <c r="CY10" s="169" t="s">
        <v>704</v>
      </c>
      <c r="CZ10" s="169" t="s">
        <v>704</v>
      </c>
      <c r="DA10" s="169" t="s">
        <v>704</v>
      </c>
      <c r="DB10" s="169" t="s">
        <v>704</v>
      </c>
      <c r="DC10" s="169" t="s">
        <v>704</v>
      </c>
      <c r="DD10" s="169" t="s">
        <v>704</v>
      </c>
      <c r="DF10" s="173" t="s">
        <v>282</v>
      </c>
      <c r="DH10" s="173">
        <v>2020</v>
      </c>
      <c r="DJ10" s="144" t="s">
        <v>283</v>
      </c>
    </row>
    <row r="11" spans="1:114" x14ac:dyDescent="0.2">
      <c r="A11" s="143"/>
      <c r="B11" s="143"/>
      <c r="C11" s="143"/>
      <c r="D11" s="147">
        <v>44012</v>
      </c>
      <c r="E11" s="144"/>
      <c r="F11" s="147">
        <v>44012</v>
      </c>
      <c r="G11" s="144"/>
      <c r="H11" s="147">
        <v>44012</v>
      </c>
      <c r="I11" s="145"/>
      <c r="J11" s="148" t="s">
        <v>286</v>
      </c>
      <c r="K11" s="144"/>
      <c r="L11" s="148" t="s">
        <v>289</v>
      </c>
      <c r="M11" s="143"/>
      <c r="N11" s="147">
        <v>44012</v>
      </c>
      <c r="O11" s="143"/>
      <c r="P11" s="148" t="s">
        <v>313</v>
      </c>
      <c r="Q11" s="144"/>
      <c r="R11" s="148" t="s">
        <v>313</v>
      </c>
      <c r="S11" s="169"/>
      <c r="T11" s="148" t="s">
        <v>694</v>
      </c>
      <c r="U11" s="169"/>
      <c r="V11" s="148" t="s">
        <v>694</v>
      </c>
      <c r="W11" s="148"/>
      <c r="X11" s="148" t="s">
        <v>696</v>
      </c>
      <c r="Y11" s="147">
        <v>44196</v>
      </c>
      <c r="Z11" s="170" t="s">
        <v>672</v>
      </c>
      <c r="AA11" s="170" t="s">
        <v>673</v>
      </c>
      <c r="AB11" s="170" t="s">
        <v>674</v>
      </c>
      <c r="AC11" s="170" t="s">
        <v>675</v>
      </c>
      <c r="AD11" s="170" t="s">
        <v>676</v>
      </c>
      <c r="AE11" s="170" t="s">
        <v>677</v>
      </c>
      <c r="AF11" s="170" t="s">
        <v>678</v>
      </c>
      <c r="AG11" s="170" t="s">
        <v>679</v>
      </c>
      <c r="AH11" s="170" t="s">
        <v>680</v>
      </c>
      <c r="AI11" s="170" t="s">
        <v>681</v>
      </c>
      <c r="AJ11" s="170" t="s">
        <v>682</v>
      </c>
      <c r="AK11" s="170" t="s">
        <v>683</v>
      </c>
      <c r="AL11" s="170" t="s">
        <v>684</v>
      </c>
      <c r="AM11" s="170" t="s">
        <v>685</v>
      </c>
      <c r="AN11" s="170" t="s">
        <v>686</v>
      </c>
      <c r="AP11" s="147">
        <v>44196</v>
      </c>
      <c r="AQ11" s="170" t="s">
        <v>672</v>
      </c>
      <c r="AR11" s="170" t="s">
        <v>673</v>
      </c>
      <c r="AS11" s="170" t="s">
        <v>674</v>
      </c>
      <c r="AT11" s="170" t="s">
        <v>675</v>
      </c>
      <c r="AU11" s="170" t="s">
        <v>676</v>
      </c>
      <c r="AV11" s="170" t="s">
        <v>677</v>
      </c>
      <c r="AW11" s="170" t="s">
        <v>678</v>
      </c>
      <c r="AX11" s="170" t="s">
        <v>679</v>
      </c>
      <c r="AY11" s="170" t="s">
        <v>680</v>
      </c>
      <c r="AZ11" s="170" t="s">
        <v>681</v>
      </c>
      <c r="BA11" s="170" t="s">
        <v>682</v>
      </c>
      <c r="BB11" s="170" t="s">
        <v>683</v>
      </c>
      <c r="BC11" s="170" t="s">
        <v>684</v>
      </c>
      <c r="BD11" s="170" t="s">
        <v>685</v>
      </c>
      <c r="BE11" s="170" t="s">
        <v>686</v>
      </c>
      <c r="BG11" s="147">
        <v>44196</v>
      </c>
      <c r="BH11" s="170" t="s">
        <v>672</v>
      </c>
      <c r="BI11" s="170" t="s">
        <v>673</v>
      </c>
      <c r="BJ11" s="170" t="s">
        <v>674</v>
      </c>
      <c r="BK11" s="170" t="s">
        <v>675</v>
      </c>
      <c r="BL11" s="170" t="s">
        <v>676</v>
      </c>
      <c r="BM11" s="170" t="s">
        <v>677</v>
      </c>
      <c r="BN11" s="170" t="s">
        <v>678</v>
      </c>
      <c r="BO11" s="170" t="s">
        <v>679</v>
      </c>
      <c r="BP11" s="170" t="s">
        <v>680</v>
      </c>
      <c r="BQ11" s="170" t="s">
        <v>681</v>
      </c>
      <c r="BR11" s="170" t="s">
        <v>682</v>
      </c>
      <c r="BS11" s="170" t="s">
        <v>683</v>
      </c>
      <c r="BT11" s="170" t="s">
        <v>684</v>
      </c>
      <c r="BU11" s="170" t="s">
        <v>685</v>
      </c>
      <c r="BV11" s="170" t="s">
        <v>686</v>
      </c>
      <c r="BX11" s="147">
        <v>44196</v>
      </c>
      <c r="BY11" s="147">
        <v>44561</v>
      </c>
      <c r="BZ11" s="147">
        <v>44926</v>
      </c>
      <c r="CA11" s="147">
        <v>45291</v>
      </c>
      <c r="CB11" s="147">
        <v>45657</v>
      </c>
      <c r="CC11" s="147">
        <v>46022</v>
      </c>
      <c r="CD11" s="147">
        <v>46387</v>
      </c>
      <c r="CE11" s="147">
        <v>46752</v>
      </c>
      <c r="CF11" s="147">
        <v>47118</v>
      </c>
      <c r="CG11" s="147">
        <v>47483</v>
      </c>
      <c r="CH11" s="147">
        <v>47848</v>
      </c>
      <c r="CI11" s="147">
        <v>48213</v>
      </c>
      <c r="CJ11" s="147">
        <v>48579</v>
      </c>
      <c r="CK11" s="147">
        <v>48944</v>
      </c>
      <c r="CL11" s="147">
        <v>49309</v>
      </c>
      <c r="CM11" s="147">
        <v>49674</v>
      </c>
      <c r="CO11" s="147">
        <v>44196</v>
      </c>
      <c r="CP11" s="147">
        <v>44561</v>
      </c>
      <c r="CQ11" s="147">
        <v>44926</v>
      </c>
      <c r="CR11" s="147">
        <v>45291</v>
      </c>
      <c r="CS11" s="147">
        <v>45657</v>
      </c>
      <c r="CT11" s="147">
        <v>46022</v>
      </c>
      <c r="CU11" s="147">
        <v>46387</v>
      </c>
      <c r="CV11" s="147">
        <v>46752</v>
      </c>
      <c r="CW11" s="147">
        <v>47118</v>
      </c>
      <c r="CX11" s="147">
        <v>47483</v>
      </c>
      <c r="CY11" s="147">
        <v>47848</v>
      </c>
      <c r="CZ11" s="147">
        <v>48213</v>
      </c>
      <c r="DA11" s="147">
        <v>48579</v>
      </c>
      <c r="DB11" s="147">
        <v>48944</v>
      </c>
      <c r="DC11" s="147">
        <v>49309</v>
      </c>
      <c r="DD11" s="147">
        <v>49674</v>
      </c>
      <c r="DF11" s="147">
        <v>49674</v>
      </c>
      <c r="DH11" s="148" t="s">
        <v>705</v>
      </c>
      <c r="DJ11" s="147">
        <v>49674</v>
      </c>
    </row>
    <row r="12" spans="1:114" x14ac:dyDescent="0.2">
      <c r="A12" s="143" t="s">
        <v>269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</row>
    <row r="13" spans="1:114" x14ac:dyDescent="0.2">
      <c r="A13" s="143" t="s">
        <v>270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114" x14ac:dyDescent="0.2">
      <c r="A14" s="143"/>
      <c r="B14" s="143" t="s">
        <v>290</v>
      </c>
      <c r="C14" s="143"/>
      <c r="D14" s="146">
        <v>29535742</v>
      </c>
      <c r="E14" s="146"/>
      <c r="F14" s="146">
        <v>-16392923</v>
      </c>
      <c r="G14" s="143"/>
      <c r="H14" s="146">
        <f t="shared" ref="H14:H17" si="0">SUM(D14:F14)</f>
        <v>13142819</v>
      </c>
      <c r="I14" s="143"/>
      <c r="J14" s="149">
        <v>-0.04</v>
      </c>
      <c r="K14" s="143"/>
      <c r="L14" s="146">
        <f>D14*-J14</f>
        <v>1181429.68</v>
      </c>
      <c r="M14" s="143"/>
      <c r="N14" s="150">
        <f>H14+L14</f>
        <v>14324248.68</v>
      </c>
      <c r="O14" s="143"/>
      <c r="P14" s="167">
        <v>3.1699999999999999E-2</v>
      </c>
      <c r="Q14" s="167"/>
      <c r="R14" s="167">
        <v>6.0999999999999999E-2</v>
      </c>
      <c r="S14" s="167"/>
      <c r="T14" s="146">
        <f>D14*P14</f>
        <v>936283.02139999997</v>
      </c>
      <c r="U14" s="167"/>
      <c r="V14" s="146">
        <f>D14*R14</f>
        <v>1801680.2619999999</v>
      </c>
      <c r="W14" s="146"/>
      <c r="X14" s="146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114" x14ac:dyDescent="0.2">
      <c r="A15" s="143"/>
      <c r="B15" s="143" t="s">
        <v>297</v>
      </c>
      <c r="C15" s="143"/>
      <c r="D15" s="146">
        <v>45553347</v>
      </c>
      <c r="E15" s="146"/>
      <c r="F15" s="146">
        <v>-17738141</v>
      </c>
      <c r="G15" s="143"/>
      <c r="H15" s="146">
        <f t="shared" si="0"/>
        <v>27815206</v>
      </c>
      <c r="I15" s="143"/>
      <c r="J15" s="149">
        <v>-0.04</v>
      </c>
      <c r="K15" s="143"/>
      <c r="L15" s="146">
        <f t="shared" ref="L15:L21" si="1">D15*-J15</f>
        <v>1822133.8800000001</v>
      </c>
      <c r="M15" s="143"/>
      <c r="N15" s="150">
        <f t="shared" ref="N15:N21" si="2">H15+L15</f>
        <v>29637339.879999999</v>
      </c>
      <c r="O15" s="143"/>
      <c r="P15" s="167">
        <v>4.5400000000000003E-2</v>
      </c>
      <c r="Q15" s="167"/>
      <c r="R15" s="167">
        <v>8.1600000000000006E-2</v>
      </c>
      <c r="S15" s="167"/>
      <c r="T15" s="146">
        <f t="shared" ref="T15:T75" si="3">D15*P15</f>
        <v>2068121.9538</v>
      </c>
      <c r="U15" s="167"/>
      <c r="V15" s="146">
        <f t="shared" ref="V15:V75" si="4">D15*R15</f>
        <v>3717153.1152000003</v>
      </c>
      <c r="W15" s="146"/>
      <c r="X15" s="146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</row>
    <row r="16" spans="1:114" x14ac:dyDescent="0.2">
      <c r="A16" s="143"/>
      <c r="B16" s="143" t="s">
        <v>291</v>
      </c>
      <c r="C16" s="143"/>
      <c r="D16" s="146">
        <v>475691478</v>
      </c>
      <c r="E16" s="146"/>
      <c r="F16" s="146">
        <v>-112434187</v>
      </c>
      <c r="G16" s="146"/>
      <c r="H16" s="146">
        <f t="shared" si="0"/>
        <v>363257291</v>
      </c>
      <c r="I16" s="146"/>
      <c r="J16" s="149">
        <v>-0.04</v>
      </c>
      <c r="K16" s="146"/>
      <c r="L16" s="146">
        <f t="shared" si="1"/>
        <v>19027659.120000001</v>
      </c>
      <c r="M16" s="143"/>
      <c r="N16" s="150">
        <f t="shared" si="2"/>
        <v>382284950.12</v>
      </c>
      <c r="O16" s="146"/>
      <c r="P16" s="167">
        <v>5.1900000000000002E-2</v>
      </c>
      <c r="Q16" s="167"/>
      <c r="R16" s="167">
        <v>0.1022</v>
      </c>
      <c r="S16" s="167"/>
      <c r="T16" s="146">
        <f t="shared" si="3"/>
        <v>24688387.7082</v>
      </c>
      <c r="U16" s="167"/>
      <c r="V16" s="146">
        <f t="shared" si="4"/>
        <v>48615669.051600002</v>
      </c>
      <c r="W16" s="146"/>
      <c r="X16" s="146"/>
      <c r="Y16" s="146"/>
      <c r="Z16" s="146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</row>
    <row r="17" spans="1:114" x14ac:dyDescent="0.2">
      <c r="A17" s="143"/>
      <c r="B17" s="143" t="s">
        <v>298</v>
      </c>
      <c r="C17" s="143"/>
      <c r="D17" s="146">
        <v>335830028</v>
      </c>
      <c r="E17" s="146"/>
      <c r="F17" s="146">
        <v>-110279694</v>
      </c>
      <c r="G17" s="146"/>
      <c r="H17" s="146">
        <f t="shared" si="0"/>
        <v>225550334</v>
      </c>
      <c r="I17" s="146"/>
      <c r="J17" s="149">
        <v>-0.04</v>
      </c>
      <c r="K17" s="146"/>
      <c r="L17" s="146">
        <f t="shared" si="1"/>
        <v>13433201.120000001</v>
      </c>
      <c r="M17" s="143"/>
      <c r="N17" s="150">
        <f t="shared" si="2"/>
        <v>238983535.12</v>
      </c>
      <c r="O17" s="146"/>
      <c r="P17" s="167">
        <v>4.9200000000000001E-2</v>
      </c>
      <c r="Q17" s="167"/>
      <c r="R17" s="167">
        <v>9.0300000000000005E-2</v>
      </c>
      <c r="S17" s="167"/>
      <c r="T17" s="146">
        <f t="shared" si="3"/>
        <v>16522837.377599999</v>
      </c>
      <c r="U17" s="167"/>
      <c r="V17" s="146">
        <f t="shared" si="4"/>
        <v>30325451.5284</v>
      </c>
      <c r="W17" s="146"/>
      <c r="X17" s="146"/>
      <c r="Y17" s="146"/>
      <c r="Z17" s="146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</row>
    <row r="18" spans="1:114" x14ac:dyDescent="0.2">
      <c r="A18" s="143"/>
      <c r="B18" s="143" t="s">
        <v>292</v>
      </c>
      <c r="C18" s="143"/>
      <c r="D18" s="146">
        <v>51368471</v>
      </c>
      <c r="E18" s="146"/>
      <c r="F18" s="146">
        <v>-10926704</v>
      </c>
      <c r="G18" s="146"/>
      <c r="H18" s="146">
        <f>SUM(D18:F18)</f>
        <v>40441767</v>
      </c>
      <c r="I18" s="146"/>
      <c r="J18" s="149">
        <v>-0.04</v>
      </c>
      <c r="K18" s="146"/>
      <c r="L18" s="146">
        <f t="shared" si="1"/>
        <v>2054738.84</v>
      </c>
      <c r="M18" s="143"/>
      <c r="N18" s="150">
        <f t="shared" si="2"/>
        <v>42496505.840000004</v>
      </c>
      <c r="O18" s="146"/>
      <c r="P18" s="167">
        <v>5.2900000000000003E-2</v>
      </c>
      <c r="Q18" s="167"/>
      <c r="R18" s="167">
        <v>0.106</v>
      </c>
      <c r="S18" s="167"/>
      <c r="T18" s="146">
        <f t="shared" si="3"/>
        <v>2717392.1159000001</v>
      </c>
      <c r="U18" s="167"/>
      <c r="V18" s="146">
        <f t="shared" si="4"/>
        <v>5445057.926</v>
      </c>
      <c r="W18" s="146"/>
      <c r="X18" s="146"/>
      <c r="Y18" s="146"/>
      <c r="Z18" s="146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</row>
    <row r="19" spans="1:114" x14ac:dyDescent="0.2">
      <c r="A19" s="143"/>
      <c r="B19" s="143" t="s">
        <v>293</v>
      </c>
      <c r="C19" s="143"/>
      <c r="D19" s="146">
        <v>16028996</v>
      </c>
      <c r="E19" s="146"/>
      <c r="F19" s="146">
        <v>-7224123</v>
      </c>
      <c r="G19" s="146"/>
      <c r="H19" s="146">
        <f t="shared" ref="H19:H21" si="5">SUM(D19:F19)</f>
        <v>8804873</v>
      </c>
      <c r="I19" s="146"/>
      <c r="J19" s="149">
        <v>-0.04</v>
      </c>
      <c r="K19" s="146"/>
      <c r="L19" s="146">
        <f t="shared" si="1"/>
        <v>641159.84</v>
      </c>
      <c r="M19" s="143"/>
      <c r="N19" s="150">
        <f t="shared" si="2"/>
        <v>9446032.8399999999</v>
      </c>
      <c r="O19" s="146"/>
      <c r="P19" s="167">
        <v>3.7400000000000003E-2</v>
      </c>
      <c r="Q19" s="167"/>
      <c r="R19" s="167">
        <v>7.4099999999999999E-2</v>
      </c>
      <c r="S19" s="167"/>
      <c r="T19" s="146">
        <f t="shared" si="3"/>
        <v>599484.45040000009</v>
      </c>
      <c r="U19" s="167"/>
      <c r="V19" s="146">
        <f t="shared" si="4"/>
        <v>1187748.6036</v>
      </c>
      <c r="W19" s="146"/>
      <c r="X19" s="146"/>
      <c r="Y19" s="146"/>
      <c r="Z19" s="146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</row>
    <row r="20" spans="1:114" x14ac:dyDescent="0.2">
      <c r="A20" s="143"/>
      <c r="B20" s="143" t="s">
        <v>299</v>
      </c>
      <c r="C20" s="143"/>
      <c r="D20" s="146">
        <v>29324457</v>
      </c>
      <c r="E20" s="146"/>
      <c r="F20" s="146">
        <v>-10389867</v>
      </c>
      <c r="G20" s="146"/>
      <c r="H20" s="146">
        <f t="shared" si="5"/>
        <v>18934590</v>
      </c>
      <c r="I20" s="146"/>
      <c r="J20" s="149">
        <v>-0.04</v>
      </c>
      <c r="K20" s="146"/>
      <c r="L20" s="146">
        <f t="shared" si="1"/>
        <v>1172978.28</v>
      </c>
      <c r="M20" s="143"/>
      <c r="N20" s="150">
        <f t="shared" si="2"/>
        <v>20107568.280000001</v>
      </c>
      <c r="O20" s="146"/>
      <c r="P20" s="167">
        <v>4.7500000000000001E-2</v>
      </c>
      <c r="Q20" s="167"/>
      <c r="R20" s="167">
        <v>8.5699999999999998E-2</v>
      </c>
      <c r="S20" s="167"/>
      <c r="T20" s="146">
        <f t="shared" si="3"/>
        <v>1392911.7075</v>
      </c>
      <c r="U20" s="167"/>
      <c r="V20" s="146">
        <f t="shared" si="4"/>
        <v>2513105.9649</v>
      </c>
      <c r="W20" s="146"/>
      <c r="X20" s="146"/>
      <c r="Y20" s="146"/>
      <c r="Z20" s="146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1:114" x14ac:dyDescent="0.2">
      <c r="A21" s="143"/>
      <c r="B21" s="143" t="s">
        <v>294</v>
      </c>
      <c r="C21" s="143"/>
      <c r="D21" s="152">
        <v>7055460</v>
      </c>
      <c r="E21" s="146"/>
      <c r="F21" s="152">
        <v>-3561568</v>
      </c>
      <c r="G21" s="146"/>
      <c r="H21" s="152">
        <f t="shared" si="5"/>
        <v>3493892</v>
      </c>
      <c r="I21" s="146"/>
      <c r="J21" s="149">
        <v>-0.04</v>
      </c>
      <c r="K21" s="146"/>
      <c r="L21" s="152">
        <f t="shared" si="1"/>
        <v>282218.40000000002</v>
      </c>
      <c r="M21" s="143"/>
      <c r="N21" s="153">
        <f t="shared" si="2"/>
        <v>3776110.4</v>
      </c>
      <c r="O21" s="146"/>
      <c r="P21" s="167">
        <v>3.3599999999999998E-2</v>
      </c>
      <c r="Q21" s="167"/>
      <c r="R21" s="167">
        <v>6.8099999999999994E-2</v>
      </c>
      <c r="S21" s="167"/>
      <c r="T21" s="152">
        <f t="shared" si="3"/>
        <v>237063.45599999998</v>
      </c>
      <c r="U21" s="167"/>
      <c r="V21" s="152">
        <f t="shared" si="4"/>
        <v>480476.82599999994</v>
      </c>
      <c r="W21" s="155"/>
      <c r="X21" s="155"/>
      <c r="Y21" s="146"/>
      <c r="Z21" s="146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1:114" x14ac:dyDescent="0.2">
      <c r="A22" s="143"/>
      <c r="B22" s="143" t="s">
        <v>295</v>
      </c>
      <c r="C22" s="143"/>
      <c r="D22" s="146">
        <f>SUM(D14:D21)</f>
        <v>990387979</v>
      </c>
      <c r="E22" s="146"/>
      <c r="F22" s="146">
        <f>SUM(F14:F21)</f>
        <v>-288947207</v>
      </c>
      <c r="G22" s="146"/>
      <c r="H22" s="146">
        <f>SUM(H14:H21)</f>
        <v>701440772</v>
      </c>
      <c r="I22" s="146"/>
      <c r="J22" s="149"/>
      <c r="K22" s="146"/>
      <c r="L22" s="146">
        <f>SUM(L14:L21)</f>
        <v>39615519.160000004</v>
      </c>
      <c r="M22" s="146"/>
      <c r="N22" s="146">
        <f>SUM(N14:N21)</f>
        <v>741056291.15999997</v>
      </c>
      <c r="O22" s="146"/>
      <c r="P22" s="167"/>
      <c r="Q22" s="167"/>
      <c r="R22" s="167"/>
      <c r="S22" s="167"/>
      <c r="T22" s="146">
        <f>SUM(T14:T21)</f>
        <v>49162481.790800013</v>
      </c>
      <c r="U22" s="167"/>
      <c r="V22" s="146">
        <f>SUM(V14:V21)</f>
        <v>94086343.277700007</v>
      </c>
      <c r="W22" s="146"/>
      <c r="X22" s="167">
        <f>D22/$D$79</f>
        <v>0.19201923337464327</v>
      </c>
      <c r="Y22" s="146">
        <f>$Y$4*X22*0.5</f>
        <v>5287236.7256821664</v>
      </c>
      <c r="Z22" s="146">
        <f>Z$4*$X22</f>
        <v>27158854.925908703</v>
      </c>
      <c r="AA22" s="146">
        <f t="shared" ref="AA22:AF22" si="6">AA$4*$X22</f>
        <v>20320250.26533065</v>
      </c>
      <c r="AB22" s="146">
        <f t="shared" si="6"/>
        <v>15985626.524977857</v>
      </c>
      <c r="AC22" s="146">
        <f t="shared" si="6"/>
        <v>15985626.524977857</v>
      </c>
      <c r="AD22" s="146">
        <f t="shared" si="6"/>
        <v>15985626.524977857</v>
      </c>
      <c r="AE22" s="146">
        <f t="shared" si="6"/>
        <v>15985626.524977857</v>
      </c>
      <c r="AF22" s="146">
        <f t="shared" si="6"/>
        <v>15985626.524977857</v>
      </c>
      <c r="AG22" s="174"/>
      <c r="AH22" s="174"/>
      <c r="AI22" s="174"/>
      <c r="AJ22" s="174"/>
      <c r="AK22" s="174"/>
      <c r="AL22" s="174"/>
      <c r="AM22" s="174"/>
      <c r="AN22" s="174"/>
      <c r="AP22" s="146">
        <f>$D22+(Y22*0.5)</f>
        <v>993031597.36284113</v>
      </c>
      <c r="AQ22" s="146">
        <f>$D22+Y22+(Z22*0.5)</f>
        <v>1009254643.1886365</v>
      </c>
      <c r="AR22" s="146">
        <f>AQ22+(Z22*0.5)+(AA22*0.5)</f>
        <v>1032994195.7842562</v>
      </c>
      <c r="AS22" s="146">
        <f t="shared" ref="AS22:BE22" si="7">AR22+(AA22*0.5)+(AB22*0.5)</f>
        <v>1051147134.1794105</v>
      </c>
      <c r="AT22" s="146">
        <f t="shared" si="7"/>
        <v>1067132760.7043884</v>
      </c>
      <c r="AU22" s="146">
        <f t="shared" si="7"/>
        <v>1083118387.2293661</v>
      </c>
      <c r="AV22" s="146">
        <f t="shared" si="7"/>
        <v>1099104013.7543437</v>
      </c>
      <c r="AW22" s="146">
        <f t="shared" si="7"/>
        <v>1115089640.2793214</v>
      </c>
      <c r="AX22" s="146">
        <f t="shared" si="7"/>
        <v>1123082453.5418103</v>
      </c>
      <c r="AY22" s="146">
        <f t="shared" si="7"/>
        <v>1123082453.5418103</v>
      </c>
      <c r="AZ22" s="146">
        <f t="shared" si="7"/>
        <v>1123082453.5418103</v>
      </c>
      <c r="BA22" s="146">
        <f t="shared" si="7"/>
        <v>1123082453.5418103</v>
      </c>
      <c r="BB22" s="146">
        <f t="shared" si="7"/>
        <v>1123082453.5418103</v>
      </c>
      <c r="BC22" s="146">
        <f t="shared" si="7"/>
        <v>1123082453.5418103</v>
      </c>
      <c r="BD22" s="146">
        <f t="shared" si="7"/>
        <v>1123082453.5418103</v>
      </c>
      <c r="BE22" s="146">
        <f t="shared" si="7"/>
        <v>1123082453.5418103</v>
      </c>
      <c r="BG22" s="146">
        <f>AP22*$T23</f>
        <v>49293709.998715289</v>
      </c>
      <c r="BH22" s="146">
        <f>(AQ22*$T23*0.5)+(AQ22*$V23*0.5)</f>
        <v>72988841.190135449</v>
      </c>
      <c r="BI22" s="146">
        <f>(AR22*$V23)</f>
        <v>98133911.728778347</v>
      </c>
      <c r="BJ22" s="146">
        <f t="shared" ref="BJ22:BO22" si="8">(AS22*$V23)</f>
        <v>99858431.441820443</v>
      </c>
      <c r="BK22" s="146">
        <f t="shared" si="8"/>
        <v>101377057.65359737</v>
      </c>
      <c r="BL22" s="146">
        <f t="shared" si="8"/>
        <v>102895683.86537428</v>
      </c>
      <c r="BM22" s="146">
        <f t="shared" si="8"/>
        <v>104414310.07715119</v>
      </c>
      <c r="BN22" s="146">
        <f t="shared" si="8"/>
        <v>105932936.28892809</v>
      </c>
      <c r="BO22" s="146">
        <f t="shared" si="8"/>
        <v>106692249.39481655</v>
      </c>
      <c r="BP22" s="174"/>
      <c r="BQ22" s="174"/>
      <c r="BR22" s="174"/>
      <c r="BS22" s="174"/>
      <c r="BT22" s="174"/>
      <c r="BU22" s="174"/>
      <c r="BV22" s="174"/>
      <c r="BX22" s="150">
        <f>F22-BG22</f>
        <v>-338240916.99871528</v>
      </c>
      <c r="BY22" s="150">
        <f>BX22-BH22</f>
        <v>-411229758.18885076</v>
      </c>
      <c r="BZ22" s="150">
        <f>BY22-BI22</f>
        <v>-509363669.91762912</v>
      </c>
      <c r="CA22" s="146">
        <f t="shared" ref="CA22:CM22" si="9">BZ22-BJ22</f>
        <v>-609222101.35944963</v>
      </c>
      <c r="CB22" s="146">
        <f t="shared" si="9"/>
        <v>-710599159.01304698</v>
      </c>
      <c r="CC22" s="146">
        <f t="shared" si="9"/>
        <v>-813494842.87842131</v>
      </c>
      <c r="CD22" s="146">
        <f t="shared" si="9"/>
        <v>-917909152.95557249</v>
      </c>
      <c r="CE22" s="146">
        <f t="shared" si="9"/>
        <v>-1023842089.2445006</v>
      </c>
      <c r="CF22" s="146">
        <f t="shared" si="9"/>
        <v>-1130534338.6393173</v>
      </c>
      <c r="CG22" s="146">
        <f t="shared" si="9"/>
        <v>-1130534338.6393173</v>
      </c>
      <c r="CH22" s="146">
        <f t="shared" si="9"/>
        <v>-1130534338.6393173</v>
      </c>
      <c r="CI22" s="146">
        <f t="shared" si="9"/>
        <v>-1130534338.6393173</v>
      </c>
      <c r="CJ22" s="146">
        <f t="shared" si="9"/>
        <v>-1130534338.6393173</v>
      </c>
      <c r="CK22" s="146">
        <f t="shared" si="9"/>
        <v>-1130534338.6393173</v>
      </c>
      <c r="CL22" s="146">
        <f t="shared" si="9"/>
        <v>-1130534338.6393173</v>
      </c>
      <c r="CM22" s="146">
        <f t="shared" si="9"/>
        <v>-1130534338.6393173</v>
      </c>
      <c r="CO22" s="150">
        <f>D22+Y22</f>
        <v>995675215.72568214</v>
      </c>
      <c r="CP22" s="150">
        <f>CO22+Z22</f>
        <v>1022834070.6515908</v>
      </c>
      <c r="CQ22" s="150">
        <f t="shared" ref="CQ22:DD22" si="10">CP22+AA22</f>
        <v>1043154320.9169215</v>
      </c>
      <c r="CR22" s="150">
        <f t="shared" si="10"/>
        <v>1059139947.4418993</v>
      </c>
      <c r="CS22" s="150">
        <f t="shared" si="10"/>
        <v>1075125573.9668772</v>
      </c>
      <c r="CT22" s="150">
        <f t="shared" si="10"/>
        <v>1091111200.4918551</v>
      </c>
      <c r="CU22" s="150">
        <f t="shared" si="10"/>
        <v>1107096827.0168331</v>
      </c>
      <c r="CV22" s="150">
        <f t="shared" si="10"/>
        <v>1123082453.541811</v>
      </c>
      <c r="CW22" s="150">
        <f t="shared" si="10"/>
        <v>1123082453.541811</v>
      </c>
      <c r="CX22" s="150">
        <f t="shared" si="10"/>
        <v>1123082453.541811</v>
      </c>
      <c r="CY22" s="150">
        <f t="shared" si="10"/>
        <v>1123082453.541811</v>
      </c>
      <c r="CZ22" s="150">
        <f t="shared" si="10"/>
        <v>1123082453.541811</v>
      </c>
      <c r="DA22" s="150">
        <f t="shared" si="10"/>
        <v>1123082453.541811</v>
      </c>
      <c r="DB22" s="150">
        <f t="shared" si="10"/>
        <v>1123082453.541811</v>
      </c>
      <c r="DC22" s="150">
        <f t="shared" si="10"/>
        <v>1123082453.541811</v>
      </c>
      <c r="DD22" s="150">
        <f t="shared" si="10"/>
        <v>1123082453.541811</v>
      </c>
      <c r="DF22" s="146">
        <f>DD22+CM22</f>
        <v>-7451885.0975062847</v>
      </c>
      <c r="DH22" s="150">
        <f>L22</f>
        <v>39615519.160000004</v>
      </c>
      <c r="DJ22" s="150">
        <f>DF22+DH22</f>
        <v>32163634.062493719</v>
      </c>
    </row>
    <row r="23" spans="1:114" x14ac:dyDescent="0.2">
      <c r="A23" s="143"/>
      <c r="B23" s="143"/>
      <c r="C23" s="143"/>
      <c r="D23" s="146"/>
      <c r="E23" s="146"/>
      <c r="F23" s="146"/>
      <c r="G23" s="146"/>
      <c r="H23" s="146"/>
      <c r="I23" s="146"/>
      <c r="J23" s="149"/>
      <c r="K23" s="146"/>
      <c r="L23" s="146"/>
      <c r="M23" s="146"/>
      <c r="N23" s="146"/>
      <c r="O23" s="146"/>
      <c r="P23" s="167"/>
      <c r="Q23" s="167"/>
      <c r="R23" s="167"/>
      <c r="S23" s="167"/>
      <c r="T23" s="167">
        <f>T22/D22</f>
        <v>4.96396188496145E-2</v>
      </c>
      <c r="U23" s="167"/>
      <c r="V23" s="167">
        <f>V22/D22</f>
        <v>9.4999480277112705E-2</v>
      </c>
      <c r="W23" s="167"/>
      <c r="X23" s="167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</row>
    <row r="24" spans="1:114" x14ac:dyDescent="0.2">
      <c r="A24" s="143" t="s">
        <v>271</v>
      </c>
      <c r="B24" s="143"/>
      <c r="C24" s="143"/>
      <c r="D24" s="146"/>
      <c r="E24" s="146"/>
      <c r="F24" s="146"/>
      <c r="G24" s="146"/>
      <c r="H24" s="146"/>
      <c r="I24" s="146"/>
      <c r="J24" s="149"/>
      <c r="K24" s="146"/>
      <c r="L24" s="146"/>
      <c r="M24" s="146"/>
      <c r="N24" s="146"/>
      <c r="O24" s="146"/>
      <c r="P24" s="167"/>
      <c r="Q24" s="167"/>
      <c r="R24" s="167"/>
      <c r="S24" s="167"/>
      <c r="T24" s="146"/>
      <c r="U24" s="167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114" x14ac:dyDescent="0.2">
      <c r="A25" s="143"/>
      <c r="B25" s="143" t="s">
        <v>290</v>
      </c>
      <c r="C25" s="143"/>
      <c r="D25" s="146">
        <v>22056975</v>
      </c>
      <c r="E25" s="146"/>
      <c r="F25" s="146">
        <v>-10737142</v>
      </c>
      <c r="G25" s="146"/>
      <c r="H25" s="146">
        <f t="shared" ref="H25:H33" si="11">SUM(D25:F25)</f>
        <v>11319833</v>
      </c>
      <c r="I25" s="146"/>
      <c r="J25" s="149">
        <v>-7.0000000000000007E-2</v>
      </c>
      <c r="K25" s="146"/>
      <c r="L25" s="146">
        <f t="shared" ref="L25:L33" si="12">D25*-J25</f>
        <v>1543988.2500000002</v>
      </c>
      <c r="M25" s="143"/>
      <c r="N25" s="150">
        <f t="shared" ref="N25:N33" si="13">H25+L25</f>
        <v>12863821.25</v>
      </c>
      <c r="O25" s="146"/>
      <c r="P25" s="167">
        <v>1.6799999999999999E-2</v>
      </c>
      <c r="Q25" s="167"/>
      <c r="R25" s="167">
        <v>4.24E-2</v>
      </c>
      <c r="S25" s="167"/>
      <c r="T25" s="146">
        <f t="shared" si="3"/>
        <v>370557.18</v>
      </c>
      <c r="U25" s="167"/>
      <c r="V25" s="146">
        <f t="shared" si="4"/>
        <v>935215.74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</row>
    <row r="26" spans="1:114" x14ac:dyDescent="0.2">
      <c r="A26" s="143"/>
      <c r="B26" s="143" t="s">
        <v>297</v>
      </c>
      <c r="C26" s="143"/>
      <c r="D26" s="146">
        <v>8491199</v>
      </c>
      <c r="E26" s="146"/>
      <c r="F26" s="146">
        <v>-6589785</v>
      </c>
      <c r="G26" s="146"/>
      <c r="H26" s="146">
        <f t="shared" si="11"/>
        <v>1901414</v>
      </c>
      <c r="I26" s="146"/>
      <c r="J26" s="149">
        <v>-7.0000000000000007E-2</v>
      </c>
      <c r="K26" s="146"/>
      <c r="L26" s="146">
        <f t="shared" si="12"/>
        <v>594383.93000000005</v>
      </c>
      <c r="M26" s="143"/>
      <c r="N26" s="150">
        <f t="shared" si="13"/>
        <v>2495797.9300000002</v>
      </c>
      <c r="O26" s="146"/>
      <c r="P26" s="167">
        <v>1.14E-2</v>
      </c>
      <c r="Q26" s="167"/>
      <c r="R26" s="167">
        <v>2.12E-2</v>
      </c>
      <c r="S26" s="167"/>
      <c r="T26" s="146">
        <f t="shared" si="3"/>
        <v>96799.668600000005</v>
      </c>
      <c r="U26" s="167"/>
      <c r="V26" s="146">
        <f t="shared" si="4"/>
        <v>180013.41880000001</v>
      </c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114" x14ac:dyDescent="0.2">
      <c r="A27" s="143"/>
      <c r="B27" s="143" t="s">
        <v>291</v>
      </c>
      <c r="C27" s="143"/>
      <c r="D27" s="146">
        <v>369600397</v>
      </c>
      <c r="E27" s="146"/>
      <c r="F27" s="146">
        <v>-124256311</v>
      </c>
      <c r="G27" s="146"/>
      <c r="H27" s="146">
        <f t="shared" si="11"/>
        <v>245344086</v>
      </c>
      <c r="I27" s="146"/>
      <c r="J27" s="149">
        <v>-7.0000000000000007E-2</v>
      </c>
      <c r="K27" s="146"/>
      <c r="L27" s="146">
        <f t="shared" si="12"/>
        <v>25872027.790000003</v>
      </c>
      <c r="M27" s="143"/>
      <c r="N27" s="150">
        <f t="shared" si="13"/>
        <v>271216113.79000002</v>
      </c>
      <c r="O27" s="146"/>
      <c r="P27" s="167">
        <v>4.8300000000000003E-2</v>
      </c>
      <c r="Q27" s="167"/>
      <c r="R27" s="167">
        <v>5.4100000000000002E-2</v>
      </c>
      <c r="S27" s="167"/>
      <c r="T27" s="146">
        <f t="shared" si="3"/>
        <v>17851699.175100002</v>
      </c>
      <c r="U27" s="167"/>
      <c r="V27" s="146">
        <f t="shared" si="4"/>
        <v>19995381.477700002</v>
      </c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</row>
    <row r="28" spans="1:114" x14ac:dyDescent="0.2">
      <c r="A28" s="143"/>
      <c r="B28" s="143" t="s">
        <v>298</v>
      </c>
      <c r="C28" s="143"/>
      <c r="D28" s="146">
        <v>140930831</v>
      </c>
      <c r="E28" s="151"/>
      <c r="F28" s="146">
        <v>-71240328</v>
      </c>
      <c r="G28" s="146"/>
      <c r="H28" s="146">
        <f t="shared" si="11"/>
        <v>69690503</v>
      </c>
      <c r="I28" s="146"/>
      <c r="J28" s="149">
        <v>-7.0000000000000007E-2</v>
      </c>
      <c r="K28" s="146"/>
      <c r="L28" s="146">
        <f t="shared" si="12"/>
        <v>9865158.1700000018</v>
      </c>
      <c r="M28" s="143"/>
      <c r="N28" s="150">
        <f t="shared" si="13"/>
        <v>79555661.170000002</v>
      </c>
      <c r="O28" s="146"/>
      <c r="P28" s="167">
        <v>4.1599999999999998E-2</v>
      </c>
      <c r="Q28" s="167"/>
      <c r="R28" s="167">
        <v>4.1500000000000002E-2</v>
      </c>
      <c r="S28" s="167"/>
      <c r="T28" s="146">
        <f t="shared" si="3"/>
        <v>5862722.5696</v>
      </c>
      <c r="U28" s="167"/>
      <c r="V28" s="146">
        <f t="shared" si="4"/>
        <v>5848629.4865000006</v>
      </c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</row>
    <row r="29" spans="1:114" x14ac:dyDescent="0.2">
      <c r="A29" s="143"/>
      <c r="B29" s="143" t="s">
        <v>292</v>
      </c>
      <c r="C29" s="143"/>
      <c r="D29" s="146">
        <v>43274490</v>
      </c>
      <c r="E29" s="146"/>
      <c r="F29" s="146">
        <v>-24793360</v>
      </c>
      <c r="G29" s="146"/>
      <c r="H29" s="146">
        <f t="shared" si="11"/>
        <v>18481130</v>
      </c>
      <c r="I29" s="146"/>
      <c r="J29" s="149">
        <v>-7.0000000000000007E-2</v>
      </c>
      <c r="K29" s="146"/>
      <c r="L29" s="146">
        <f t="shared" si="12"/>
        <v>3029214.3000000003</v>
      </c>
      <c r="M29" s="143"/>
      <c r="N29" s="150">
        <f t="shared" si="13"/>
        <v>21510344.300000001</v>
      </c>
      <c r="O29" s="146"/>
      <c r="P29" s="167">
        <v>3.3399999999999999E-2</v>
      </c>
      <c r="Q29" s="167"/>
      <c r="R29" s="167">
        <v>3.7199999999999997E-2</v>
      </c>
      <c r="S29" s="167"/>
      <c r="T29" s="146">
        <f t="shared" si="3"/>
        <v>1445367.966</v>
      </c>
      <c r="U29" s="167"/>
      <c r="V29" s="146">
        <f t="shared" si="4"/>
        <v>1609811.0279999999</v>
      </c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</row>
    <row r="30" spans="1:114" x14ac:dyDescent="0.2">
      <c r="A30" s="143"/>
      <c r="B30" s="143" t="s">
        <v>293</v>
      </c>
      <c r="C30" s="143"/>
      <c r="D30" s="146">
        <v>13719113</v>
      </c>
      <c r="E30" s="146"/>
      <c r="F30" s="146">
        <v>-8795425</v>
      </c>
      <c r="G30" s="146"/>
      <c r="H30" s="146">
        <f t="shared" si="11"/>
        <v>4923688</v>
      </c>
      <c r="I30" s="146"/>
      <c r="J30" s="149">
        <v>-7.0000000000000007E-2</v>
      </c>
      <c r="K30" s="146"/>
      <c r="L30" s="146">
        <f t="shared" si="12"/>
        <v>960337.91000000015</v>
      </c>
      <c r="M30" s="143"/>
      <c r="N30" s="150">
        <f t="shared" si="13"/>
        <v>5884025.9100000001</v>
      </c>
      <c r="O30" s="146"/>
      <c r="P30" s="167">
        <v>2.3699999999999999E-2</v>
      </c>
      <c r="Q30" s="167"/>
      <c r="R30" s="167">
        <v>3.1099999999999999E-2</v>
      </c>
      <c r="S30" s="167"/>
      <c r="T30" s="146">
        <f t="shared" si="3"/>
        <v>325142.97810000001</v>
      </c>
      <c r="U30" s="167"/>
      <c r="V30" s="146">
        <f t="shared" si="4"/>
        <v>426664.4143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</row>
    <row r="31" spans="1:114" x14ac:dyDescent="0.2">
      <c r="A31" s="143"/>
      <c r="B31" s="143" t="s">
        <v>299</v>
      </c>
      <c r="C31" s="143"/>
      <c r="D31" s="146">
        <v>12223380</v>
      </c>
      <c r="E31" s="146"/>
      <c r="F31" s="146">
        <v>-6951331</v>
      </c>
      <c r="G31" s="146"/>
      <c r="H31" s="146">
        <f t="shared" ref="H31:H32" si="14">SUM(D31:F31)</f>
        <v>5272049</v>
      </c>
      <c r="I31" s="146"/>
      <c r="J31" s="149">
        <v>-7.0000000000000007E-2</v>
      </c>
      <c r="K31" s="146"/>
      <c r="L31" s="146">
        <f t="shared" ref="L31:L32" si="15">D31*-J31</f>
        <v>855636.60000000009</v>
      </c>
      <c r="M31" s="143"/>
      <c r="N31" s="150">
        <f t="shared" ref="N31:N32" si="16">H31+L31</f>
        <v>6127685.5999999996</v>
      </c>
      <c r="O31" s="146"/>
      <c r="P31" s="167">
        <v>3.6900000000000002E-2</v>
      </c>
      <c r="Q31" s="167"/>
      <c r="R31" s="167">
        <v>3.5900000000000001E-2</v>
      </c>
      <c r="S31" s="167"/>
      <c r="T31" s="146">
        <f t="shared" si="3"/>
        <v>451042.72200000001</v>
      </c>
      <c r="U31" s="167"/>
      <c r="V31" s="146">
        <f t="shared" si="4"/>
        <v>438819.342</v>
      </c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</row>
    <row r="32" spans="1:114" x14ac:dyDescent="0.2">
      <c r="A32" s="143"/>
      <c r="B32" s="143" t="s">
        <v>294</v>
      </c>
      <c r="C32" s="143"/>
      <c r="D32" s="146">
        <v>1749101</v>
      </c>
      <c r="E32" s="146"/>
      <c r="F32" s="146">
        <v>-1623519</v>
      </c>
      <c r="G32" s="146"/>
      <c r="H32" s="146">
        <f t="shared" si="14"/>
        <v>125582</v>
      </c>
      <c r="I32" s="146"/>
      <c r="J32" s="149">
        <v>-7.0000000000000007E-2</v>
      </c>
      <c r="K32" s="146"/>
      <c r="L32" s="146">
        <f t="shared" si="15"/>
        <v>122437.07</v>
      </c>
      <c r="M32" s="143"/>
      <c r="N32" s="150">
        <f t="shared" si="16"/>
        <v>248019.07</v>
      </c>
      <c r="O32" s="146"/>
      <c r="P32" s="167">
        <v>1.06E-2</v>
      </c>
      <c r="Q32" s="167"/>
      <c r="R32" s="167">
        <v>1.06E-2</v>
      </c>
      <c r="S32" s="167"/>
      <c r="T32" s="146">
        <f t="shared" si="3"/>
        <v>18540.470600000001</v>
      </c>
      <c r="U32" s="167"/>
      <c r="V32" s="146">
        <f t="shared" si="4"/>
        <v>18540.470600000001</v>
      </c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</row>
    <row r="33" spans="1:114" x14ac:dyDescent="0.2">
      <c r="A33" s="143"/>
      <c r="B33" s="143" t="s">
        <v>300</v>
      </c>
      <c r="C33" s="143"/>
      <c r="D33" s="152">
        <v>962012</v>
      </c>
      <c r="E33" s="146"/>
      <c r="F33" s="152">
        <v>-927221</v>
      </c>
      <c r="G33" s="146"/>
      <c r="H33" s="152">
        <f t="shared" si="11"/>
        <v>34791</v>
      </c>
      <c r="I33" s="146"/>
      <c r="J33" s="149">
        <v>-7.0000000000000007E-2</v>
      </c>
      <c r="K33" s="146"/>
      <c r="L33" s="152">
        <f t="shared" si="12"/>
        <v>67340.840000000011</v>
      </c>
      <c r="M33" s="143"/>
      <c r="N33" s="153">
        <f t="shared" si="13"/>
        <v>102131.84000000001</v>
      </c>
      <c r="O33" s="146"/>
      <c r="P33" s="167">
        <v>8.9999999999999993E-3</v>
      </c>
      <c r="Q33" s="167"/>
      <c r="R33" s="167">
        <v>7.9000000000000008E-3</v>
      </c>
      <c r="S33" s="167"/>
      <c r="T33" s="152">
        <f t="shared" si="3"/>
        <v>8658.1080000000002</v>
      </c>
      <c r="U33" s="167"/>
      <c r="V33" s="152">
        <f t="shared" si="4"/>
        <v>7599.8948000000009</v>
      </c>
      <c r="W33" s="155"/>
      <c r="X33" s="155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1:114" x14ac:dyDescent="0.2">
      <c r="A34" s="143"/>
      <c r="B34" s="143" t="s">
        <v>295</v>
      </c>
      <c r="C34" s="143"/>
      <c r="D34" s="146">
        <f>SUM(D25:D33)</f>
        <v>613007498</v>
      </c>
      <c r="E34" s="146"/>
      <c r="F34" s="146">
        <f>SUM(F25:F33)</f>
        <v>-255914422</v>
      </c>
      <c r="G34" s="146"/>
      <c r="H34" s="146">
        <f>SUM(H25:H33)</f>
        <v>357093076</v>
      </c>
      <c r="I34" s="146"/>
      <c r="J34" s="149"/>
      <c r="K34" s="146"/>
      <c r="L34" s="146">
        <f>SUM(L25:L33)</f>
        <v>42910524.859999999</v>
      </c>
      <c r="M34" s="146"/>
      <c r="N34" s="146">
        <f>SUM(N25:N33)</f>
        <v>400003600.86000007</v>
      </c>
      <c r="O34" s="146"/>
      <c r="P34" s="167"/>
      <c r="Q34" s="167"/>
      <c r="R34" s="167"/>
      <c r="S34" s="167"/>
      <c r="T34" s="146">
        <f>SUM(T25:T33)</f>
        <v>26430530.838000007</v>
      </c>
      <c r="U34" s="167"/>
      <c r="V34" s="146">
        <f>SUM(V25:V33)</f>
        <v>29460675.272700004</v>
      </c>
      <c r="W34" s="146"/>
      <c r="X34" s="167">
        <f>D34/$D$79</f>
        <v>0.11885163422290304</v>
      </c>
      <c r="Y34" s="146">
        <f>$Y$4*X34*0.5</f>
        <v>3272571.7852681424</v>
      </c>
      <c r="Z34" s="146">
        <f>Z$4*$X34</f>
        <v>16810161.330397438</v>
      </c>
      <c r="AA34" s="146">
        <f t="shared" ref="AA34:AM34" si="17">AA$4*$X34</f>
        <v>12577359.618663324</v>
      </c>
      <c r="AB34" s="146">
        <f t="shared" si="17"/>
        <v>9894414.2374723963</v>
      </c>
      <c r="AC34" s="146">
        <f t="shared" si="17"/>
        <v>9894414.2374723963</v>
      </c>
      <c r="AD34" s="146">
        <f t="shared" si="17"/>
        <v>9894414.2374723963</v>
      </c>
      <c r="AE34" s="146">
        <f t="shared" si="17"/>
        <v>9894414.2374723963</v>
      </c>
      <c r="AF34" s="146">
        <f t="shared" si="17"/>
        <v>9894414.2374723963</v>
      </c>
      <c r="AG34" s="146">
        <f t="shared" si="17"/>
        <v>9894414.2374723963</v>
      </c>
      <c r="AH34" s="146">
        <f t="shared" si="17"/>
        <v>9894414.2374723963</v>
      </c>
      <c r="AI34" s="146">
        <f t="shared" si="17"/>
        <v>9894414.2374723963</v>
      </c>
      <c r="AJ34" s="146">
        <f t="shared" si="17"/>
        <v>9894414.2374723963</v>
      </c>
      <c r="AK34" s="146">
        <f t="shared" si="17"/>
        <v>9894414.2374723963</v>
      </c>
      <c r="AL34" s="146">
        <f t="shared" si="17"/>
        <v>9894414.2374723963</v>
      </c>
      <c r="AM34" s="146">
        <f t="shared" si="17"/>
        <v>9894414.2374723963</v>
      </c>
      <c r="AN34" s="174"/>
      <c r="AP34" s="146">
        <f>$D34+(Y34*0.5)</f>
        <v>614643783.89263403</v>
      </c>
      <c r="AQ34" s="146">
        <f>$D34+Y34+(Z34*0.5)</f>
        <v>624685150.45046687</v>
      </c>
      <c r="AR34" s="146">
        <f>AQ34+(Z34*0.5)+(AA34*0.5)</f>
        <v>639378910.92499721</v>
      </c>
      <c r="AS34" s="146">
        <f t="shared" ref="AS34" si="18">AR34+(AA34*0.5)+(AB34*0.5)</f>
        <v>650614797.85306501</v>
      </c>
      <c r="AT34" s="146">
        <f t="shared" ref="AT34" si="19">AS34+(AB34*0.5)+(AC34*0.5)</f>
        <v>660509212.09053731</v>
      </c>
      <c r="AU34" s="146">
        <f t="shared" ref="AU34" si="20">AT34+(AC34*0.5)+(AD34*0.5)</f>
        <v>670403626.32800961</v>
      </c>
      <c r="AV34" s="146">
        <f t="shared" ref="AV34" si="21">AU34+(AD34*0.5)+(AE34*0.5)</f>
        <v>680298040.5654819</v>
      </c>
      <c r="AW34" s="146">
        <f t="shared" ref="AW34" si="22">AV34+(AE34*0.5)+(AF34*0.5)</f>
        <v>690192454.8029542</v>
      </c>
      <c r="AX34" s="146">
        <f t="shared" ref="AX34" si="23">AW34+(AF34*0.5)+(AG34*0.5)</f>
        <v>700086869.04042649</v>
      </c>
      <c r="AY34" s="146">
        <f t="shared" ref="AY34" si="24">AX34+(AG34*0.5)+(AH34*0.5)</f>
        <v>709981283.27789879</v>
      </c>
      <c r="AZ34" s="146">
        <f t="shared" ref="AZ34" si="25">AY34+(AH34*0.5)+(AI34*0.5)</f>
        <v>719875697.51537108</v>
      </c>
      <c r="BA34" s="146">
        <f t="shared" ref="BA34" si="26">AZ34+(AI34*0.5)+(AJ34*0.5)</f>
        <v>729770111.75284338</v>
      </c>
      <c r="BB34" s="146">
        <f t="shared" ref="BB34" si="27">BA34+(AJ34*0.5)+(AK34*0.5)</f>
        <v>739664525.99031568</v>
      </c>
      <c r="BC34" s="146">
        <f t="shared" ref="BC34" si="28">BB34+(AK34*0.5)+(AL34*0.5)</f>
        <v>749558940.22778797</v>
      </c>
      <c r="BD34" s="146">
        <f t="shared" ref="BD34" si="29">BC34+(AL34*0.5)+(AM34*0.5)</f>
        <v>759453354.46526027</v>
      </c>
      <c r="BE34" s="146">
        <f t="shared" ref="BE34" si="30">BD34+(AM34*0.5)+(AN34*0.5)</f>
        <v>764400561.58399642</v>
      </c>
      <c r="BG34" s="146">
        <f>AP34*$T35</f>
        <v>26501081.206284486</v>
      </c>
      <c r="BH34" s="146">
        <f>(AQ34*$T35*0.5)+(AQ34*$V35*0.5)</f>
        <v>28477960.393659562</v>
      </c>
      <c r="BI34" s="146">
        <f>(AR34*$V35)</f>
        <v>30728065.370211709</v>
      </c>
      <c r="BJ34" s="146">
        <f t="shared" ref="BJ34" si="31">(AS34*$V35)</f>
        <v>31268053.571446694</v>
      </c>
      <c r="BK34" s="146">
        <f t="shared" ref="BK34" si="32">(AT34*$V35)</f>
        <v>31743571.612930343</v>
      </c>
      <c r="BL34" s="146">
        <f t="shared" ref="BL34" si="33">(AU34*$V35)</f>
        <v>32219089.654413991</v>
      </c>
      <c r="BM34" s="146">
        <f t="shared" ref="BM34" si="34">(AV34*$V35)</f>
        <v>32694607.695897639</v>
      </c>
      <c r="BN34" s="146">
        <f t="shared" ref="BN34" si="35">(AW34*$V35)</f>
        <v>33170125.737381287</v>
      </c>
      <c r="BO34" s="146">
        <f t="shared" ref="BO34" si="36">(AX34*$V35)</f>
        <v>33645643.778864935</v>
      </c>
      <c r="BP34" s="146">
        <f t="shared" ref="BP34" si="37">(AY34*$V35)</f>
        <v>34121161.820348583</v>
      </c>
      <c r="BQ34" s="146">
        <f t="shared" ref="BQ34" si="38">(AZ34*$V35)</f>
        <v>34596679.861832231</v>
      </c>
      <c r="BR34" s="146">
        <f t="shared" ref="BR34" si="39">(BA34*$V35)</f>
        <v>35072197.903315872</v>
      </c>
      <c r="BS34" s="146">
        <f t="shared" ref="BS34" si="40">(BB34*$V35)</f>
        <v>35547715.94479952</v>
      </c>
      <c r="BT34" s="146">
        <f t="shared" ref="BT34" si="41">(BC34*$V35)</f>
        <v>36023233.986283168</v>
      </c>
      <c r="BU34" s="146">
        <f t="shared" ref="BU34" si="42">(BD34*$V35)</f>
        <v>36498752.027766816</v>
      </c>
      <c r="BV34" s="174"/>
      <c r="BX34" s="150">
        <f>F34-BG34</f>
        <v>-282415503.20628446</v>
      </c>
      <c r="BY34" s="150">
        <f>BX34-BH34</f>
        <v>-310893463.599944</v>
      </c>
      <c r="BZ34" s="150">
        <f>BY34-BI34</f>
        <v>-341621528.97015572</v>
      </c>
      <c r="CA34" s="146">
        <f t="shared" ref="CA34" si="43">BZ34-BJ34</f>
        <v>-372889582.54160243</v>
      </c>
      <c r="CB34" s="146">
        <f t="shared" ref="CB34" si="44">CA34-BK34</f>
        <v>-404633154.15453279</v>
      </c>
      <c r="CC34" s="146">
        <f t="shared" ref="CC34" si="45">CB34-BL34</f>
        <v>-436852243.80894679</v>
      </c>
      <c r="CD34" s="146">
        <f t="shared" ref="CD34" si="46">CC34-BM34</f>
        <v>-469546851.50484443</v>
      </c>
      <c r="CE34" s="146">
        <f t="shared" ref="CE34" si="47">CD34-BN34</f>
        <v>-502716977.24222571</v>
      </c>
      <c r="CF34" s="146">
        <f t="shared" ref="CF34" si="48">CE34-BO34</f>
        <v>-536362621.02109063</v>
      </c>
      <c r="CG34" s="146">
        <f t="shared" ref="CG34" si="49">CF34-BP34</f>
        <v>-570483782.84143925</v>
      </c>
      <c r="CH34" s="146">
        <f t="shared" ref="CH34" si="50">CG34-BQ34</f>
        <v>-605080462.70327151</v>
      </c>
      <c r="CI34" s="146">
        <f t="shared" ref="CI34" si="51">CH34-BR34</f>
        <v>-640152660.60658741</v>
      </c>
      <c r="CJ34" s="146">
        <f t="shared" ref="CJ34" si="52">CI34-BS34</f>
        <v>-675700376.55138695</v>
      </c>
      <c r="CK34" s="146">
        <f t="shared" ref="CK34" si="53">CJ34-BT34</f>
        <v>-711723610.53767014</v>
      </c>
      <c r="CL34" s="146">
        <f t="shared" ref="CL34" si="54">CK34-BU34</f>
        <v>-748222362.56543696</v>
      </c>
      <c r="CM34" s="146">
        <f t="shared" ref="CM34" si="55">CL34-BV34</f>
        <v>-748222362.56543696</v>
      </c>
      <c r="CO34" s="150">
        <f>D34+Y34</f>
        <v>616280069.78526819</v>
      </c>
      <c r="CP34" s="150">
        <f>CO34+Z34</f>
        <v>633090231.11566567</v>
      </c>
      <c r="CQ34" s="150">
        <f t="shared" ref="CQ34" si="56">CP34+AA34</f>
        <v>645667590.73432899</v>
      </c>
      <c r="CR34" s="150">
        <f t="shared" ref="CR34" si="57">CQ34+AB34</f>
        <v>655562004.9718014</v>
      </c>
      <c r="CS34" s="150">
        <f t="shared" ref="CS34" si="58">CR34+AC34</f>
        <v>665456419.20927382</v>
      </c>
      <c r="CT34" s="150">
        <f t="shared" ref="CT34" si="59">CS34+AD34</f>
        <v>675350833.44674623</v>
      </c>
      <c r="CU34" s="150">
        <f t="shared" ref="CU34" si="60">CT34+AE34</f>
        <v>685245247.68421865</v>
      </c>
      <c r="CV34" s="150">
        <f t="shared" ref="CV34" si="61">CU34+AF34</f>
        <v>695139661.92169106</v>
      </c>
      <c r="CW34" s="150">
        <f t="shared" ref="CW34" si="62">CV34+AG34</f>
        <v>705034076.15916348</v>
      </c>
      <c r="CX34" s="150">
        <f t="shared" ref="CX34" si="63">CW34+AH34</f>
        <v>714928490.39663589</v>
      </c>
      <c r="CY34" s="150">
        <f t="shared" ref="CY34" si="64">CX34+AI34</f>
        <v>724822904.6341083</v>
      </c>
      <c r="CZ34" s="150">
        <f t="shared" ref="CZ34" si="65">CY34+AJ34</f>
        <v>734717318.87158072</v>
      </c>
      <c r="DA34" s="150">
        <f t="shared" ref="DA34" si="66">CZ34+AK34</f>
        <v>744611733.10905313</v>
      </c>
      <c r="DB34" s="150">
        <f t="shared" ref="DB34" si="67">DA34+AL34</f>
        <v>754506147.34652555</v>
      </c>
      <c r="DC34" s="150">
        <f t="shared" ref="DC34" si="68">DB34+AM34</f>
        <v>764400561.58399796</v>
      </c>
      <c r="DD34" s="150">
        <f t="shared" ref="DD34" si="69">DC34+AN34</f>
        <v>764400561.58399796</v>
      </c>
      <c r="DF34" s="146">
        <f>DD34+CM34</f>
        <v>16178199.018561006</v>
      </c>
      <c r="DH34" s="150">
        <f>L34</f>
        <v>42910524.859999999</v>
      </c>
      <c r="DJ34" s="150">
        <f>DF34+DH34</f>
        <v>59088723.878561005</v>
      </c>
    </row>
    <row r="35" spans="1:114" x14ac:dyDescent="0.2">
      <c r="A35" s="143"/>
      <c r="B35" s="143"/>
      <c r="C35" s="143"/>
      <c r="D35" s="146"/>
      <c r="E35" s="146"/>
      <c r="F35" s="146"/>
      <c r="G35" s="146"/>
      <c r="H35" s="146"/>
      <c r="I35" s="146"/>
      <c r="J35" s="149"/>
      <c r="K35" s="146"/>
      <c r="L35" s="146"/>
      <c r="M35" s="146"/>
      <c r="N35" s="146"/>
      <c r="O35" s="146"/>
      <c r="P35" s="167"/>
      <c r="Q35" s="167"/>
      <c r="R35" s="167"/>
      <c r="S35" s="167"/>
      <c r="T35" s="167">
        <f>T34/D34</f>
        <v>4.3116162402959721E-2</v>
      </c>
      <c r="U35" s="167"/>
      <c r="V35" s="167">
        <f>V34/D34</f>
        <v>4.805924131241214E-2</v>
      </c>
      <c r="W35" s="167"/>
      <c r="X35" s="167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</row>
    <row r="36" spans="1:114" x14ac:dyDescent="0.2">
      <c r="A36" s="143" t="s">
        <v>272</v>
      </c>
      <c r="B36" s="143"/>
      <c r="C36" s="143"/>
      <c r="D36" s="146"/>
      <c r="E36" s="146"/>
      <c r="F36" s="146"/>
      <c r="G36" s="146"/>
      <c r="H36" s="146"/>
      <c r="I36" s="146"/>
      <c r="J36" s="149"/>
      <c r="K36" s="146"/>
      <c r="L36" s="146"/>
      <c r="M36" s="146"/>
      <c r="N36" s="146"/>
      <c r="O36" s="146"/>
      <c r="P36" s="167"/>
      <c r="Q36" s="167"/>
      <c r="R36" s="167"/>
      <c r="S36" s="167"/>
      <c r="T36" s="146"/>
      <c r="U36" s="167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</row>
    <row r="37" spans="1:114" x14ac:dyDescent="0.2">
      <c r="A37" s="143"/>
      <c r="B37" s="143" t="s">
        <v>290</v>
      </c>
      <c r="C37" s="143"/>
      <c r="D37" s="146">
        <v>17043479</v>
      </c>
      <c r="E37" s="146"/>
      <c r="F37" s="146">
        <v>-9583870</v>
      </c>
      <c r="G37" s="146"/>
      <c r="H37" s="146">
        <f t="shared" ref="H37:H44" si="70">SUM(D37:F37)</f>
        <v>7459609</v>
      </c>
      <c r="I37" s="146"/>
      <c r="J37" s="149">
        <v>-7.0000000000000007E-2</v>
      </c>
      <c r="K37" s="146"/>
      <c r="L37" s="146">
        <f t="shared" ref="L37:L44" si="71">D37*-J37</f>
        <v>1193043.53</v>
      </c>
      <c r="M37" s="143"/>
      <c r="N37" s="150">
        <f t="shared" ref="N37:N44" si="72">H37+L37</f>
        <v>8652652.5299999993</v>
      </c>
      <c r="O37" s="146"/>
      <c r="P37" s="167">
        <v>1.3100000000000001E-2</v>
      </c>
      <c r="Q37" s="167"/>
      <c r="R37" s="167">
        <v>3.6999999999999998E-2</v>
      </c>
      <c r="S37" s="167"/>
      <c r="T37" s="146">
        <f t="shared" si="3"/>
        <v>223269.57490000001</v>
      </c>
      <c r="U37" s="167"/>
      <c r="V37" s="146">
        <f t="shared" si="4"/>
        <v>630608.723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114" x14ac:dyDescent="0.2">
      <c r="A38" s="143"/>
      <c r="B38" s="143" t="s">
        <v>297</v>
      </c>
      <c r="C38" s="143"/>
      <c r="D38" s="146">
        <v>15622910</v>
      </c>
      <c r="E38" s="146"/>
      <c r="F38" s="146">
        <v>-11673583</v>
      </c>
      <c r="G38" s="146"/>
      <c r="H38" s="146">
        <f t="shared" si="70"/>
        <v>3949327</v>
      </c>
      <c r="I38" s="146"/>
      <c r="J38" s="149">
        <v>-7.0000000000000007E-2</v>
      </c>
      <c r="K38" s="146"/>
      <c r="L38" s="146">
        <f t="shared" si="71"/>
        <v>1093603.7000000002</v>
      </c>
      <c r="M38" s="143"/>
      <c r="N38" s="150">
        <f t="shared" si="72"/>
        <v>5042930.7</v>
      </c>
      <c r="O38" s="146"/>
      <c r="P38" s="167">
        <v>1.1599999999999999E-2</v>
      </c>
      <c r="Q38" s="167"/>
      <c r="R38" s="167">
        <v>2.3400000000000001E-2</v>
      </c>
      <c r="S38" s="167"/>
      <c r="T38" s="146">
        <f t="shared" si="3"/>
        <v>181225.75599999999</v>
      </c>
      <c r="U38" s="167"/>
      <c r="V38" s="146">
        <f t="shared" si="4"/>
        <v>365576.09399999998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</row>
    <row r="39" spans="1:114" x14ac:dyDescent="0.2">
      <c r="A39" s="143"/>
      <c r="B39" s="143" t="s">
        <v>291</v>
      </c>
      <c r="C39" s="143"/>
      <c r="D39" s="146">
        <v>279599048</v>
      </c>
      <c r="E39" s="146"/>
      <c r="F39" s="146">
        <v>-86888301</v>
      </c>
      <c r="G39" s="146"/>
      <c r="H39" s="146">
        <f t="shared" si="70"/>
        <v>192710747</v>
      </c>
      <c r="I39" s="146"/>
      <c r="J39" s="149">
        <v>-7.0000000000000007E-2</v>
      </c>
      <c r="K39" s="146"/>
      <c r="L39" s="146">
        <f t="shared" si="71"/>
        <v>19571933.360000003</v>
      </c>
      <c r="M39" s="143"/>
      <c r="N39" s="150">
        <f t="shared" si="72"/>
        <v>212282680.36000001</v>
      </c>
      <c r="O39" s="146"/>
      <c r="P39" s="167">
        <v>5.0999999999999997E-2</v>
      </c>
      <c r="Q39" s="167"/>
      <c r="R39" s="167">
        <v>5.62E-2</v>
      </c>
      <c r="S39" s="167"/>
      <c r="T39" s="146">
        <f t="shared" si="3"/>
        <v>14259551.447999999</v>
      </c>
      <c r="U39" s="167"/>
      <c r="V39" s="146">
        <f t="shared" si="4"/>
        <v>15713466.4976</v>
      </c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</row>
    <row r="40" spans="1:114" x14ac:dyDescent="0.2">
      <c r="A40" s="143"/>
      <c r="B40" s="143" t="s">
        <v>298</v>
      </c>
      <c r="C40" s="143"/>
      <c r="D40" s="146">
        <v>71576384</v>
      </c>
      <c r="E40" s="146"/>
      <c r="F40" s="146">
        <v>-65165290</v>
      </c>
      <c r="G40" s="146"/>
      <c r="H40" s="146">
        <f t="shared" si="70"/>
        <v>6411094</v>
      </c>
      <c r="I40" s="146"/>
      <c r="J40" s="149">
        <v>-7.0000000000000007E-2</v>
      </c>
      <c r="K40" s="146"/>
      <c r="L40" s="146">
        <f t="shared" si="71"/>
        <v>5010346.8800000008</v>
      </c>
      <c r="M40" s="143"/>
      <c r="N40" s="150">
        <f t="shared" si="72"/>
        <v>11421440.880000001</v>
      </c>
      <c r="O40" s="146"/>
      <c r="P40" s="167">
        <v>1.1900000000000001E-2</v>
      </c>
      <c r="Q40" s="167"/>
      <c r="R40" s="167">
        <v>1.17E-2</v>
      </c>
      <c r="S40" s="167"/>
      <c r="T40" s="146">
        <f t="shared" si="3"/>
        <v>851758.96960000007</v>
      </c>
      <c r="U40" s="167"/>
      <c r="V40" s="146">
        <f t="shared" si="4"/>
        <v>837443.69280000008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</row>
    <row r="41" spans="1:114" x14ac:dyDescent="0.2">
      <c r="A41" s="143"/>
      <c r="B41" s="143" t="s">
        <v>292</v>
      </c>
      <c r="C41" s="143"/>
      <c r="D41" s="146">
        <v>37337160</v>
      </c>
      <c r="E41" s="146"/>
      <c r="F41" s="146">
        <v>-21733856</v>
      </c>
      <c r="G41" s="146"/>
      <c r="H41" s="146">
        <f t="shared" si="70"/>
        <v>15603304</v>
      </c>
      <c r="I41" s="146"/>
      <c r="J41" s="149">
        <v>-7.0000000000000007E-2</v>
      </c>
      <c r="K41" s="146"/>
      <c r="L41" s="146">
        <f t="shared" si="71"/>
        <v>2613601.2000000002</v>
      </c>
      <c r="M41" s="143"/>
      <c r="N41" s="150">
        <f t="shared" si="72"/>
        <v>18216905.199999999</v>
      </c>
      <c r="O41" s="146"/>
      <c r="P41" s="167">
        <v>2.6200000000000001E-2</v>
      </c>
      <c r="Q41" s="167"/>
      <c r="R41" s="167">
        <v>3.6999999999999998E-2</v>
      </c>
      <c r="S41" s="167"/>
      <c r="T41" s="146">
        <f t="shared" si="3"/>
        <v>978233.59200000006</v>
      </c>
      <c r="U41" s="167"/>
      <c r="V41" s="146">
        <f t="shared" si="4"/>
        <v>1381474.92</v>
      </c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</row>
    <row r="42" spans="1:114" x14ac:dyDescent="0.2">
      <c r="A42" s="143"/>
      <c r="B42" s="143" t="s">
        <v>293</v>
      </c>
      <c r="C42" s="143"/>
      <c r="D42" s="146">
        <v>21943434</v>
      </c>
      <c r="E42" s="146"/>
      <c r="F42" s="146">
        <v>-11522428</v>
      </c>
      <c r="G42" s="146"/>
      <c r="H42" s="146">
        <f t="shared" si="70"/>
        <v>10421006</v>
      </c>
      <c r="I42" s="146"/>
      <c r="J42" s="149">
        <v>-7.0000000000000007E-2</v>
      </c>
      <c r="K42" s="146"/>
      <c r="L42" s="146">
        <f t="shared" si="71"/>
        <v>1536040.3800000001</v>
      </c>
      <c r="M42" s="143"/>
      <c r="N42" s="150">
        <f t="shared" si="72"/>
        <v>11957046.380000001</v>
      </c>
      <c r="O42" s="146"/>
      <c r="P42" s="167">
        <v>1.66E-2</v>
      </c>
      <c r="Q42" s="167"/>
      <c r="R42" s="167">
        <v>3.9399999999999998E-2</v>
      </c>
      <c r="S42" s="167"/>
      <c r="T42" s="146">
        <f t="shared" si="3"/>
        <v>364261.00439999998</v>
      </c>
      <c r="U42" s="167"/>
      <c r="V42" s="146">
        <f t="shared" si="4"/>
        <v>864571.29959999991</v>
      </c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</row>
    <row r="43" spans="1:114" x14ac:dyDescent="0.2">
      <c r="A43" s="143"/>
      <c r="B43" s="143" t="s">
        <v>299</v>
      </c>
      <c r="C43" s="143"/>
      <c r="D43" s="146">
        <v>951199</v>
      </c>
      <c r="E43" s="146"/>
      <c r="F43" s="146">
        <v>-383184</v>
      </c>
      <c r="G43" s="146"/>
      <c r="H43" s="146">
        <f t="shared" si="70"/>
        <v>568015</v>
      </c>
      <c r="I43" s="146"/>
      <c r="J43" s="149">
        <v>-7.0000000000000007E-2</v>
      </c>
      <c r="K43" s="146"/>
      <c r="L43" s="146">
        <f t="shared" si="71"/>
        <v>66583.930000000008</v>
      </c>
      <c r="M43" s="143"/>
      <c r="N43" s="150">
        <f t="shared" si="72"/>
        <v>634598.93000000005</v>
      </c>
      <c r="O43" s="146"/>
      <c r="P43" s="167">
        <v>4.8500000000000001E-2</v>
      </c>
      <c r="Q43" s="167"/>
      <c r="R43" s="167">
        <v>4.7699999999999999E-2</v>
      </c>
      <c r="S43" s="167"/>
      <c r="T43" s="146">
        <f t="shared" si="3"/>
        <v>46133.1515</v>
      </c>
      <c r="U43" s="167"/>
      <c r="V43" s="146">
        <f t="shared" si="4"/>
        <v>45372.192300000002</v>
      </c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</row>
    <row r="44" spans="1:114" x14ac:dyDescent="0.2">
      <c r="A44" s="143"/>
      <c r="B44" s="143" t="s">
        <v>294</v>
      </c>
      <c r="C44" s="143"/>
      <c r="D44" s="152">
        <v>1586837</v>
      </c>
      <c r="E44" s="146"/>
      <c r="F44" s="152">
        <v>-1468488</v>
      </c>
      <c r="G44" s="146"/>
      <c r="H44" s="152">
        <f t="shared" si="70"/>
        <v>118349</v>
      </c>
      <c r="I44" s="146"/>
      <c r="J44" s="149">
        <v>-7.0000000000000007E-2</v>
      </c>
      <c r="K44" s="146"/>
      <c r="L44" s="152">
        <f t="shared" si="71"/>
        <v>111078.59000000001</v>
      </c>
      <c r="M44" s="143"/>
      <c r="N44" s="153">
        <f t="shared" si="72"/>
        <v>229427.59000000003</v>
      </c>
      <c r="O44" s="146"/>
      <c r="P44" s="167">
        <v>8.8999999999999999E-3</v>
      </c>
      <c r="Q44" s="167"/>
      <c r="R44" s="167">
        <v>1.0800000000000001E-2</v>
      </c>
      <c r="S44" s="167"/>
      <c r="T44" s="152">
        <f t="shared" si="3"/>
        <v>14122.8493</v>
      </c>
      <c r="U44" s="167"/>
      <c r="V44" s="152">
        <f t="shared" si="4"/>
        <v>17137.839599999999</v>
      </c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</row>
    <row r="45" spans="1:114" x14ac:dyDescent="0.2">
      <c r="A45" s="143"/>
      <c r="B45" s="143" t="s">
        <v>295</v>
      </c>
      <c r="C45" s="143"/>
      <c r="D45" s="146">
        <f>SUM(D37:D44)</f>
        <v>445660451</v>
      </c>
      <c r="E45" s="146"/>
      <c r="F45" s="146">
        <f>SUM(F37:F44)</f>
        <v>-208419000</v>
      </c>
      <c r="G45" s="146"/>
      <c r="H45" s="146">
        <f>SUM(H37:H44)</f>
        <v>237241451</v>
      </c>
      <c r="I45" s="146"/>
      <c r="J45" s="149"/>
      <c r="K45" s="146"/>
      <c r="L45" s="146">
        <f>SUM(L37:L44)</f>
        <v>31196231.570000004</v>
      </c>
      <c r="M45" s="146"/>
      <c r="N45" s="146">
        <f>SUM(N37:N44)</f>
        <v>268437682.56999999</v>
      </c>
      <c r="O45" s="146"/>
      <c r="P45" s="167"/>
      <c r="Q45" s="167"/>
      <c r="R45" s="167"/>
      <c r="S45" s="167"/>
      <c r="T45" s="146">
        <f>SUM(T37:T44)</f>
        <v>16918556.345699999</v>
      </c>
      <c r="U45" s="167"/>
      <c r="V45" s="146">
        <f>SUM(V37:V44)</f>
        <v>19855651.258900002</v>
      </c>
      <c r="W45" s="146"/>
      <c r="X45" s="167">
        <f>D45/$D$79</f>
        <v>8.6405913602489087E-2</v>
      </c>
      <c r="Y45" s="146">
        <f>$Y$4*X45*0.5</f>
        <v>2379181.0418483256</v>
      </c>
      <c r="Z45" s="146">
        <f>Z$4*$X45</f>
        <v>12221096.975697486</v>
      </c>
      <c r="AA45" s="146">
        <f t="shared" ref="AA45:AM45" si="73">AA$4*$X45</f>
        <v>9143822.5116826948</v>
      </c>
      <c r="AB45" s="146">
        <f t="shared" si="73"/>
        <v>7193303.7129878122</v>
      </c>
      <c r="AC45" s="146">
        <f t="shared" si="73"/>
        <v>7193303.7129878122</v>
      </c>
      <c r="AD45" s="146">
        <f t="shared" si="73"/>
        <v>7193303.7129878122</v>
      </c>
      <c r="AE45" s="146">
        <f t="shared" si="73"/>
        <v>7193303.7129878122</v>
      </c>
      <c r="AF45" s="146">
        <f t="shared" si="73"/>
        <v>7193303.7129878122</v>
      </c>
      <c r="AG45" s="146">
        <f t="shared" si="73"/>
        <v>7193303.7129878122</v>
      </c>
      <c r="AH45" s="146">
        <f t="shared" si="73"/>
        <v>7193303.7129878122</v>
      </c>
      <c r="AI45" s="146">
        <f t="shared" si="73"/>
        <v>7193303.7129878122</v>
      </c>
      <c r="AJ45" s="146">
        <f t="shared" si="73"/>
        <v>7193303.7129878122</v>
      </c>
      <c r="AK45" s="146">
        <f t="shared" si="73"/>
        <v>7193303.7129878122</v>
      </c>
      <c r="AL45" s="146">
        <f t="shared" si="73"/>
        <v>7193303.7129878122</v>
      </c>
      <c r="AM45" s="146">
        <f t="shared" si="73"/>
        <v>7193303.7129878122</v>
      </c>
      <c r="AN45" s="174"/>
      <c r="AP45" s="146">
        <f>$D45+(Y45*0.5)</f>
        <v>446850041.52092415</v>
      </c>
      <c r="AQ45" s="146">
        <f>$D45+Y45+(Z45*0.5)</f>
        <v>454150180.52969706</v>
      </c>
      <c r="AR45" s="146">
        <f>AQ45+(Z45*0.5)+(AA45*0.5)</f>
        <v>464832640.27338719</v>
      </c>
      <c r="AS45" s="146">
        <f t="shared" ref="AS45" si="74">AR45+(AA45*0.5)+(AB45*0.5)</f>
        <v>473001203.38572246</v>
      </c>
      <c r="AT45" s="146">
        <f t="shared" ref="AT45" si="75">AS45+(AB45*0.5)+(AC45*0.5)</f>
        <v>480194507.09871024</v>
      </c>
      <c r="AU45" s="146">
        <f t="shared" ref="AU45" si="76">AT45+(AC45*0.5)+(AD45*0.5)</f>
        <v>487387810.81169802</v>
      </c>
      <c r="AV45" s="146">
        <f t="shared" ref="AV45" si="77">AU45+(AD45*0.5)+(AE45*0.5)</f>
        <v>494581114.5246858</v>
      </c>
      <c r="AW45" s="146">
        <f t="shared" ref="AW45" si="78">AV45+(AE45*0.5)+(AF45*0.5)</f>
        <v>501774418.23767358</v>
      </c>
      <c r="AX45" s="146">
        <f t="shared" ref="AX45" si="79">AW45+(AF45*0.5)+(AG45*0.5)</f>
        <v>508967721.95066136</v>
      </c>
      <c r="AY45" s="146">
        <f t="shared" ref="AY45" si="80">AX45+(AG45*0.5)+(AH45*0.5)</f>
        <v>516161025.66364914</v>
      </c>
      <c r="AZ45" s="146">
        <f t="shared" ref="AZ45" si="81">AY45+(AH45*0.5)+(AI45*0.5)</f>
        <v>523354329.37663692</v>
      </c>
      <c r="BA45" s="146">
        <f t="shared" ref="BA45" si="82">AZ45+(AI45*0.5)+(AJ45*0.5)</f>
        <v>530547633.0896247</v>
      </c>
      <c r="BB45" s="146">
        <f t="shared" ref="BB45" si="83">BA45+(AJ45*0.5)+(AK45*0.5)</f>
        <v>537740936.80261254</v>
      </c>
      <c r="BC45" s="146">
        <f t="shared" ref="BC45" si="84">BB45+(AK45*0.5)+(AL45*0.5)</f>
        <v>544934240.51560044</v>
      </c>
      <c r="BD45" s="146">
        <f t="shared" ref="BD45" si="85">BC45+(AL45*0.5)+(AM45*0.5)</f>
        <v>552127544.22858834</v>
      </c>
      <c r="BE45" s="146">
        <f t="shared" ref="BE45" si="86">BD45+(AM45*0.5)+(AN45*0.5)</f>
        <v>555724196.08508229</v>
      </c>
      <c r="BG45" s="146">
        <f>AP45*$T46</f>
        <v>16963716.633563563</v>
      </c>
      <c r="BH45" s="146">
        <f>(AQ45*$T46*0.5)+(AQ45*$V46*0.5)</f>
        <v>18737373.9188556</v>
      </c>
      <c r="BI45" s="146">
        <f>(AR45*$V46)</f>
        <v>20709835.881358232</v>
      </c>
      <c r="BJ45" s="146">
        <f t="shared" ref="BJ45" si="87">(AS45*$V46)</f>
        <v>21073772.461507775</v>
      </c>
      <c r="BK45" s="146">
        <f t="shared" ref="BK45" si="88">(AT45*$V46)</f>
        <v>21394258.000675432</v>
      </c>
      <c r="BL45" s="146">
        <f t="shared" ref="BL45" si="89">(AU45*$V46)</f>
        <v>21714743.53984309</v>
      </c>
      <c r="BM45" s="146">
        <f t="shared" ref="BM45" si="90">(AV45*$V46)</f>
        <v>22035229.079010744</v>
      </c>
      <c r="BN45" s="146">
        <f t="shared" ref="BN45" si="91">(AW45*$V46)</f>
        <v>22355714.618178401</v>
      </c>
      <c r="BO45" s="146">
        <f t="shared" ref="BO45" si="92">(AX45*$V46)</f>
        <v>22676200.157346059</v>
      </c>
      <c r="BP45" s="146">
        <f t="shared" ref="BP45" si="93">(AY45*$V46)</f>
        <v>22996685.696513716</v>
      </c>
      <c r="BQ45" s="146">
        <f t="shared" ref="BQ45" si="94">(AZ45*$V46)</f>
        <v>23317171.23568137</v>
      </c>
      <c r="BR45" s="146">
        <f t="shared" ref="BR45" si="95">(BA45*$V46)</f>
        <v>23637656.774849027</v>
      </c>
      <c r="BS45" s="146">
        <f t="shared" ref="BS45" si="96">(BB45*$V46)</f>
        <v>23958142.314016685</v>
      </c>
      <c r="BT45" s="146">
        <f t="shared" ref="BT45" si="97">(BC45*$V46)</f>
        <v>24278627.853184346</v>
      </c>
      <c r="BU45" s="146">
        <f t="shared" ref="BU45" si="98">(BD45*$V46)</f>
        <v>24599113.392352007</v>
      </c>
      <c r="BV45" s="174"/>
      <c r="BX45" s="150">
        <f>F45-BG45</f>
        <v>-225382716.63356358</v>
      </c>
      <c r="BY45" s="150">
        <f>BX45-BH45</f>
        <v>-244120090.55241919</v>
      </c>
      <c r="BZ45" s="150">
        <f>BY45-BI45</f>
        <v>-264829926.43377742</v>
      </c>
      <c r="CA45" s="146">
        <f t="shared" ref="CA45" si="99">BZ45-BJ45</f>
        <v>-285903698.89528519</v>
      </c>
      <c r="CB45" s="146">
        <f t="shared" ref="CB45" si="100">CA45-BK45</f>
        <v>-307297956.89596063</v>
      </c>
      <c r="CC45" s="146">
        <f t="shared" ref="CC45" si="101">CB45-BL45</f>
        <v>-329012700.43580371</v>
      </c>
      <c r="CD45" s="146">
        <f t="shared" ref="CD45" si="102">CC45-BM45</f>
        <v>-351047929.51481444</v>
      </c>
      <c r="CE45" s="146">
        <f t="shared" ref="CE45" si="103">CD45-BN45</f>
        <v>-373403644.13299286</v>
      </c>
      <c r="CF45" s="146">
        <f t="shared" ref="CF45" si="104">CE45-BO45</f>
        <v>-396079844.29033893</v>
      </c>
      <c r="CG45" s="146">
        <f t="shared" ref="CG45" si="105">CF45-BP45</f>
        <v>-419076529.98685265</v>
      </c>
      <c r="CH45" s="146">
        <f t="shared" ref="CH45" si="106">CG45-BQ45</f>
        <v>-442393701.222534</v>
      </c>
      <c r="CI45" s="146">
        <f t="shared" ref="CI45" si="107">CH45-BR45</f>
        <v>-466031357.997383</v>
      </c>
      <c r="CJ45" s="146">
        <f t="shared" ref="CJ45" si="108">CI45-BS45</f>
        <v>-489989500.3113997</v>
      </c>
      <c r="CK45" s="146">
        <f t="shared" ref="CK45" si="109">CJ45-BT45</f>
        <v>-514268128.16458404</v>
      </c>
      <c r="CL45" s="146">
        <f t="shared" ref="CL45" si="110">CK45-BU45</f>
        <v>-538867241.55693603</v>
      </c>
      <c r="CM45" s="146">
        <f t="shared" ref="CM45" si="111">CL45-BV45</f>
        <v>-538867241.55693603</v>
      </c>
      <c r="CO45" s="150">
        <f>D45+Y45</f>
        <v>448039632.0418483</v>
      </c>
      <c r="CP45" s="150">
        <f>CO45+Z45</f>
        <v>460260729.01754576</v>
      </c>
      <c r="CQ45" s="150">
        <f t="shared" ref="CQ45" si="112">CP45+AA45</f>
        <v>469404551.52922845</v>
      </c>
      <c r="CR45" s="150">
        <f t="shared" ref="CR45" si="113">CQ45+AB45</f>
        <v>476597855.24221629</v>
      </c>
      <c r="CS45" s="150">
        <f t="shared" ref="CS45" si="114">CR45+AC45</f>
        <v>483791158.95520413</v>
      </c>
      <c r="CT45" s="150">
        <f t="shared" ref="CT45" si="115">CS45+AD45</f>
        <v>490984462.66819197</v>
      </c>
      <c r="CU45" s="150">
        <f t="shared" ref="CU45" si="116">CT45+AE45</f>
        <v>498177766.38117981</v>
      </c>
      <c r="CV45" s="150">
        <f t="shared" ref="CV45" si="117">CU45+AF45</f>
        <v>505371070.09416765</v>
      </c>
      <c r="CW45" s="150">
        <f t="shared" ref="CW45" si="118">CV45+AG45</f>
        <v>512564373.80715549</v>
      </c>
      <c r="CX45" s="150">
        <f t="shared" ref="CX45" si="119">CW45+AH45</f>
        <v>519757677.52014333</v>
      </c>
      <c r="CY45" s="150">
        <f t="shared" ref="CY45" si="120">CX45+AI45</f>
        <v>526950981.23313117</v>
      </c>
      <c r="CZ45" s="150">
        <f t="shared" ref="CZ45" si="121">CY45+AJ45</f>
        <v>534144284.94611901</v>
      </c>
      <c r="DA45" s="150">
        <f t="shared" ref="DA45" si="122">CZ45+AK45</f>
        <v>541337588.65910685</v>
      </c>
      <c r="DB45" s="150">
        <f t="shared" ref="DB45" si="123">DA45+AL45</f>
        <v>548530892.37209463</v>
      </c>
      <c r="DC45" s="150">
        <f t="shared" ref="DC45" si="124">DB45+AM45</f>
        <v>555724196.08508241</v>
      </c>
      <c r="DD45" s="150">
        <f t="shared" ref="DD45" si="125">DC45+AN45</f>
        <v>555724196.08508241</v>
      </c>
      <c r="DF45" s="146">
        <f>DD45+CM45</f>
        <v>16856954.528146386</v>
      </c>
      <c r="DH45" s="150">
        <f>L45</f>
        <v>31196231.570000004</v>
      </c>
      <c r="DJ45" s="150">
        <f>DF45+DH45</f>
        <v>48053186.098146394</v>
      </c>
    </row>
    <row r="46" spans="1:114" x14ac:dyDescent="0.2">
      <c r="A46" s="143"/>
      <c r="B46" s="143"/>
      <c r="C46" s="143"/>
      <c r="D46" s="146"/>
      <c r="E46" s="146"/>
      <c r="F46" s="146"/>
      <c r="G46" s="146"/>
      <c r="H46" s="146"/>
      <c r="I46" s="146"/>
      <c r="J46" s="149"/>
      <c r="K46" s="146"/>
      <c r="L46" s="146"/>
      <c r="M46" s="146"/>
      <c r="N46" s="146"/>
      <c r="O46" s="146"/>
      <c r="P46" s="167"/>
      <c r="Q46" s="167"/>
      <c r="R46" s="167"/>
      <c r="S46" s="167"/>
      <c r="T46" s="167">
        <f>T45/D45</f>
        <v>3.7962884765154983E-2</v>
      </c>
      <c r="U46" s="167"/>
      <c r="V46" s="167">
        <f>V45/D45</f>
        <v>4.4553316800597147E-2</v>
      </c>
      <c r="W46" s="167"/>
      <c r="X46" s="167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</row>
    <row r="47" spans="1:114" x14ac:dyDescent="0.2">
      <c r="A47" s="143" t="s">
        <v>273</v>
      </c>
      <c r="B47" s="143"/>
      <c r="C47" s="143"/>
      <c r="D47" s="146"/>
      <c r="E47" s="146"/>
      <c r="F47" s="146"/>
      <c r="G47" s="146"/>
      <c r="H47" s="146"/>
      <c r="I47" s="146"/>
      <c r="J47" s="149"/>
      <c r="K47" s="146"/>
      <c r="L47" s="146"/>
      <c r="M47" s="146"/>
      <c r="N47" s="146"/>
      <c r="O47" s="146"/>
      <c r="P47" s="167"/>
      <c r="Q47" s="167"/>
      <c r="R47" s="167"/>
      <c r="S47" s="167"/>
      <c r="T47" s="146"/>
      <c r="U47" s="167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</row>
    <row r="48" spans="1:114" x14ac:dyDescent="0.2">
      <c r="A48" s="143"/>
      <c r="B48" s="143" t="s">
        <v>290</v>
      </c>
      <c r="C48" s="143"/>
      <c r="D48" s="146">
        <v>52344491</v>
      </c>
      <c r="E48" s="146"/>
      <c r="F48" s="146">
        <v>-32350874</v>
      </c>
      <c r="G48" s="146"/>
      <c r="H48" s="146">
        <f t="shared" ref="H48:H54" si="126">SUM(D48:F48)</f>
        <v>19993617</v>
      </c>
      <c r="I48" s="146"/>
      <c r="J48" s="149">
        <v>-7.0000000000000007E-2</v>
      </c>
      <c r="K48" s="146"/>
      <c r="L48" s="146">
        <f t="shared" ref="L48:L54" si="127">D48*-J48</f>
        <v>3664114.3700000006</v>
      </c>
      <c r="M48" s="143"/>
      <c r="N48" s="150">
        <f t="shared" ref="N48:N54" si="128">H48+L48</f>
        <v>23657731.370000001</v>
      </c>
      <c r="O48" s="146"/>
      <c r="P48" s="167">
        <v>2.1499999999999998E-2</v>
      </c>
      <c r="Q48" s="167"/>
      <c r="R48" s="167">
        <v>2.7099999999999999E-2</v>
      </c>
      <c r="S48" s="167"/>
      <c r="T48" s="146">
        <f t="shared" si="3"/>
        <v>1125406.5564999999</v>
      </c>
      <c r="U48" s="167"/>
      <c r="V48" s="146">
        <f t="shared" si="4"/>
        <v>1418535.7061000001</v>
      </c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</row>
    <row r="49" spans="1:114" x14ac:dyDescent="0.2">
      <c r="A49" s="143"/>
      <c r="B49" s="143" t="s">
        <v>291</v>
      </c>
      <c r="C49" s="143"/>
      <c r="D49" s="146">
        <v>446413638</v>
      </c>
      <c r="E49" s="146"/>
      <c r="F49" s="146">
        <v>-198136005</v>
      </c>
      <c r="G49" s="146"/>
      <c r="H49" s="146">
        <f t="shared" si="126"/>
        <v>248277633</v>
      </c>
      <c r="I49" s="146"/>
      <c r="J49" s="149">
        <v>-7.0000000000000007E-2</v>
      </c>
      <c r="K49" s="146"/>
      <c r="L49" s="146">
        <f t="shared" si="127"/>
        <v>31248954.660000004</v>
      </c>
      <c r="M49" s="143"/>
      <c r="N49" s="150">
        <f t="shared" si="128"/>
        <v>279526587.66000003</v>
      </c>
      <c r="O49" s="146"/>
      <c r="P49" s="167">
        <v>3.5400000000000001E-2</v>
      </c>
      <c r="Q49" s="167"/>
      <c r="R49" s="167">
        <v>3.8600000000000002E-2</v>
      </c>
      <c r="S49" s="167"/>
      <c r="T49" s="146">
        <f t="shared" si="3"/>
        <v>15803042.7852</v>
      </c>
      <c r="U49" s="167"/>
      <c r="V49" s="146">
        <f t="shared" si="4"/>
        <v>17231566.426800001</v>
      </c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</row>
    <row r="50" spans="1:114" x14ac:dyDescent="0.2">
      <c r="A50" s="143"/>
      <c r="B50" s="143" t="s">
        <v>298</v>
      </c>
      <c r="C50" s="143"/>
      <c r="D50" s="146">
        <v>120240145</v>
      </c>
      <c r="E50" s="146"/>
      <c r="F50" s="146">
        <v>-47910875</v>
      </c>
      <c r="G50" s="146"/>
      <c r="H50" s="146">
        <f t="shared" si="126"/>
        <v>72329270</v>
      </c>
      <c r="I50" s="146"/>
      <c r="J50" s="149">
        <v>-7.0000000000000007E-2</v>
      </c>
      <c r="K50" s="146"/>
      <c r="L50" s="146">
        <f t="shared" si="127"/>
        <v>8416810.1500000004</v>
      </c>
      <c r="M50" s="143"/>
      <c r="N50" s="150">
        <f t="shared" si="128"/>
        <v>80746080.150000006</v>
      </c>
      <c r="O50" s="146"/>
      <c r="P50" s="167">
        <v>3.9899999999999998E-2</v>
      </c>
      <c r="Q50" s="167"/>
      <c r="R50" s="167">
        <v>4.1099999999999998E-2</v>
      </c>
      <c r="S50" s="167"/>
      <c r="T50" s="146">
        <f t="shared" si="3"/>
        <v>4797581.7854999993</v>
      </c>
      <c r="U50" s="167"/>
      <c r="V50" s="146">
        <f t="shared" si="4"/>
        <v>4941869.9594999999</v>
      </c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114" x14ac:dyDescent="0.2">
      <c r="A51" s="143"/>
      <c r="B51" s="143" t="s">
        <v>292</v>
      </c>
      <c r="C51" s="143"/>
      <c r="D51" s="146">
        <v>52603067</v>
      </c>
      <c r="E51" s="146"/>
      <c r="F51" s="146">
        <v>-23815317</v>
      </c>
      <c r="G51" s="146"/>
      <c r="H51" s="146">
        <f t="shared" si="126"/>
        <v>28787750</v>
      </c>
      <c r="I51" s="146"/>
      <c r="J51" s="149">
        <v>-7.0000000000000007E-2</v>
      </c>
      <c r="K51" s="146"/>
      <c r="L51" s="146">
        <f t="shared" si="127"/>
        <v>3682214.6900000004</v>
      </c>
      <c r="M51" s="143"/>
      <c r="N51" s="150">
        <f t="shared" si="128"/>
        <v>32469964.690000001</v>
      </c>
      <c r="O51" s="146"/>
      <c r="P51" s="167">
        <v>2.12E-2</v>
      </c>
      <c r="Q51" s="167"/>
      <c r="R51" s="167">
        <v>3.8699999999999998E-2</v>
      </c>
      <c r="S51" s="167"/>
      <c r="T51" s="146">
        <f t="shared" si="3"/>
        <v>1115185.0204</v>
      </c>
      <c r="U51" s="167"/>
      <c r="V51" s="146">
        <f t="shared" si="4"/>
        <v>2035738.6928999999</v>
      </c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</row>
    <row r="52" spans="1:114" x14ac:dyDescent="0.2">
      <c r="A52" s="143"/>
      <c r="B52" s="143" t="s">
        <v>293</v>
      </c>
      <c r="C52" s="143"/>
      <c r="D52" s="146">
        <v>33509060</v>
      </c>
      <c r="E52" s="146"/>
      <c r="F52" s="146">
        <v>-26572938</v>
      </c>
      <c r="G52" s="146"/>
      <c r="H52" s="146">
        <f t="shared" si="126"/>
        <v>6936122</v>
      </c>
      <c r="I52" s="146"/>
      <c r="J52" s="149">
        <v>-7.0000000000000007E-2</v>
      </c>
      <c r="K52" s="146"/>
      <c r="L52" s="146">
        <f t="shared" si="127"/>
        <v>2345634.2000000002</v>
      </c>
      <c r="M52" s="143"/>
      <c r="N52" s="150">
        <f t="shared" si="128"/>
        <v>9281756.1999999993</v>
      </c>
      <c r="O52" s="146"/>
      <c r="P52" s="167">
        <v>1.7299999999999999E-2</v>
      </c>
      <c r="Q52" s="167"/>
      <c r="R52" s="167">
        <v>1.6899999999999998E-2</v>
      </c>
      <c r="S52" s="167"/>
      <c r="T52" s="146">
        <f t="shared" si="3"/>
        <v>579706.73800000001</v>
      </c>
      <c r="U52" s="167"/>
      <c r="V52" s="146">
        <f t="shared" si="4"/>
        <v>566303.11399999994</v>
      </c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</row>
    <row r="53" spans="1:114" x14ac:dyDescent="0.2">
      <c r="A53" s="143"/>
      <c r="B53" s="143" t="s">
        <v>299</v>
      </c>
      <c r="C53" s="143"/>
      <c r="D53" s="146">
        <v>12041998</v>
      </c>
      <c r="E53" s="146"/>
      <c r="F53" s="146">
        <v>-5575078</v>
      </c>
      <c r="G53" s="146"/>
      <c r="H53" s="146">
        <f t="shared" si="126"/>
        <v>6466920</v>
      </c>
      <c r="I53" s="146"/>
      <c r="J53" s="149">
        <v>-7.0000000000000007E-2</v>
      </c>
      <c r="K53" s="146"/>
      <c r="L53" s="146">
        <f t="shared" si="127"/>
        <v>842939.8600000001</v>
      </c>
      <c r="M53" s="143"/>
      <c r="N53" s="150">
        <f t="shared" si="128"/>
        <v>7309859.8600000003</v>
      </c>
      <c r="O53" s="146"/>
      <c r="P53" s="167">
        <v>3.6600000000000001E-2</v>
      </c>
      <c r="Q53" s="167"/>
      <c r="R53" s="167">
        <v>3.5799999999999998E-2</v>
      </c>
      <c r="S53" s="167"/>
      <c r="T53" s="146">
        <f t="shared" si="3"/>
        <v>440737.12680000003</v>
      </c>
      <c r="U53" s="167"/>
      <c r="V53" s="146">
        <f t="shared" si="4"/>
        <v>431103.52840000001</v>
      </c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</row>
    <row r="54" spans="1:114" x14ac:dyDescent="0.2">
      <c r="A54" s="143"/>
      <c r="B54" s="143" t="s">
        <v>294</v>
      </c>
      <c r="C54" s="143"/>
      <c r="D54" s="152">
        <v>3760163</v>
      </c>
      <c r="E54" s="146"/>
      <c r="F54" s="152">
        <v>-2827966</v>
      </c>
      <c r="G54" s="146"/>
      <c r="H54" s="152">
        <f t="shared" si="126"/>
        <v>932197</v>
      </c>
      <c r="I54" s="146"/>
      <c r="J54" s="149">
        <v>-7.0000000000000007E-2</v>
      </c>
      <c r="K54" s="146"/>
      <c r="L54" s="152">
        <f t="shared" si="127"/>
        <v>263211.41000000003</v>
      </c>
      <c r="M54" s="143"/>
      <c r="N54" s="153">
        <f t="shared" si="128"/>
        <v>1195408.4100000001</v>
      </c>
      <c r="O54" s="146"/>
      <c r="P54" s="167">
        <v>2.1700000000000001E-2</v>
      </c>
      <c r="Q54" s="167"/>
      <c r="R54" s="167">
        <v>1.9800000000000002E-2</v>
      </c>
      <c r="S54" s="167"/>
      <c r="T54" s="152">
        <f t="shared" si="3"/>
        <v>81595.537100000001</v>
      </c>
      <c r="U54" s="167"/>
      <c r="V54" s="152">
        <f t="shared" si="4"/>
        <v>74451.227400000003</v>
      </c>
      <c r="W54" s="155"/>
      <c r="X54" s="155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</row>
    <row r="55" spans="1:114" x14ac:dyDescent="0.2">
      <c r="A55" s="143"/>
      <c r="B55" s="143" t="s">
        <v>295</v>
      </c>
      <c r="C55" s="143"/>
      <c r="D55" s="146">
        <f>SUM(D48:D54)</f>
        <v>720912562</v>
      </c>
      <c r="E55" s="146"/>
      <c r="F55" s="146">
        <f>SUM(F48:F54)</f>
        <v>-337189053</v>
      </c>
      <c r="G55" s="146"/>
      <c r="H55" s="146">
        <f>SUM(H48:H54)</f>
        <v>383723509</v>
      </c>
      <c r="I55" s="146"/>
      <c r="J55" s="149"/>
      <c r="K55" s="146"/>
      <c r="L55" s="146">
        <f>SUM(L48:L54)</f>
        <v>50463879.339999996</v>
      </c>
      <c r="M55" s="146"/>
      <c r="N55" s="146">
        <f>SUM(N48:N54)</f>
        <v>434187388.34000009</v>
      </c>
      <c r="O55" s="146"/>
      <c r="P55" s="167"/>
      <c r="Q55" s="167"/>
      <c r="R55" s="167"/>
      <c r="S55" s="167"/>
      <c r="T55" s="146">
        <f>SUM(T48:T54)</f>
        <v>23943255.5495</v>
      </c>
      <c r="U55" s="167"/>
      <c r="V55" s="146">
        <f>SUM(V48:V54)</f>
        <v>26699568.655099999</v>
      </c>
      <c r="W55" s="146"/>
      <c r="X55" s="167">
        <f>D55/$D$79</f>
        <v>0.13977257440580262</v>
      </c>
      <c r="Y55" s="146">
        <f>$Y$4*X55*0.5</f>
        <v>3848628.4715012899</v>
      </c>
      <c r="Z55" s="146">
        <f>Z$4*$X55</f>
        <v>19769181.473095369</v>
      </c>
      <c r="AA55" s="146">
        <f t="shared" ref="AA55:AN55" si="129">AA$4*$X55</f>
        <v>14791297.945732335</v>
      </c>
      <c r="AB55" s="146">
        <f t="shared" si="129"/>
        <v>11636085.269262889</v>
      </c>
      <c r="AC55" s="146">
        <f t="shared" si="129"/>
        <v>11636085.269262889</v>
      </c>
      <c r="AD55" s="146">
        <f t="shared" si="129"/>
        <v>11636085.269262889</v>
      </c>
      <c r="AE55" s="146">
        <f t="shared" si="129"/>
        <v>11636085.269262889</v>
      </c>
      <c r="AF55" s="146">
        <f t="shared" si="129"/>
        <v>11636085.269262889</v>
      </c>
      <c r="AG55" s="146">
        <f t="shared" si="129"/>
        <v>11636085.269262889</v>
      </c>
      <c r="AH55" s="146">
        <f t="shared" si="129"/>
        <v>11636085.269262889</v>
      </c>
      <c r="AI55" s="146">
        <f t="shared" si="129"/>
        <v>11636085.269262889</v>
      </c>
      <c r="AJ55" s="146">
        <f t="shared" si="129"/>
        <v>11636085.269262889</v>
      </c>
      <c r="AK55" s="146">
        <f t="shared" si="129"/>
        <v>11636085.269262889</v>
      </c>
      <c r="AL55" s="146">
        <f t="shared" si="129"/>
        <v>11636085.269262889</v>
      </c>
      <c r="AM55" s="146">
        <f t="shared" si="129"/>
        <v>11636085.269262889</v>
      </c>
      <c r="AN55" s="146">
        <f t="shared" si="129"/>
        <v>11636085.269262889</v>
      </c>
      <c r="AP55" s="146">
        <f>$D55+(Y55*0.5)</f>
        <v>722836876.23575068</v>
      </c>
      <c r="AQ55" s="146">
        <f>$D55+Y55+(Z55*0.5)</f>
        <v>734645781.20804894</v>
      </c>
      <c r="AR55" s="146">
        <f>AQ55+(Z55*0.5)+(AA55*0.5)</f>
        <v>751926020.91746283</v>
      </c>
      <c r="AS55" s="146">
        <f t="shared" ref="AS55" si="130">AR55+(AA55*0.5)+(AB55*0.5)</f>
        <v>765139712.5249604</v>
      </c>
      <c r="AT55" s="146">
        <f t="shared" ref="AT55" si="131">AS55+(AB55*0.5)+(AC55*0.5)</f>
        <v>776775797.79422319</v>
      </c>
      <c r="AU55" s="146">
        <f t="shared" ref="AU55" si="132">AT55+(AC55*0.5)+(AD55*0.5)</f>
        <v>788411883.06348598</v>
      </c>
      <c r="AV55" s="146">
        <f t="shared" ref="AV55" si="133">AU55+(AD55*0.5)+(AE55*0.5)</f>
        <v>800047968.33274877</v>
      </c>
      <c r="AW55" s="146">
        <f t="shared" ref="AW55" si="134">AV55+(AE55*0.5)+(AF55*0.5)</f>
        <v>811684053.60201156</v>
      </c>
      <c r="AX55" s="146">
        <f t="shared" ref="AX55" si="135">AW55+(AF55*0.5)+(AG55*0.5)</f>
        <v>823320138.87127435</v>
      </c>
      <c r="AY55" s="146">
        <f t="shared" ref="AY55" si="136">AX55+(AG55*0.5)+(AH55*0.5)</f>
        <v>834956224.14053714</v>
      </c>
      <c r="AZ55" s="146">
        <f t="shared" ref="AZ55" si="137">AY55+(AH55*0.5)+(AI55*0.5)</f>
        <v>846592309.40979993</v>
      </c>
      <c r="BA55" s="146">
        <f t="shared" ref="BA55" si="138">AZ55+(AI55*0.5)+(AJ55*0.5)</f>
        <v>858228394.67906272</v>
      </c>
      <c r="BB55" s="146">
        <f t="shared" ref="BB55" si="139">BA55+(AJ55*0.5)+(AK55*0.5)</f>
        <v>869864479.94832551</v>
      </c>
      <c r="BC55" s="146">
        <f t="shared" ref="BC55" si="140">BB55+(AK55*0.5)+(AL55*0.5)</f>
        <v>881500565.21758831</v>
      </c>
      <c r="BD55" s="146">
        <f t="shared" ref="BD55" si="141">BC55+(AL55*0.5)+(AM55*0.5)</f>
        <v>893136650.4868511</v>
      </c>
      <c r="BE55" s="146">
        <f t="shared" ref="BE55" si="142">BD55+(AM55*0.5)+(AN55*0.5)</f>
        <v>904772735.75611389</v>
      </c>
      <c r="BG55" s="146">
        <f>AP55*$T56</f>
        <v>24007166.69480769</v>
      </c>
      <c r="BH55" s="146">
        <f>(AQ55*$T56*0.5)+(AQ55*$V56*0.5)</f>
        <v>25803779.203926712</v>
      </c>
      <c r="BI55" s="146">
        <f>(AR55*$V56)</f>
        <v>27848176.710009884</v>
      </c>
      <c r="BJ55" s="146">
        <f t="shared" ref="BJ55" si="143">(AS55*$V56)</f>
        <v>28337556.261509083</v>
      </c>
      <c r="BK55" s="146">
        <f t="shared" ref="BK55" si="144">(AT55*$V56)</f>
        <v>28768507.910709616</v>
      </c>
      <c r="BL55" s="146">
        <f t="shared" ref="BL55" si="145">(AU55*$V56)</f>
        <v>29199459.559910145</v>
      </c>
      <c r="BM55" s="146">
        <f t="shared" ref="BM55" si="146">(AV55*$V56)</f>
        <v>29630411.209110674</v>
      </c>
      <c r="BN55" s="146">
        <f t="shared" ref="BN55" si="147">(AW55*$V56)</f>
        <v>30061362.858311206</v>
      </c>
      <c r="BO55" s="146">
        <f t="shared" ref="BO55" si="148">(AX55*$V56)</f>
        <v>30492314.507511735</v>
      </c>
      <c r="BP55" s="146">
        <f t="shared" ref="BP55" si="149">(AY55*$V56)</f>
        <v>30923266.156712268</v>
      </c>
      <c r="BQ55" s="146">
        <f t="shared" ref="BQ55" si="150">(AZ55*$V56)</f>
        <v>31354217.805912796</v>
      </c>
      <c r="BR55" s="146">
        <f t="shared" ref="BR55" si="151">(BA55*$V56)</f>
        <v>31785169.455113325</v>
      </c>
      <c r="BS55" s="146">
        <f t="shared" ref="BS55" si="152">(BB55*$V56)</f>
        <v>32216121.104313858</v>
      </c>
      <c r="BT55" s="146">
        <f t="shared" ref="BT55" si="153">(BC55*$V56)</f>
        <v>32647072.753514387</v>
      </c>
      <c r="BU55" s="146">
        <f t="shared" ref="BU55" si="154">(BD55*$V56)</f>
        <v>33078024.402714919</v>
      </c>
      <c r="BV55" s="146">
        <f t="shared" ref="BV55" si="155">(BE55*$V56)</f>
        <v>33508976.051915448</v>
      </c>
      <c r="BX55" s="150">
        <f>F55-BG55</f>
        <v>-361196219.69480771</v>
      </c>
      <c r="BY55" s="150">
        <f>BX55-BH55</f>
        <v>-386999998.89873445</v>
      </c>
      <c r="BZ55" s="150">
        <f>BY55-BI55</f>
        <v>-414848175.60874432</v>
      </c>
      <c r="CA55" s="146">
        <f t="shared" ref="CA55" si="156">BZ55-BJ55</f>
        <v>-443185731.87025338</v>
      </c>
      <c r="CB55" s="146">
        <f t="shared" ref="CB55" si="157">CA55-BK55</f>
        <v>-471954239.780963</v>
      </c>
      <c r="CC55" s="146">
        <f t="shared" ref="CC55" si="158">CB55-BL55</f>
        <v>-501153699.34087312</v>
      </c>
      <c r="CD55" s="146">
        <f t="shared" ref="CD55" si="159">CC55-BM55</f>
        <v>-530784110.5499838</v>
      </c>
      <c r="CE55" s="146">
        <f t="shared" ref="CE55" si="160">CD55-BN55</f>
        <v>-560845473.40829504</v>
      </c>
      <c r="CF55" s="146">
        <f t="shared" ref="CF55" si="161">CE55-BO55</f>
        <v>-591337787.91580677</v>
      </c>
      <c r="CG55" s="146">
        <f t="shared" ref="CG55" si="162">CF55-BP55</f>
        <v>-622261054.07251906</v>
      </c>
      <c r="CH55" s="146">
        <f t="shared" ref="CH55" si="163">CG55-BQ55</f>
        <v>-653615271.87843192</v>
      </c>
      <c r="CI55" s="146">
        <f t="shared" ref="CI55" si="164">CH55-BR55</f>
        <v>-685400441.33354521</v>
      </c>
      <c r="CJ55" s="146">
        <f t="shared" ref="CJ55" si="165">CI55-BS55</f>
        <v>-717616562.43785906</v>
      </c>
      <c r="CK55" s="146">
        <f t="shared" ref="CK55" si="166">CJ55-BT55</f>
        <v>-750263635.19137347</v>
      </c>
      <c r="CL55" s="146">
        <f t="shared" ref="CL55" si="167">CK55-BU55</f>
        <v>-783341659.59408844</v>
      </c>
      <c r="CM55" s="146">
        <f t="shared" ref="CM55" si="168">CL55-BV55</f>
        <v>-816850635.64600384</v>
      </c>
      <c r="CO55" s="150">
        <f>D55+Y55</f>
        <v>724761190.47150123</v>
      </c>
      <c r="CP55" s="150">
        <f>CO55+Z55</f>
        <v>744530371.94459665</v>
      </c>
      <c r="CQ55" s="150">
        <f t="shared" ref="CQ55" si="169">CP55+AA55</f>
        <v>759321669.890329</v>
      </c>
      <c r="CR55" s="150">
        <f t="shared" ref="CR55" si="170">CQ55+AB55</f>
        <v>770957755.15959191</v>
      </c>
      <c r="CS55" s="150">
        <f t="shared" ref="CS55" si="171">CR55+AC55</f>
        <v>782593840.42885482</v>
      </c>
      <c r="CT55" s="150">
        <f t="shared" ref="CT55" si="172">CS55+AD55</f>
        <v>794229925.69811773</v>
      </c>
      <c r="CU55" s="150">
        <f t="shared" ref="CU55" si="173">CT55+AE55</f>
        <v>805866010.96738064</v>
      </c>
      <c r="CV55" s="150">
        <f t="shared" ref="CV55" si="174">CU55+AF55</f>
        <v>817502096.23664355</v>
      </c>
      <c r="CW55" s="150">
        <f t="shared" ref="CW55" si="175">CV55+AG55</f>
        <v>829138181.50590646</v>
      </c>
      <c r="CX55" s="150">
        <f t="shared" ref="CX55" si="176">CW55+AH55</f>
        <v>840774266.77516937</v>
      </c>
      <c r="CY55" s="150">
        <f t="shared" ref="CY55" si="177">CX55+AI55</f>
        <v>852410352.04443228</v>
      </c>
      <c r="CZ55" s="150">
        <f t="shared" ref="CZ55" si="178">CY55+AJ55</f>
        <v>864046437.31369519</v>
      </c>
      <c r="DA55" s="150">
        <f t="shared" ref="DA55" si="179">CZ55+AK55</f>
        <v>875682522.5829581</v>
      </c>
      <c r="DB55" s="150">
        <f t="shared" ref="DB55" si="180">DA55+AL55</f>
        <v>887318607.85222101</v>
      </c>
      <c r="DC55" s="150">
        <f t="shared" ref="DC55" si="181">DB55+AM55</f>
        <v>898954693.12148392</v>
      </c>
      <c r="DD55" s="150">
        <f t="shared" ref="DD55" si="182">DC55+AN55</f>
        <v>910590778.39074683</v>
      </c>
      <c r="DF55" s="146">
        <f>DD55+CM55</f>
        <v>93740142.74474299</v>
      </c>
      <c r="DH55" s="150">
        <f>L55</f>
        <v>50463879.339999996</v>
      </c>
      <c r="DJ55" s="150">
        <f>DF55+DH55</f>
        <v>144204022.08474299</v>
      </c>
    </row>
    <row r="56" spans="1:114" x14ac:dyDescent="0.2">
      <c r="A56" s="143"/>
      <c r="B56" s="143"/>
      <c r="C56" s="143"/>
      <c r="D56" s="146"/>
      <c r="E56" s="146"/>
      <c r="F56" s="146"/>
      <c r="G56" s="146"/>
      <c r="H56" s="146"/>
      <c r="I56" s="146"/>
      <c r="J56" s="149"/>
      <c r="K56" s="146"/>
      <c r="L56" s="146"/>
      <c r="M56" s="146"/>
      <c r="N56" s="146"/>
      <c r="O56" s="146"/>
      <c r="P56" s="167"/>
      <c r="Q56" s="167"/>
      <c r="R56" s="167"/>
      <c r="S56" s="167"/>
      <c r="T56" s="167">
        <f>T55/D55</f>
        <v>3.3212426598692009E-2</v>
      </c>
      <c r="U56" s="167"/>
      <c r="V56" s="167">
        <f>V55/D55</f>
        <v>3.7035793329815769E-2</v>
      </c>
      <c r="W56" s="167"/>
      <c r="X56" s="167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114" x14ac:dyDescent="0.2">
      <c r="A57" s="143" t="s">
        <v>274</v>
      </c>
      <c r="B57" s="143"/>
      <c r="C57" s="143"/>
      <c r="D57" s="146"/>
      <c r="E57" s="146"/>
      <c r="F57" s="146"/>
      <c r="G57" s="146"/>
      <c r="H57" s="146"/>
      <c r="I57" s="146"/>
      <c r="J57" s="149"/>
      <c r="K57" s="146"/>
      <c r="L57" s="146"/>
      <c r="M57" s="146"/>
      <c r="N57" s="146"/>
      <c r="O57" s="146"/>
      <c r="P57" s="167"/>
      <c r="Q57" s="167"/>
      <c r="R57" s="167"/>
      <c r="S57" s="167"/>
      <c r="T57" s="146"/>
      <c r="U57" s="167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</row>
    <row r="58" spans="1:114" x14ac:dyDescent="0.2">
      <c r="A58" s="143"/>
      <c r="B58" s="143" t="s">
        <v>290</v>
      </c>
      <c r="C58" s="143"/>
      <c r="D58" s="146">
        <v>47120498</v>
      </c>
      <c r="E58" s="146"/>
      <c r="F58" s="146">
        <v>-18031143</v>
      </c>
      <c r="G58" s="146"/>
      <c r="H58" s="146">
        <f t="shared" ref="H58:H64" si="183">SUM(D58:F58)</f>
        <v>29089355</v>
      </c>
      <c r="I58" s="146"/>
      <c r="J58" s="149">
        <v>-7.0000000000000007E-2</v>
      </c>
      <c r="K58" s="146"/>
      <c r="L58" s="146">
        <f t="shared" ref="L58:L64" si="184">D58*-J58</f>
        <v>3298434.8600000003</v>
      </c>
      <c r="M58" s="143"/>
      <c r="N58" s="150">
        <f t="shared" ref="N58:N64" si="185">H58+L58</f>
        <v>32387789.859999999</v>
      </c>
      <c r="O58" s="146"/>
      <c r="P58" s="167">
        <v>3.44E-2</v>
      </c>
      <c r="Q58" s="167"/>
      <c r="R58" s="167">
        <v>4.0899999999999999E-2</v>
      </c>
      <c r="S58" s="167"/>
      <c r="T58" s="146">
        <f t="shared" si="3"/>
        <v>1620945.1311999999</v>
      </c>
      <c r="U58" s="167"/>
      <c r="V58" s="146">
        <f t="shared" si="4"/>
        <v>1927228.3681999999</v>
      </c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</row>
    <row r="59" spans="1:114" x14ac:dyDescent="0.2">
      <c r="A59" s="143"/>
      <c r="B59" s="143" t="s">
        <v>291</v>
      </c>
      <c r="C59" s="143"/>
      <c r="D59" s="146">
        <v>935918755</v>
      </c>
      <c r="E59" s="146"/>
      <c r="F59" s="146">
        <v>-213147201</v>
      </c>
      <c r="G59" s="146"/>
      <c r="H59" s="146">
        <f t="shared" si="183"/>
        <v>722771554</v>
      </c>
      <c r="I59" s="146"/>
      <c r="J59" s="149">
        <v>-7.0000000000000007E-2</v>
      </c>
      <c r="K59" s="146"/>
      <c r="L59" s="146">
        <f t="shared" si="184"/>
        <v>65514312.850000009</v>
      </c>
      <c r="M59" s="143"/>
      <c r="N59" s="150">
        <f t="shared" si="185"/>
        <v>788285866.85000002</v>
      </c>
      <c r="O59" s="146"/>
      <c r="P59" s="167">
        <v>4.3499999999999997E-2</v>
      </c>
      <c r="Q59" s="167"/>
      <c r="R59" s="167">
        <v>5.1400000000000001E-2</v>
      </c>
      <c r="S59" s="167"/>
      <c r="T59" s="146">
        <f t="shared" si="3"/>
        <v>40712465.842499994</v>
      </c>
      <c r="U59" s="167"/>
      <c r="V59" s="146">
        <f t="shared" si="4"/>
        <v>48106224.006999999</v>
      </c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</row>
    <row r="60" spans="1:114" x14ac:dyDescent="0.2">
      <c r="A60" s="143"/>
      <c r="B60" s="143" t="s">
        <v>298</v>
      </c>
      <c r="C60" s="143"/>
      <c r="D60" s="146">
        <v>255524660</v>
      </c>
      <c r="E60" s="146"/>
      <c r="F60" s="146">
        <v>-111014196</v>
      </c>
      <c r="G60" s="146"/>
      <c r="H60" s="146">
        <f t="shared" si="183"/>
        <v>144510464</v>
      </c>
      <c r="I60" s="146"/>
      <c r="J60" s="149">
        <v>-7.0000000000000007E-2</v>
      </c>
      <c r="K60" s="146"/>
      <c r="L60" s="146">
        <f t="shared" si="184"/>
        <v>17886726.200000003</v>
      </c>
      <c r="M60" s="143"/>
      <c r="N60" s="150">
        <f t="shared" si="185"/>
        <v>162397190.19999999</v>
      </c>
      <c r="O60" s="146"/>
      <c r="P60" s="167">
        <v>3.5700000000000003E-2</v>
      </c>
      <c r="Q60" s="167"/>
      <c r="R60" s="167">
        <v>3.8699999999999998E-2</v>
      </c>
      <c r="S60" s="167"/>
      <c r="T60" s="146">
        <f t="shared" si="3"/>
        <v>9122230.3619999997</v>
      </c>
      <c r="U60" s="167"/>
      <c r="V60" s="146">
        <f t="shared" si="4"/>
        <v>9888804.3420000002</v>
      </c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</row>
    <row r="61" spans="1:114" x14ac:dyDescent="0.2">
      <c r="A61" s="143"/>
      <c r="B61" s="143" t="s">
        <v>292</v>
      </c>
      <c r="C61" s="143"/>
      <c r="D61" s="146">
        <v>59246410</v>
      </c>
      <c r="E61" s="146"/>
      <c r="F61" s="146">
        <v>-37713454</v>
      </c>
      <c r="G61" s="146"/>
      <c r="H61" s="146">
        <f t="shared" si="183"/>
        <v>21532956</v>
      </c>
      <c r="I61" s="146"/>
      <c r="J61" s="149">
        <v>-7.0000000000000007E-2</v>
      </c>
      <c r="K61" s="146"/>
      <c r="L61" s="146">
        <f t="shared" si="184"/>
        <v>4147248.7</v>
      </c>
      <c r="M61" s="143"/>
      <c r="N61" s="150">
        <f t="shared" si="185"/>
        <v>25680204.699999999</v>
      </c>
      <c r="O61" s="146"/>
      <c r="P61" s="167">
        <v>2.64E-2</v>
      </c>
      <c r="Q61" s="167"/>
      <c r="R61" s="167">
        <v>2.75E-2</v>
      </c>
      <c r="S61" s="167"/>
      <c r="T61" s="146">
        <f t="shared" si="3"/>
        <v>1564105.2239999999</v>
      </c>
      <c r="U61" s="167"/>
      <c r="V61" s="146">
        <f t="shared" si="4"/>
        <v>1629276.2749999999</v>
      </c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</row>
    <row r="62" spans="1:114" x14ac:dyDescent="0.2">
      <c r="A62" s="143"/>
      <c r="B62" s="143" t="s">
        <v>293</v>
      </c>
      <c r="C62" s="143"/>
      <c r="D62" s="146">
        <v>52634602</v>
      </c>
      <c r="E62" s="146"/>
      <c r="F62" s="146">
        <v>-22253545</v>
      </c>
      <c r="G62" s="146"/>
      <c r="H62" s="146">
        <f t="shared" si="183"/>
        <v>30381057</v>
      </c>
      <c r="I62" s="146"/>
      <c r="J62" s="149">
        <v>-7.0000000000000007E-2</v>
      </c>
      <c r="K62" s="146"/>
      <c r="L62" s="146">
        <f t="shared" si="184"/>
        <v>3684422.14</v>
      </c>
      <c r="M62" s="143"/>
      <c r="N62" s="150">
        <f t="shared" si="185"/>
        <v>34065479.140000001</v>
      </c>
      <c r="O62" s="146"/>
      <c r="P62" s="167">
        <v>3.56E-2</v>
      </c>
      <c r="Q62" s="167"/>
      <c r="R62" s="167">
        <v>3.85E-2</v>
      </c>
      <c r="S62" s="167"/>
      <c r="T62" s="146">
        <f t="shared" si="3"/>
        <v>1873791.8311999999</v>
      </c>
      <c r="U62" s="167"/>
      <c r="V62" s="146">
        <f t="shared" si="4"/>
        <v>2026432.1769999999</v>
      </c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</row>
    <row r="63" spans="1:114" x14ac:dyDescent="0.2">
      <c r="A63" s="143"/>
      <c r="B63" s="143" t="s">
        <v>299</v>
      </c>
      <c r="C63" s="143"/>
      <c r="D63" s="146">
        <v>15148042</v>
      </c>
      <c r="E63" s="146"/>
      <c r="F63" s="146">
        <v>-5031760</v>
      </c>
      <c r="G63" s="146"/>
      <c r="H63" s="146">
        <f t="shared" si="183"/>
        <v>10116282</v>
      </c>
      <c r="I63" s="146"/>
      <c r="J63" s="149">
        <v>-7.0000000000000007E-2</v>
      </c>
      <c r="K63" s="146"/>
      <c r="L63" s="146">
        <f t="shared" si="184"/>
        <v>1060362.9400000002</v>
      </c>
      <c r="M63" s="143"/>
      <c r="N63" s="150">
        <f t="shared" si="185"/>
        <v>11176644.939999999</v>
      </c>
      <c r="O63" s="146"/>
      <c r="P63" s="167">
        <v>4.1500000000000002E-2</v>
      </c>
      <c r="Q63" s="167"/>
      <c r="R63" s="167">
        <v>4.3499999999999997E-2</v>
      </c>
      <c r="S63" s="167"/>
      <c r="T63" s="146">
        <f t="shared" si="3"/>
        <v>628643.74300000002</v>
      </c>
      <c r="U63" s="167"/>
      <c r="V63" s="146">
        <f t="shared" si="4"/>
        <v>658939.82699999993</v>
      </c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</row>
    <row r="64" spans="1:114" x14ac:dyDescent="0.2">
      <c r="A64" s="143"/>
      <c r="B64" s="143" t="s">
        <v>294</v>
      </c>
      <c r="C64" s="143"/>
      <c r="D64" s="152">
        <v>13277146</v>
      </c>
      <c r="E64" s="146"/>
      <c r="F64" s="152">
        <v>-4623857</v>
      </c>
      <c r="G64" s="146"/>
      <c r="H64" s="152">
        <f t="shared" si="183"/>
        <v>8653289</v>
      </c>
      <c r="I64" s="146"/>
      <c r="J64" s="149">
        <v>-7.0000000000000007E-2</v>
      </c>
      <c r="K64" s="146"/>
      <c r="L64" s="152">
        <f t="shared" si="184"/>
        <v>929400.22000000009</v>
      </c>
      <c r="M64" s="143"/>
      <c r="N64" s="153">
        <f t="shared" si="185"/>
        <v>9582689.2200000007</v>
      </c>
      <c r="O64" s="146"/>
      <c r="P64" s="167">
        <v>3.5299999999999998E-2</v>
      </c>
      <c r="Q64" s="167"/>
      <c r="R64" s="167">
        <v>4.3999999999999997E-2</v>
      </c>
      <c r="S64" s="167"/>
      <c r="T64" s="152">
        <f t="shared" si="3"/>
        <v>468683.25379999995</v>
      </c>
      <c r="U64" s="167"/>
      <c r="V64" s="152">
        <f t="shared" si="4"/>
        <v>584194.424</v>
      </c>
      <c r="W64" s="155"/>
      <c r="X64" s="155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</row>
    <row r="65" spans="1:114" x14ac:dyDescent="0.2">
      <c r="A65" s="143"/>
      <c r="B65" s="143" t="s">
        <v>295</v>
      </c>
      <c r="C65" s="143"/>
      <c r="D65" s="146">
        <f>SUM(D58:D64)</f>
        <v>1378870113</v>
      </c>
      <c r="E65" s="146"/>
      <c r="F65" s="146">
        <f>SUM(F58:F64)</f>
        <v>-411815156</v>
      </c>
      <c r="G65" s="146"/>
      <c r="H65" s="146">
        <f>SUM(H58:H64)</f>
        <v>967054957</v>
      </c>
      <c r="I65" s="146"/>
      <c r="J65" s="149"/>
      <c r="K65" s="146"/>
      <c r="L65" s="146">
        <f>SUM(L58:L64)</f>
        <v>96520907.910000011</v>
      </c>
      <c r="M65" s="146"/>
      <c r="N65" s="146">
        <f>SUM(N58:N64)</f>
        <v>1063575864.9100002</v>
      </c>
      <c r="O65" s="146"/>
      <c r="P65" s="167"/>
      <c r="Q65" s="167"/>
      <c r="R65" s="167"/>
      <c r="S65" s="167"/>
      <c r="T65" s="146">
        <f>SUM(T58:T64)</f>
        <v>55990865.387699984</v>
      </c>
      <c r="U65" s="167"/>
      <c r="V65" s="146">
        <f>SUM(V58:V64)</f>
        <v>64821099.420199998</v>
      </c>
      <c r="W65" s="146"/>
      <c r="X65" s="167">
        <f>D65/$D$79</f>
        <v>0.26733925253091922</v>
      </c>
      <c r="Y65" s="146">
        <f>$Y$4*X65*0.5</f>
        <v>7361168.4067089409</v>
      </c>
      <c r="Z65" s="146">
        <f>Z$4*$X65</f>
        <v>37811982.934657909</v>
      </c>
      <c r="AA65" s="146">
        <f t="shared" ref="AA65:AN65" si="186">AA$4*$X65</f>
        <v>28290918.684045088</v>
      </c>
      <c r="AB65" s="146">
        <f t="shared" si="186"/>
        <v>22256028.061980359</v>
      </c>
      <c r="AC65" s="146">
        <f t="shared" si="186"/>
        <v>22256028.061980359</v>
      </c>
      <c r="AD65" s="146">
        <f t="shared" si="186"/>
        <v>22256028.061980359</v>
      </c>
      <c r="AE65" s="146">
        <f t="shared" si="186"/>
        <v>22256028.061980359</v>
      </c>
      <c r="AF65" s="146">
        <f t="shared" si="186"/>
        <v>22256028.061980359</v>
      </c>
      <c r="AG65" s="146">
        <f t="shared" si="186"/>
        <v>22256028.061980359</v>
      </c>
      <c r="AH65" s="146">
        <f t="shared" si="186"/>
        <v>22256028.061980359</v>
      </c>
      <c r="AI65" s="146">
        <f t="shared" si="186"/>
        <v>22256028.061980359</v>
      </c>
      <c r="AJ65" s="146">
        <f t="shared" si="186"/>
        <v>22256028.061980359</v>
      </c>
      <c r="AK65" s="146">
        <f t="shared" si="186"/>
        <v>22256028.061980359</v>
      </c>
      <c r="AL65" s="146">
        <f t="shared" si="186"/>
        <v>22256028.061980359</v>
      </c>
      <c r="AM65" s="146">
        <f t="shared" si="186"/>
        <v>22256028.061980359</v>
      </c>
      <c r="AN65" s="146">
        <f t="shared" si="186"/>
        <v>22256028.061980359</v>
      </c>
      <c r="AP65" s="146">
        <f>$D65+(Y65*0.5)</f>
        <v>1382550697.2033544</v>
      </c>
      <c r="AQ65" s="146">
        <f>$D65+Y65+(Z65*0.5)</f>
        <v>1405137272.874038</v>
      </c>
      <c r="AR65" s="146">
        <f>AQ65+(Z65*0.5)+(AA65*0.5)</f>
        <v>1438188723.6833897</v>
      </c>
      <c r="AS65" s="146">
        <f t="shared" ref="AS65" si="187">AR65+(AA65*0.5)+(AB65*0.5)</f>
        <v>1463462197.0564024</v>
      </c>
      <c r="AT65" s="146">
        <f t="shared" ref="AT65" si="188">AS65+(AB65*0.5)+(AC65*0.5)</f>
        <v>1485718225.1183827</v>
      </c>
      <c r="AU65" s="146">
        <f t="shared" ref="AU65" si="189">AT65+(AC65*0.5)+(AD65*0.5)</f>
        <v>1507974253.1803629</v>
      </c>
      <c r="AV65" s="146">
        <f t="shared" ref="AV65" si="190">AU65+(AD65*0.5)+(AE65*0.5)</f>
        <v>1530230281.2423432</v>
      </c>
      <c r="AW65" s="146">
        <f t="shared" ref="AW65" si="191">AV65+(AE65*0.5)+(AF65*0.5)</f>
        <v>1552486309.3043234</v>
      </c>
      <c r="AX65" s="146">
        <f t="shared" ref="AX65" si="192">AW65+(AF65*0.5)+(AG65*0.5)</f>
        <v>1574742337.3663037</v>
      </c>
      <c r="AY65" s="146">
        <f t="shared" ref="AY65" si="193">AX65+(AG65*0.5)+(AH65*0.5)</f>
        <v>1596998365.4282839</v>
      </c>
      <c r="AZ65" s="146">
        <f t="shared" ref="AZ65" si="194">AY65+(AH65*0.5)+(AI65*0.5)</f>
        <v>1619254393.4902642</v>
      </c>
      <c r="BA65" s="146">
        <f t="shared" ref="BA65" si="195">AZ65+(AI65*0.5)+(AJ65*0.5)</f>
        <v>1641510421.5522444</v>
      </c>
      <c r="BB65" s="146">
        <f t="shared" ref="BB65" si="196">BA65+(AJ65*0.5)+(AK65*0.5)</f>
        <v>1663766449.6142247</v>
      </c>
      <c r="BC65" s="146">
        <f t="shared" ref="BC65" si="197">BB65+(AK65*0.5)+(AL65*0.5)</f>
        <v>1686022477.6762049</v>
      </c>
      <c r="BD65" s="146">
        <f t="shared" ref="BD65" si="198">BC65+(AL65*0.5)+(AM65*0.5)</f>
        <v>1708278505.7381852</v>
      </c>
      <c r="BE65" s="146">
        <f t="shared" ref="BE65" si="199">BD65+(AM65*0.5)+(AN65*0.5)</f>
        <v>1730534533.8001654</v>
      </c>
      <c r="BG65" s="146">
        <f>AP65*$T66</f>
        <v>56140320.4326206</v>
      </c>
      <c r="BH65" s="146">
        <f>(AQ65*$T66*0.5)+(AQ65*$V66*0.5)</f>
        <v>61556702.535014927</v>
      </c>
      <c r="BI65" s="146">
        <f>(AR65*$V66)</f>
        <v>67609685.179166362</v>
      </c>
      <c r="BJ65" s="146">
        <f t="shared" ref="BJ65" si="200">(AS65*$V66)</f>
        <v>68797798.776495337</v>
      </c>
      <c r="BK65" s="146">
        <f t="shared" ref="BK65" si="201">(AT65*$V66)</f>
        <v>69844061.360695958</v>
      </c>
      <c r="BL65" s="146">
        <f t="shared" ref="BL65" si="202">(AU65*$V66)</f>
        <v>70890323.944896579</v>
      </c>
      <c r="BM65" s="146">
        <f t="shared" ref="BM65" si="203">(AV65*$V66)</f>
        <v>71936586.529097199</v>
      </c>
      <c r="BN65" s="146">
        <f t="shared" ref="BN65" si="204">(AW65*$V66)</f>
        <v>72982849.11329782</v>
      </c>
      <c r="BO65" s="146">
        <f t="shared" ref="BO65" si="205">(AX65*$V66)</f>
        <v>74029111.697498441</v>
      </c>
      <c r="BP65" s="146">
        <f t="shared" ref="BP65" si="206">(AY65*$V66)</f>
        <v>75075374.281699061</v>
      </c>
      <c r="BQ65" s="146">
        <f t="shared" ref="BQ65" si="207">(AZ65*$V66)</f>
        <v>76121636.865899682</v>
      </c>
      <c r="BR65" s="146">
        <f t="shared" ref="BR65" si="208">(BA65*$V66)</f>
        <v>77167899.450100303</v>
      </c>
      <c r="BS65" s="146">
        <f t="shared" ref="BS65" si="209">(BB65*$V66)</f>
        <v>78214162.034300923</v>
      </c>
      <c r="BT65" s="146">
        <f t="shared" ref="BT65" si="210">(BC65*$V66)</f>
        <v>79260424.618501544</v>
      </c>
      <c r="BU65" s="146">
        <f t="shared" ref="BU65" si="211">(BD65*$V66)</f>
        <v>80306687.20270218</v>
      </c>
      <c r="BV65" s="146">
        <f t="shared" ref="BV65" si="212">(BE65*$V66)</f>
        <v>81352949.7869028</v>
      </c>
      <c r="BX65" s="150">
        <f>F65-BG65</f>
        <v>-467955476.43262058</v>
      </c>
      <c r="BY65" s="150">
        <f>BX65-BH65</f>
        <v>-529512178.96763551</v>
      </c>
      <c r="BZ65" s="150">
        <f>BY65-BI65</f>
        <v>-597121864.14680183</v>
      </c>
      <c r="CA65" s="146">
        <f t="shared" ref="CA65" si="213">BZ65-BJ65</f>
        <v>-665919662.92329717</v>
      </c>
      <c r="CB65" s="146">
        <f t="shared" ref="CB65" si="214">CA65-BK65</f>
        <v>-735763724.28399312</v>
      </c>
      <c r="CC65" s="146">
        <f t="shared" ref="CC65" si="215">CB65-BL65</f>
        <v>-806654048.2288897</v>
      </c>
      <c r="CD65" s="146">
        <f t="shared" ref="CD65" si="216">CC65-BM65</f>
        <v>-878590634.7579869</v>
      </c>
      <c r="CE65" s="146">
        <f t="shared" ref="CE65" si="217">CD65-BN65</f>
        <v>-951573483.87128472</v>
      </c>
      <c r="CF65" s="146">
        <f t="shared" ref="CF65" si="218">CE65-BO65</f>
        <v>-1025602595.5687832</v>
      </c>
      <c r="CG65" s="146">
        <f t="shared" ref="CG65" si="219">CF65-BP65</f>
        <v>-1100677969.8504822</v>
      </c>
      <c r="CH65" s="146">
        <f t="shared" ref="CH65" si="220">CG65-BQ65</f>
        <v>-1176799606.716382</v>
      </c>
      <c r="CI65" s="146">
        <f t="shared" ref="CI65" si="221">CH65-BR65</f>
        <v>-1253967506.1664824</v>
      </c>
      <c r="CJ65" s="146">
        <f t="shared" ref="CJ65" si="222">CI65-BS65</f>
        <v>-1332181668.2007833</v>
      </c>
      <c r="CK65" s="146">
        <f t="shared" ref="CK65" si="223">CJ65-BT65</f>
        <v>-1411442092.8192849</v>
      </c>
      <c r="CL65" s="146">
        <f t="shared" ref="CL65" si="224">CK65-BU65</f>
        <v>-1491748780.0219872</v>
      </c>
      <c r="CM65" s="146">
        <f t="shared" ref="CM65" si="225">CL65-BV65</f>
        <v>-1573101729.8088901</v>
      </c>
      <c r="CO65" s="150">
        <f>D65+Y65</f>
        <v>1386231281.406709</v>
      </c>
      <c r="CP65" s="150">
        <f>CO65+Z65</f>
        <v>1424043264.3413668</v>
      </c>
      <c r="CQ65" s="150">
        <f t="shared" ref="CQ65" si="226">CP65+AA65</f>
        <v>1452334183.0254118</v>
      </c>
      <c r="CR65" s="150">
        <f t="shared" ref="CR65" si="227">CQ65+AB65</f>
        <v>1474590211.0873921</v>
      </c>
      <c r="CS65" s="150">
        <f t="shared" ref="CS65" si="228">CR65+AC65</f>
        <v>1496846239.1493723</v>
      </c>
      <c r="CT65" s="150">
        <f t="shared" ref="CT65" si="229">CS65+AD65</f>
        <v>1519102267.2113526</v>
      </c>
      <c r="CU65" s="150">
        <f t="shared" ref="CU65" si="230">CT65+AE65</f>
        <v>1541358295.2733328</v>
      </c>
      <c r="CV65" s="150">
        <f t="shared" ref="CV65" si="231">CU65+AF65</f>
        <v>1563614323.3353131</v>
      </c>
      <c r="CW65" s="150">
        <f t="shared" ref="CW65" si="232">CV65+AG65</f>
        <v>1585870351.3972933</v>
      </c>
      <c r="CX65" s="150">
        <f t="shared" ref="CX65" si="233">CW65+AH65</f>
        <v>1608126379.4592736</v>
      </c>
      <c r="CY65" s="150">
        <f t="shared" ref="CY65" si="234">CX65+AI65</f>
        <v>1630382407.5212538</v>
      </c>
      <c r="CZ65" s="150">
        <f t="shared" ref="CZ65" si="235">CY65+AJ65</f>
        <v>1652638435.5832341</v>
      </c>
      <c r="DA65" s="150">
        <f t="shared" ref="DA65" si="236">CZ65+AK65</f>
        <v>1674894463.6452143</v>
      </c>
      <c r="DB65" s="150">
        <f t="shared" ref="DB65" si="237">DA65+AL65</f>
        <v>1697150491.7071946</v>
      </c>
      <c r="DC65" s="150">
        <f t="shared" ref="DC65" si="238">DB65+AM65</f>
        <v>1719406519.7691748</v>
      </c>
      <c r="DD65" s="150">
        <f t="shared" ref="DD65" si="239">DC65+AN65</f>
        <v>1741662547.8311551</v>
      </c>
      <c r="DF65" s="146">
        <f>DD65+CM65</f>
        <v>168560818.02226496</v>
      </c>
      <c r="DH65" s="150">
        <f>L65</f>
        <v>96520907.910000011</v>
      </c>
      <c r="DJ65" s="150">
        <f>DF65+DH65</f>
        <v>265081725.93226498</v>
      </c>
    </row>
    <row r="66" spans="1:114" x14ac:dyDescent="0.2">
      <c r="A66" s="143"/>
      <c r="B66" s="143"/>
      <c r="C66" s="143"/>
      <c r="D66" s="146"/>
      <c r="E66" s="146"/>
      <c r="F66" s="146"/>
      <c r="G66" s="146"/>
      <c r="H66" s="146"/>
      <c r="I66" s="146"/>
      <c r="J66" s="149"/>
      <c r="K66" s="146"/>
      <c r="L66" s="146"/>
      <c r="M66" s="146"/>
      <c r="N66" s="146"/>
      <c r="O66" s="146"/>
      <c r="P66" s="167"/>
      <c r="Q66" s="167"/>
      <c r="R66" s="167"/>
      <c r="S66" s="167"/>
      <c r="T66" s="167">
        <f>T65/D65</f>
        <v>4.0606337652703904E-2</v>
      </c>
      <c r="U66" s="167"/>
      <c r="V66" s="167">
        <f>V65/D65</f>
        <v>4.7010301267005561E-2</v>
      </c>
      <c r="W66" s="167"/>
      <c r="X66" s="167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</row>
    <row r="67" spans="1:114" x14ac:dyDescent="0.2">
      <c r="A67" s="143" t="s">
        <v>275</v>
      </c>
      <c r="B67" s="143"/>
      <c r="C67" s="143"/>
      <c r="D67" s="146"/>
      <c r="E67" s="146"/>
      <c r="F67" s="146"/>
      <c r="G67" s="146"/>
      <c r="H67" s="146"/>
      <c r="I67" s="146"/>
      <c r="J67" s="149"/>
      <c r="K67" s="146"/>
      <c r="L67" s="146"/>
      <c r="M67" s="146"/>
      <c r="N67" s="146"/>
      <c r="O67" s="146"/>
      <c r="P67" s="167"/>
      <c r="Q67" s="167"/>
      <c r="R67" s="167"/>
      <c r="S67" s="167"/>
      <c r="T67" s="146"/>
      <c r="U67" s="167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</row>
    <row r="68" spans="1:114" x14ac:dyDescent="0.2">
      <c r="A68" s="143"/>
      <c r="B68" s="143" t="s">
        <v>290</v>
      </c>
      <c r="C68" s="143"/>
      <c r="D68" s="146">
        <v>96921494</v>
      </c>
      <c r="E68" s="146"/>
      <c r="F68" s="146">
        <v>-21944531</v>
      </c>
      <c r="G68" s="146"/>
      <c r="H68" s="146">
        <f t="shared" ref="H68:H75" si="240">SUM(D68:F68)</f>
        <v>74976963</v>
      </c>
      <c r="I68" s="146"/>
      <c r="J68" s="149">
        <v>-0.13</v>
      </c>
      <c r="K68" s="146"/>
      <c r="L68" s="146">
        <f t="shared" ref="L68:L75" si="241">D68*-J68</f>
        <v>12599794.220000001</v>
      </c>
      <c r="M68" s="143"/>
      <c r="N68" s="150">
        <f t="shared" ref="N68:N75" si="242">H68+L68</f>
        <v>87576757.219999999</v>
      </c>
      <c r="O68" s="146"/>
      <c r="P68" s="167">
        <v>1.8100000000000002E-2</v>
      </c>
      <c r="Q68" s="167"/>
      <c r="R68" s="167">
        <v>2.06E-2</v>
      </c>
      <c r="S68" s="167"/>
      <c r="T68" s="146">
        <f t="shared" si="3"/>
        <v>1754279.0414000002</v>
      </c>
      <c r="U68" s="167"/>
      <c r="V68" s="146">
        <f t="shared" si="4"/>
        <v>1996582.7764000001</v>
      </c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</row>
    <row r="69" spans="1:114" x14ac:dyDescent="0.2">
      <c r="A69" s="143"/>
      <c r="B69" s="143" t="s">
        <v>297</v>
      </c>
      <c r="C69" s="143"/>
      <c r="D69" s="146">
        <v>5781870</v>
      </c>
      <c r="E69" s="146"/>
      <c r="F69" s="146">
        <v>-3419962</v>
      </c>
      <c r="G69" s="146"/>
      <c r="H69" s="146">
        <f t="shared" si="240"/>
        <v>2361908</v>
      </c>
      <c r="I69" s="146"/>
      <c r="J69" s="149">
        <v>-0.13</v>
      </c>
      <c r="K69" s="146"/>
      <c r="L69" s="146">
        <f t="shared" si="241"/>
        <v>751643.1</v>
      </c>
      <c r="M69" s="143"/>
      <c r="N69" s="150">
        <f t="shared" si="242"/>
        <v>3113551.1</v>
      </c>
      <c r="O69" s="146"/>
      <c r="P69" s="167">
        <v>1.21E-2</v>
      </c>
      <c r="Q69" s="167"/>
      <c r="R69" s="167">
        <v>1.26E-2</v>
      </c>
      <c r="S69" s="167"/>
      <c r="T69" s="146">
        <f t="shared" si="3"/>
        <v>69960.626999999993</v>
      </c>
      <c r="U69" s="167"/>
      <c r="V69" s="146">
        <f t="shared" si="4"/>
        <v>72851.562000000005</v>
      </c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</row>
    <row r="70" spans="1:114" x14ac:dyDescent="0.2">
      <c r="A70" s="143"/>
      <c r="B70" s="143" t="s">
        <v>291</v>
      </c>
      <c r="C70" s="143"/>
      <c r="D70" s="146">
        <v>685667781</v>
      </c>
      <c r="E70" s="146"/>
      <c r="F70" s="146">
        <v>-129987925</v>
      </c>
      <c r="G70" s="146"/>
      <c r="H70" s="146">
        <f t="shared" si="240"/>
        <v>555679856</v>
      </c>
      <c r="I70" s="146"/>
      <c r="J70" s="149">
        <v>-0.13</v>
      </c>
      <c r="K70" s="146"/>
      <c r="L70" s="146">
        <f t="shared" si="241"/>
        <v>89136811.530000001</v>
      </c>
      <c r="M70" s="143"/>
      <c r="N70" s="150">
        <f t="shared" si="242"/>
        <v>644816667.52999997</v>
      </c>
      <c r="O70" s="146"/>
      <c r="P70" s="167">
        <v>2.1700000000000001E-2</v>
      </c>
      <c r="Q70" s="167"/>
      <c r="R70" s="167">
        <v>2.3400000000000001E-2</v>
      </c>
      <c r="S70" s="167"/>
      <c r="T70" s="146">
        <f t="shared" si="3"/>
        <v>14878990.8477</v>
      </c>
      <c r="U70" s="167"/>
      <c r="V70" s="146">
        <f t="shared" si="4"/>
        <v>16044626.0754</v>
      </c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</row>
    <row r="71" spans="1:114" x14ac:dyDescent="0.2">
      <c r="A71" s="143"/>
      <c r="B71" s="143" t="s">
        <v>298</v>
      </c>
      <c r="C71" s="143"/>
      <c r="D71" s="146">
        <v>73202110</v>
      </c>
      <c r="E71" s="146"/>
      <c r="F71" s="146">
        <v>-23493665</v>
      </c>
      <c r="G71" s="146"/>
      <c r="H71" s="146">
        <f t="shared" si="240"/>
        <v>49708445</v>
      </c>
      <c r="I71" s="146"/>
      <c r="J71" s="149">
        <v>-0.13</v>
      </c>
      <c r="K71" s="146"/>
      <c r="L71" s="146">
        <f t="shared" si="241"/>
        <v>9516274.3000000007</v>
      </c>
      <c r="M71" s="143"/>
      <c r="N71" s="150">
        <f t="shared" si="242"/>
        <v>59224719.299999997</v>
      </c>
      <c r="O71" s="146"/>
      <c r="P71" s="167">
        <v>1.9599999999999999E-2</v>
      </c>
      <c r="Q71" s="167"/>
      <c r="R71" s="167">
        <v>2.0400000000000001E-2</v>
      </c>
      <c r="S71" s="167"/>
      <c r="T71" s="146">
        <f t="shared" si="3"/>
        <v>1434761.3559999999</v>
      </c>
      <c r="U71" s="167"/>
      <c r="V71" s="146">
        <f t="shared" si="4"/>
        <v>1493323.044</v>
      </c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</row>
    <row r="72" spans="1:114" x14ac:dyDescent="0.2">
      <c r="A72" s="143"/>
      <c r="B72" s="143" t="s">
        <v>292</v>
      </c>
      <c r="C72" s="143"/>
      <c r="D72" s="146">
        <v>92095706</v>
      </c>
      <c r="E72" s="146"/>
      <c r="F72" s="146">
        <v>-23537987</v>
      </c>
      <c r="G72" s="146"/>
      <c r="H72" s="146">
        <f t="shared" si="240"/>
        <v>68557719</v>
      </c>
      <c r="I72" s="146"/>
      <c r="J72" s="149">
        <v>-0.13</v>
      </c>
      <c r="K72" s="146"/>
      <c r="L72" s="146">
        <f t="shared" si="241"/>
        <v>11972441.780000001</v>
      </c>
      <c r="M72" s="143"/>
      <c r="N72" s="150">
        <f t="shared" si="242"/>
        <v>80530160.780000001</v>
      </c>
      <c r="O72" s="146"/>
      <c r="P72" s="167">
        <v>2.1399999999999999E-2</v>
      </c>
      <c r="Q72" s="167"/>
      <c r="R72" s="167">
        <v>2.2599999999999999E-2</v>
      </c>
      <c r="S72" s="167"/>
      <c r="T72" s="146">
        <f t="shared" si="3"/>
        <v>1970848.1083999998</v>
      </c>
      <c r="U72" s="167"/>
      <c r="V72" s="146">
        <f t="shared" si="4"/>
        <v>2081362.9555999998</v>
      </c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</row>
    <row r="73" spans="1:114" x14ac:dyDescent="0.2">
      <c r="A73" s="143"/>
      <c r="B73" s="143" t="s">
        <v>293</v>
      </c>
      <c r="C73" s="143"/>
      <c r="D73" s="146">
        <f>46199255</f>
        <v>46199255</v>
      </c>
      <c r="E73" s="146"/>
      <c r="F73" s="146">
        <f>-11452971</f>
        <v>-11452971</v>
      </c>
      <c r="G73" s="146"/>
      <c r="H73" s="146">
        <f t="shared" si="240"/>
        <v>34746284</v>
      </c>
      <c r="I73" s="146"/>
      <c r="J73" s="149">
        <v>-0.13</v>
      </c>
      <c r="K73" s="146"/>
      <c r="L73" s="146">
        <f t="shared" si="241"/>
        <v>6005903.1500000004</v>
      </c>
      <c r="M73" s="143"/>
      <c r="N73" s="150">
        <f t="shared" si="242"/>
        <v>40752187.149999999</v>
      </c>
      <c r="O73" s="146"/>
      <c r="P73" s="167">
        <v>1.9900000000000001E-2</v>
      </c>
      <c r="Q73" s="167"/>
      <c r="R73" s="167">
        <v>2.0299999999999999E-2</v>
      </c>
      <c r="S73" s="167"/>
      <c r="T73" s="146">
        <f t="shared" si="3"/>
        <v>919365.17450000008</v>
      </c>
      <c r="U73" s="167"/>
      <c r="V73" s="146">
        <f t="shared" si="4"/>
        <v>937844.8764999999</v>
      </c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</row>
    <row r="74" spans="1:114" x14ac:dyDescent="0.2">
      <c r="A74" s="143"/>
      <c r="B74" s="143" t="s">
        <v>299</v>
      </c>
      <c r="C74" s="143"/>
      <c r="D74" s="146">
        <v>1415469</v>
      </c>
      <c r="E74" s="146"/>
      <c r="F74" s="146">
        <v>-848756</v>
      </c>
      <c r="G74" s="146"/>
      <c r="H74" s="146">
        <f t="shared" ref="H74" si="243">SUM(D74:F74)</f>
        <v>566713</v>
      </c>
      <c r="I74" s="146"/>
      <c r="J74" s="149">
        <v>-0.13</v>
      </c>
      <c r="K74" s="146"/>
      <c r="L74" s="146">
        <f t="shared" ref="L74" si="244">D74*-J74</f>
        <v>184010.97</v>
      </c>
      <c r="M74" s="143"/>
      <c r="N74" s="150">
        <f t="shared" ref="N74" si="245">H74+L74</f>
        <v>750723.97</v>
      </c>
      <c r="O74" s="146"/>
      <c r="P74" s="167">
        <v>1.4200000000000001E-2</v>
      </c>
      <c r="Q74" s="167"/>
      <c r="R74" s="167">
        <v>1.41E-2</v>
      </c>
      <c r="S74" s="167"/>
      <c r="T74" s="146">
        <f t="shared" si="3"/>
        <v>20099.659800000001</v>
      </c>
      <c r="U74" s="167"/>
      <c r="V74" s="146">
        <f t="shared" si="4"/>
        <v>19958.1129</v>
      </c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</row>
    <row r="75" spans="1:114" x14ac:dyDescent="0.2">
      <c r="A75" s="143"/>
      <c r="B75" s="143" t="s">
        <v>294</v>
      </c>
      <c r="C75" s="143"/>
      <c r="D75" s="152">
        <v>7631764</v>
      </c>
      <c r="E75" s="146"/>
      <c r="F75" s="152">
        <v>-1065766</v>
      </c>
      <c r="G75" s="146"/>
      <c r="H75" s="152">
        <f t="shared" si="240"/>
        <v>6565998</v>
      </c>
      <c r="I75" s="146"/>
      <c r="J75" s="149">
        <v>-0.13</v>
      </c>
      <c r="K75" s="146"/>
      <c r="L75" s="152">
        <f t="shared" si="241"/>
        <v>992129.32000000007</v>
      </c>
      <c r="M75" s="143"/>
      <c r="N75" s="153">
        <f t="shared" si="242"/>
        <v>7558127.3200000003</v>
      </c>
      <c r="O75" s="146"/>
      <c r="P75" s="167">
        <v>2.2599999999999999E-2</v>
      </c>
      <c r="Q75" s="167"/>
      <c r="R75" s="167">
        <v>2.41E-2</v>
      </c>
      <c r="S75" s="167"/>
      <c r="T75" s="152">
        <f t="shared" si="3"/>
        <v>172477.8664</v>
      </c>
      <c r="U75" s="167"/>
      <c r="V75" s="152">
        <f t="shared" si="4"/>
        <v>183925.51240000001</v>
      </c>
      <c r="W75" s="155"/>
      <c r="X75" s="155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</row>
    <row r="76" spans="1:114" x14ac:dyDescent="0.2">
      <c r="A76" s="143"/>
      <c r="B76" s="143" t="s">
        <v>295</v>
      </c>
      <c r="C76" s="143"/>
      <c r="D76" s="146">
        <f>SUM(D68:D75)</f>
        <v>1008915449</v>
      </c>
      <c r="E76" s="146"/>
      <c r="F76" s="146">
        <f>SUM(F68:F75)</f>
        <v>-215751563</v>
      </c>
      <c r="G76" s="146"/>
      <c r="H76" s="146">
        <f>SUM(H68:H75)</f>
        <v>793163886</v>
      </c>
      <c r="I76" s="146"/>
      <c r="J76" s="149"/>
      <c r="K76" s="146"/>
      <c r="L76" s="146">
        <f>SUM(L68:L75)</f>
        <v>131159008.36999999</v>
      </c>
      <c r="M76" s="146"/>
      <c r="N76" s="146">
        <f>SUM(N68:N75)</f>
        <v>924322894.36999989</v>
      </c>
      <c r="O76" s="146"/>
      <c r="P76" s="167"/>
      <c r="Q76" s="167"/>
      <c r="R76" s="167"/>
      <c r="S76" s="167"/>
      <c r="T76" s="171">
        <f>SUM(T68:T75)</f>
        <v>21220782.681199998</v>
      </c>
      <c r="U76" s="167"/>
      <c r="V76" s="171">
        <f>SUM(V68:V75)</f>
        <v>22830474.915200002</v>
      </c>
      <c r="W76" s="171"/>
      <c r="X76" s="167">
        <f>D76/$D$79</f>
        <v>0.19561139186324272</v>
      </c>
      <c r="Y76" s="146">
        <f>$Y$4*X76*0.5</f>
        <v>5386146.5689911339</v>
      </c>
      <c r="Z76" s="146">
        <f>Z$4*$X76</f>
        <v>27666923.360243089</v>
      </c>
      <c r="AA76" s="146">
        <f t="shared" ref="AA76:AN76" si="246">AA$4*$X76</f>
        <v>20700386.974545904</v>
      </c>
      <c r="AB76" s="146">
        <f t="shared" si="246"/>
        <v>16284674.193318682</v>
      </c>
      <c r="AC76" s="146">
        <f t="shared" si="246"/>
        <v>16284674.193318682</v>
      </c>
      <c r="AD76" s="146">
        <f t="shared" si="246"/>
        <v>16284674.193318682</v>
      </c>
      <c r="AE76" s="146">
        <f t="shared" si="246"/>
        <v>16284674.193318682</v>
      </c>
      <c r="AF76" s="146">
        <f t="shared" si="246"/>
        <v>16284674.193318682</v>
      </c>
      <c r="AG76" s="146">
        <f t="shared" si="246"/>
        <v>16284674.193318682</v>
      </c>
      <c r="AH76" s="146">
        <f t="shared" si="246"/>
        <v>16284674.193318682</v>
      </c>
      <c r="AI76" s="146">
        <f t="shared" si="246"/>
        <v>16284674.193318682</v>
      </c>
      <c r="AJ76" s="146">
        <f t="shared" si="246"/>
        <v>16284674.193318682</v>
      </c>
      <c r="AK76" s="146">
        <f t="shared" si="246"/>
        <v>16284674.193318682</v>
      </c>
      <c r="AL76" s="146">
        <f t="shared" si="246"/>
        <v>16284674.193318682</v>
      </c>
      <c r="AM76" s="146">
        <f t="shared" si="246"/>
        <v>16284674.193318682</v>
      </c>
      <c r="AN76" s="146">
        <f t="shared" si="246"/>
        <v>16284674.193318682</v>
      </c>
      <c r="AP76" s="146">
        <f>$D76+(Y76*0.5)</f>
        <v>1011608522.2844956</v>
      </c>
      <c r="AQ76" s="146">
        <f>$D76+Y76+(Z76*0.5)</f>
        <v>1028135057.2491127</v>
      </c>
      <c r="AR76" s="146">
        <f>AQ76+(Z76*0.5)+(AA76*0.5)</f>
        <v>1052318712.4165072</v>
      </c>
      <c r="AS76" s="146">
        <f t="shared" ref="AS76" si="247">AR76+(AA76*0.5)+(AB76*0.5)</f>
        <v>1070811243.0004395</v>
      </c>
      <c r="AT76" s="146">
        <f t="shared" ref="AT76" si="248">AS76+(AB76*0.5)+(AC76*0.5)</f>
        <v>1087095917.1937582</v>
      </c>
      <c r="AU76" s="146">
        <f t="shared" ref="AU76" si="249">AT76+(AC76*0.5)+(AD76*0.5)</f>
        <v>1103380591.3870771</v>
      </c>
      <c r="AV76" s="146">
        <f t="shared" ref="AV76" si="250">AU76+(AD76*0.5)+(AE76*0.5)</f>
        <v>1119665265.5803959</v>
      </c>
      <c r="AW76" s="146">
        <f t="shared" ref="AW76" si="251">AV76+(AE76*0.5)+(AF76*0.5)</f>
        <v>1135949939.7737148</v>
      </c>
      <c r="AX76" s="146">
        <f t="shared" ref="AX76" si="252">AW76+(AF76*0.5)+(AG76*0.5)</f>
        <v>1152234613.9670336</v>
      </c>
      <c r="AY76" s="146">
        <f t="shared" ref="AY76" si="253">AX76+(AG76*0.5)+(AH76*0.5)</f>
        <v>1168519288.1603525</v>
      </c>
      <c r="AZ76" s="146">
        <f t="shared" ref="AZ76" si="254">AY76+(AH76*0.5)+(AI76*0.5)</f>
        <v>1184803962.3536713</v>
      </c>
      <c r="BA76" s="146">
        <f t="shared" ref="BA76" si="255">AZ76+(AI76*0.5)+(AJ76*0.5)</f>
        <v>1201088636.5469902</v>
      </c>
      <c r="BB76" s="146">
        <f t="shared" ref="BB76" si="256">BA76+(AJ76*0.5)+(AK76*0.5)</f>
        <v>1217373310.740309</v>
      </c>
      <c r="BC76" s="146">
        <f t="shared" ref="BC76" si="257">BB76+(AK76*0.5)+(AL76*0.5)</f>
        <v>1233657984.9336278</v>
      </c>
      <c r="BD76" s="146">
        <f t="shared" ref="BD76" si="258">BC76+(AL76*0.5)+(AM76*0.5)</f>
        <v>1249942659.1269467</v>
      </c>
      <c r="BE76" s="146">
        <f t="shared" ref="BE76" si="259">BD76+(AM76*0.5)+(AN76*0.5)</f>
        <v>1266227333.3202655</v>
      </c>
      <c r="BG76" s="146">
        <f>AP76*$T77</f>
        <v>21277426.796394654</v>
      </c>
      <c r="BH76" s="146">
        <f>(AQ76*$T77*0.5)+(AQ76*$V77*0.5)</f>
        <v>22445211.982659474</v>
      </c>
      <c r="BI76" s="146">
        <f>(AR76*$V77)</f>
        <v>23812635.628122523</v>
      </c>
      <c r="BJ76" s="146">
        <f t="shared" ref="BJ76" si="260">(AS76*$V77)</f>
        <v>24231098.102885395</v>
      </c>
      <c r="BK76" s="146">
        <f t="shared" ref="BK76" si="261">(AT76*$V77)</f>
        <v>24599599.592322662</v>
      </c>
      <c r="BL76" s="146">
        <f t="shared" ref="BL76" si="262">(AU76*$V77)</f>
        <v>24968101.08175993</v>
      </c>
      <c r="BM76" s="146">
        <f t="shared" ref="BM76" si="263">(AV76*$V77)</f>
        <v>25336602.571197201</v>
      </c>
      <c r="BN76" s="146">
        <f t="shared" ref="BN76" si="264">(AW76*$V77)</f>
        <v>25705104.060634468</v>
      </c>
      <c r="BO76" s="146">
        <f t="shared" ref="BO76" si="265">(AX76*$V77)</f>
        <v>26073605.550071735</v>
      </c>
      <c r="BP76" s="146">
        <f t="shared" ref="BP76" si="266">(AY76*$V77)</f>
        <v>26442107.039509006</v>
      </c>
      <c r="BQ76" s="146">
        <f t="shared" ref="BQ76" si="267">(AZ76*$V77)</f>
        <v>26810608.528946273</v>
      </c>
      <c r="BR76" s="146">
        <f t="shared" ref="BR76" si="268">(BA76*$V77)</f>
        <v>27179110.018383544</v>
      </c>
      <c r="BS76" s="146">
        <f t="shared" ref="BS76" si="269">(BB76*$V77)</f>
        <v>27547611.507820811</v>
      </c>
      <c r="BT76" s="146">
        <f t="shared" ref="BT76" si="270">(BC76*$V77)</f>
        <v>27916112.997258078</v>
      </c>
      <c r="BU76" s="146">
        <f t="shared" ref="BU76" si="271">(BD76*$V77)</f>
        <v>28284614.486695349</v>
      </c>
      <c r="BV76" s="146">
        <f t="shared" ref="BV76" si="272">(BE76*$V77)</f>
        <v>28653115.976132616</v>
      </c>
      <c r="BX76" s="150">
        <f>F76-BG76</f>
        <v>-237028989.79639465</v>
      </c>
      <c r="BY76" s="150">
        <f>BX76-BH76</f>
        <v>-259474201.77905411</v>
      </c>
      <c r="BZ76" s="150">
        <f>BY76-BI76</f>
        <v>-283286837.40717661</v>
      </c>
      <c r="CA76" s="146">
        <f t="shared" ref="CA76" si="273">BZ76-BJ76</f>
        <v>-307517935.51006198</v>
      </c>
      <c r="CB76" s="146">
        <f t="shared" ref="CB76" si="274">CA76-BK76</f>
        <v>-332117535.10238463</v>
      </c>
      <c r="CC76" s="146">
        <f t="shared" ref="CC76" si="275">CB76-BL76</f>
        <v>-357085636.18414456</v>
      </c>
      <c r="CD76" s="146">
        <f t="shared" ref="CD76" si="276">CC76-BM76</f>
        <v>-382422238.75534177</v>
      </c>
      <c r="CE76" s="146">
        <f t="shared" ref="CE76" si="277">CD76-BN76</f>
        <v>-408127342.81597626</v>
      </c>
      <c r="CF76" s="146">
        <f t="shared" ref="CF76" si="278">CE76-BO76</f>
        <v>-434200948.36604798</v>
      </c>
      <c r="CG76" s="146">
        <f t="shared" ref="CG76" si="279">CF76-BP76</f>
        <v>-460643055.40555698</v>
      </c>
      <c r="CH76" s="146">
        <f t="shared" ref="CH76" si="280">CG76-BQ76</f>
        <v>-487453663.93450326</v>
      </c>
      <c r="CI76" s="146">
        <f t="shared" ref="CI76" si="281">CH76-BR76</f>
        <v>-514632773.95288682</v>
      </c>
      <c r="CJ76" s="146">
        <f t="shared" ref="CJ76" si="282">CI76-BS76</f>
        <v>-542180385.46070766</v>
      </c>
      <c r="CK76" s="146">
        <f t="shared" ref="CK76" si="283">CJ76-BT76</f>
        <v>-570096498.45796573</v>
      </c>
      <c r="CL76" s="146">
        <f t="shared" ref="CL76" si="284">CK76-BU76</f>
        <v>-598381112.94466114</v>
      </c>
      <c r="CM76" s="146">
        <f t="shared" ref="CM76" si="285">CL76-BV76</f>
        <v>-627034228.92079377</v>
      </c>
      <c r="CO76" s="150">
        <f>D76+Y76</f>
        <v>1014301595.5689912</v>
      </c>
      <c r="CP76" s="150">
        <f>CO76+Z76</f>
        <v>1041968518.9292343</v>
      </c>
      <c r="CQ76" s="150">
        <f t="shared" ref="CQ76" si="286">CP76+AA76</f>
        <v>1062668905.9037802</v>
      </c>
      <c r="CR76" s="150">
        <f t="shared" ref="CR76" si="287">CQ76+AB76</f>
        <v>1078953580.0970988</v>
      </c>
      <c r="CS76" s="150">
        <f t="shared" ref="CS76" si="288">CR76+AC76</f>
        <v>1095238254.2904174</v>
      </c>
      <c r="CT76" s="150">
        <f t="shared" ref="CT76" si="289">CS76+AD76</f>
        <v>1111522928.483736</v>
      </c>
      <c r="CU76" s="150">
        <f t="shared" ref="CU76" si="290">CT76+AE76</f>
        <v>1127807602.6770546</v>
      </c>
      <c r="CV76" s="150">
        <f t="shared" ref="CV76" si="291">CU76+AF76</f>
        <v>1144092276.8703732</v>
      </c>
      <c r="CW76" s="150">
        <f t="shared" ref="CW76" si="292">CV76+AG76</f>
        <v>1160376951.0636919</v>
      </c>
      <c r="CX76" s="150">
        <f t="shared" ref="CX76" si="293">CW76+AH76</f>
        <v>1176661625.2570105</v>
      </c>
      <c r="CY76" s="150">
        <f t="shared" ref="CY76" si="294">CX76+AI76</f>
        <v>1192946299.4503291</v>
      </c>
      <c r="CZ76" s="150">
        <f t="shared" ref="CZ76" si="295">CY76+AJ76</f>
        <v>1209230973.6436477</v>
      </c>
      <c r="DA76" s="150">
        <f t="shared" ref="DA76" si="296">CZ76+AK76</f>
        <v>1225515647.8369663</v>
      </c>
      <c r="DB76" s="150">
        <f t="shared" ref="DB76" si="297">DA76+AL76</f>
        <v>1241800322.0302849</v>
      </c>
      <c r="DC76" s="150">
        <f t="shared" ref="DC76" si="298">DB76+AM76</f>
        <v>1258084996.2236035</v>
      </c>
      <c r="DD76" s="150">
        <f t="shared" ref="DD76" si="299">DC76+AN76</f>
        <v>1274369670.4169221</v>
      </c>
      <c r="DF76" s="146">
        <f>DD76+CM76</f>
        <v>647335441.49612832</v>
      </c>
      <c r="DH76" s="150">
        <f>L76</f>
        <v>131159008.36999999</v>
      </c>
      <c r="DJ76" s="150">
        <f>DF76+DH76</f>
        <v>778494449.86612833</v>
      </c>
    </row>
    <row r="77" spans="1:114" x14ac:dyDescent="0.2">
      <c r="A77" s="143"/>
      <c r="B77" s="143"/>
      <c r="C77" s="143"/>
      <c r="D77" s="146"/>
      <c r="E77" s="146"/>
      <c r="F77" s="146"/>
      <c r="G77" s="146"/>
      <c r="H77" s="146"/>
      <c r="I77" s="146"/>
      <c r="J77" s="149"/>
      <c r="K77" s="146"/>
      <c r="L77" s="146"/>
      <c r="M77" s="146"/>
      <c r="N77" s="146"/>
      <c r="O77" s="146"/>
      <c r="P77" s="167"/>
      <c r="Q77" s="167"/>
      <c r="R77" s="167"/>
      <c r="S77" s="167"/>
      <c r="T77" s="167">
        <f>T76/D76</f>
        <v>2.1033261709128608E-2</v>
      </c>
      <c r="U77" s="167"/>
      <c r="V77" s="167">
        <f>V76/D76</f>
        <v>2.2628729630246747E-2</v>
      </c>
      <c r="W77" s="167"/>
      <c r="X77" s="167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</row>
    <row r="78" spans="1:114" x14ac:dyDescent="0.2">
      <c r="A78" s="143"/>
      <c r="B78" s="143"/>
      <c r="C78" s="143"/>
      <c r="D78" s="146"/>
      <c r="E78" s="146"/>
      <c r="F78" s="146"/>
      <c r="G78" s="146"/>
      <c r="H78" s="146"/>
      <c r="I78" s="146"/>
      <c r="J78" s="149"/>
      <c r="K78" s="146"/>
      <c r="L78" s="146"/>
      <c r="M78" s="146"/>
      <c r="N78" s="146"/>
      <c r="O78" s="146"/>
      <c r="P78" s="167"/>
      <c r="Q78" s="167"/>
      <c r="R78" s="167"/>
      <c r="S78" s="167"/>
      <c r="T78" s="167"/>
      <c r="U78" s="167"/>
      <c r="V78" s="167"/>
      <c r="W78" s="167"/>
      <c r="X78" s="167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</row>
    <row r="79" spans="1:114" ht="15.75" thickBot="1" x14ac:dyDescent="0.25">
      <c r="A79" s="143"/>
      <c r="B79" s="143" t="s">
        <v>301</v>
      </c>
      <c r="C79" s="143"/>
      <c r="D79" s="154">
        <f>D22+D34+D45+D55+D65+D76</f>
        <v>5157754052</v>
      </c>
      <c r="E79" s="146"/>
      <c r="F79" s="154">
        <f>F22+F34+F45+F55+F65+F76</f>
        <v>-1718036401</v>
      </c>
      <c r="G79" s="146"/>
      <c r="H79" s="154">
        <f>H22+H34+H45+H55+H65+H76</f>
        <v>3439717651</v>
      </c>
      <c r="I79" s="146"/>
      <c r="J79" s="149"/>
      <c r="K79" s="146"/>
      <c r="L79" s="154">
        <f>L22+L34+L45+L55+L65+L76</f>
        <v>391866071.21000004</v>
      </c>
      <c r="M79" s="146"/>
      <c r="N79" s="154">
        <f>N22+N34+N45+N55+N65+N76</f>
        <v>3831583722.21</v>
      </c>
      <c r="O79" s="146"/>
      <c r="P79" s="167"/>
      <c r="Q79" s="167"/>
      <c r="R79" s="167"/>
      <c r="S79" s="167"/>
      <c r="T79" s="154">
        <f>T22+T34+T45+T55+T65+T76</f>
        <v>193666472.59290001</v>
      </c>
      <c r="U79" s="167"/>
      <c r="V79" s="154">
        <f>V22+V34+V45+V55+V65+V76</f>
        <v>257753812.79979998</v>
      </c>
      <c r="W79" s="155"/>
      <c r="X79" s="172">
        <f>SUM(X14:X76)</f>
        <v>1</v>
      </c>
      <c r="Y79" s="146">
        <f>SUM(Y14:Y76)</f>
        <v>27534933</v>
      </c>
      <c r="Z79" s="146">
        <f>SUM(Z14:Z76)</f>
        <v>141438201</v>
      </c>
      <c r="AA79" s="146">
        <f t="shared" ref="AA79:AN79" si="300">SUM(AA14:AA76)</f>
        <v>105824036</v>
      </c>
      <c r="AB79" s="146">
        <f t="shared" si="300"/>
        <v>83250132</v>
      </c>
      <c r="AC79" s="146">
        <f t="shared" si="300"/>
        <v>83250132</v>
      </c>
      <c r="AD79" s="146">
        <f t="shared" si="300"/>
        <v>83250132</v>
      </c>
      <c r="AE79" s="146">
        <f t="shared" si="300"/>
        <v>83250132</v>
      </c>
      <c r="AF79" s="146">
        <f t="shared" si="300"/>
        <v>83250132</v>
      </c>
      <c r="AG79" s="146">
        <f t="shared" si="300"/>
        <v>67264505.475022137</v>
      </c>
      <c r="AH79" s="146">
        <f t="shared" si="300"/>
        <v>67264505.475022137</v>
      </c>
      <c r="AI79" s="146">
        <f t="shared" si="300"/>
        <v>67264505.475022137</v>
      </c>
      <c r="AJ79" s="146">
        <f t="shared" si="300"/>
        <v>67264505.475022137</v>
      </c>
      <c r="AK79" s="146">
        <f t="shared" si="300"/>
        <v>67264505.475022137</v>
      </c>
      <c r="AL79" s="146">
        <f t="shared" si="300"/>
        <v>67264505.475022137</v>
      </c>
      <c r="AM79" s="146">
        <f t="shared" si="300"/>
        <v>67264505.475022137</v>
      </c>
      <c r="AN79" s="146">
        <f t="shared" si="300"/>
        <v>50176787.524561927</v>
      </c>
      <c r="AP79" s="150">
        <f>SUM(AP22:AP76)</f>
        <v>5171521518.5</v>
      </c>
      <c r="AQ79" s="150">
        <f t="shared" ref="AQ79:BE79" si="301">SUM(AQ22:AQ76)</f>
        <v>5256008085.5</v>
      </c>
      <c r="AR79" s="150">
        <f t="shared" si="301"/>
        <v>5379639204</v>
      </c>
      <c r="AS79" s="150">
        <f t="shared" si="301"/>
        <v>5474176288.000001</v>
      </c>
      <c r="AT79" s="150">
        <f t="shared" si="301"/>
        <v>5557426420</v>
      </c>
      <c r="AU79" s="150">
        <f t="shared" si="301"/>
        <v>5640676552</v>
      </c>
      <c r="AV79" s="150">
        <f t="shared" si="301"/>
        <v>5723926683.999999</v>
      </c>
      <c r="AW79" s="150">
        <f t="shared" si="301"/>
        <v>5807176815.999999</v>
      </c>
      <c r="AX79" s="150">
        <f t="shared" si="301"/>
        <v>5882434134.7375097</v>
      </c>
      <c r="AY79" s="150">
        <f t="shared" si="301"/>
        <v>5949698640.212532</v>
      </c>
      <c r="AZ79" s="150">
        <f t="shared" si="301"/>
        <v>6016963145.6875534</v>
      </c>
      <c r="BA79" s="150">
        <f t="shared" si="301"/>
        <v>6084227651.1625757</v>
      </c>
      <c r="BB79" s="150">
        <f t="shared" si="301"/>
        <v>6151492156.637598</v>
      </c>
      <c r="BC79" s="150">
        <f t="shared" si="301"/>
        <v>6218756662.1126204</v>
      </c>
      <c r="BD79" s="150">
        <f t="shared" si="301"/>
        <v>6286021167.5876417</v>
      </c>
      <c r="BE79" s="150">
        <f t="shared" si="301"/>
        <v>6344741814.0874338</v>
      </c>
      <c r="DF79" s="150">
        <f t="shared" ref="DF79" si="302">SUM(DF22:DF76)</f>
        <v>935219670.71233737</v>
      </c>
      <c r="DH79" s="150">
        <f t="shared" ref="DH79" si="303">SUM(DH22:DH76)</f>
        <v>391866071.21000004</v>
      </c>
      <c r="DJ79" s="150">
        <f t="shared" ref="DJ79" si="304">SUM(DJ22:DJ76)</f>
        <v>1327085741.9223375</v>
      </c>
    </row>
    <row r="80" spans="1:114" ht="15.75" thickTop="1" x14ac:dyDescent="0.2">
      <c r="A80" s="143"/>
      <c r="B80" s="143"/>
      <c r="C80" s="143"/>
      <c r="D80" s="146"/>
      <c r="E80" s="146"/>
      <c r="F80" s="146"/>
      <c r="G80" s="146"/>
      <c r="H80" s="146"/>
      <c r="I80" s="146"/>
      <c r="J80" s="149"/>
      <c r="K80" s="146"/>
      <c r="L80" s="146"/>
      <c r="M80" s="146"/>
      <c r="N80" s="146"/>
      <c r="O80" s="146"/>
      <c r="P80" s="167"/>
      <c r="Q80" s="167"/>
      <c r="R80" s="167"/>
      <c r="S80" s="167"/>
      <c r="T80" s="167"/>
      <c r="U80" s="167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</row>
    <row r="81" spans="1:40" x14ac:dyDescent="0.2">
      <c r="A81" s="143"/>
      <c r="B81" s="143" t="s">
        <v>302</v>
      </c>
      <c r="C81" s="143"/>
      <c r="D81" s="143"/>
      <c r="E81" s="143"/>
      <c r="F81" s="143"/>
      <c r="G81" s="143"/>
      <c r="H81" s="143"/>
      <c r="I81" s="143"/>
      <c r="J81" s="149"/>
      <c r="K81" s="143"/>
      <c r="L81" s="143"/>
      <c r="M81" s="143"/>
      <c r="N81" s="143"/>
      <c r="O81" s="143"/>
      <c r="P81" s="167"/>
      <c r="Q81" s="167"/>
      <c r="R81" s="167"/>
      <c r="S81" s="167"/>
      <c r="T81" s="167"/>
      <c r="U81" s="167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</row>
    <row r="82" spans="1:40" x14ac:dyDescent="0.2">
      <c r="A82" s="143"/>
      <c r="B82" s="143" t="s">
        <v>303</v>
      </c>
      <c r="C82" s="143"/>
      <c r="D82" s="146">
        <v>1284344</v>
      </c>
      <c r="E82" s="146"/>
      <c r="F82" s="146">
        <v>-32559</v>
      </c>
      <c r="G82" s="143"/>
      <c r="H82" s="146">
        <f t="shared" ref="H82:H89" si="305">SUM(D82:F82)</f>
        <v>1251785</v>
      </c>
      <c r="I82" s="146"/>
      <c r="J82" s="149">
        <v>-0.05</v>
      </c>
      <c r="K82" s="146"/>
      <c r="L82" s="146">
        <f t="shared" ref="L82:L86" si="306">D82*-J82</f>
        <v>64217.200000000004</v>
      </c>
      <c r="M82" s="146"/>
      <c r="N82" s="146">
        <f t="shared" ref="N82:N86" si="307">H82+L82</f>
        <v>1316002.2</v>
      </c>
      <c r="O82" s="143"/>
      <c r="P82" s="167"/>
      <c r="Q82" s="167"/>
      <c r="R82" s="167"/>
      <c r="S82" s="167"/>
      <c r="T82" s="167"/>
      <c r="U82" s="167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</row>
    <row r="83" spans="1:40" x14ac:dyDescent="0.2">
      <c r="A83" s="143"/>
      <c r="B83" s="143" t="s">
        <v>304</v>
      </c>
      <c r="C83" s="143"/>
      <c r="D83" s="146">
        <v>1177261</v>
      </c>
      <c r="E83" s="146"/>
      <c r="F83" s="146">
        <v>-773273</v>
      </c>
      <c r="G83" s="143"/>
      <c r="H83" s="146">
        <f t="shared" si="305"/>
        <v>403988</v>
      </c>
      <c r="I83" s="146"/>
      <c r="J83" s="149">
        <v>-0.01</v>
      </c>
      <c r="K83" s="146"/>
      <c r="L83" s="146">
        <f t="shared" si="306"/>
        <v>11772.61</v>
      </c>
      <c r="M83" s="146"/>
      <c r="N83" s="146">
        <f t="shared" si="307"/>
        <v>415760.61</v>
      </c>
      <c r="O83" s="143"/>
      <c r="P83" s="167"/>
      <c r="Q83" s="167"/>
      <c r="R83" s="167"/>
      <c r="S83" s="167"/>
      <c r="T83" s="167"/>
      <c r="U83" s="167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</row>
    <row r="84" spans="1:40" x14ac:dyDescent="0.2">
      <c r="A84" s="143"/>
      <c r="B84" s="143" t="s">
        <v>309</v>
      </c>
      <c r="C84" s="143"/>
      <c r="D84" s="146">
        <v>2153262</v>
      </c>
      <c r="E84" s="146"/>
      <c r="F84" s="146">
        <v>-2368588</v>
      </c>
      <c r="G84" s="143"/>
      <c r="H84" s="146">
        <f t="shared" si="305"/>
        <v>-215326</v>
      </c>
      <c r="I84" s="146"/>
      <c r="J84" s="149">
        <v>0</v>
      </c>
      <c r="K84" s="146"/>
      <c r="L84" s="146">
        <f t="shared" si="306"/>
        <v>0</v>
      </c>
      <c r="M84" s="146"/>
      <c r="N84" s="146">
        <v>0</v>
      </c>
      <c r="O84" s="143"/>
      <c r="P84" s="167"/>
      <c r="Q84" s="167"/>
      <c r="R84" s="167"/>
      <c r="S84" s="167"/>
      <c r="T84" s="167"/>
      <c r="U84" s="167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</row>
    <row r="85" spans="1:40" x14ac:dyDescent="0.2">
      <c r="A85" s="143"/>
      <c r="B85" s="143" t="s">
        <v>305</v>
      </c>
      <c r="C85" s="143"/>
      <c r="D85" s="146">
        <v>78788906</v>
      </c>
      <c r="E85" s="146"/>
      <c r="F85" s="146">
        <v>-72190989</v>
      </c>
      <c r="G85" s="143"/>
      <c r="H85" s="146">
        <f t="shared" si="305"/>
        <v>6597917</v>
      </c>
      <c r="I85" s="146"/>
      <c r="J85" s="149">
        <v>0</v>
      </c>
      <c r="K85" s="146"/>
      <c r="L85" s="146">
        <f t="shared" si="306"/>
        <v>0</v>
      </c>
      <c r="M85" s="146"/>
      <c r="N85" s="146">
        <f t="shared" si="307"/>
        <v>6597917</v>
      </c>
      <c r="O85" s="143"/>
      <c r="P85" s="167"/>
      <c r="Q85" s="167"/>
      <c r="R85" s="167"/>
      <c r="S85" s="167"/>
      <c r="T85" s="167"/>
      <c r="U85" s="167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</row>
    <row r="86" spans="1:40" x14ac:dyDescent="0.2">
      <c r="A86" s="143"/>
      <c r="B86" s="143" t="s">
        <v>306</v>
      </c>
      <c r="C86" s="143"/>
      <c r="D86" s="146">
        <v>4048518</v>
      </c>
      <c r="E86" s="146"/>
      <c r="F86" s="146">
        <v>-1190089</v>
      </c>
      <c r="G86" s="143"/>
      <c r="H86" s="146">
        <f t="shared" si="305"/>
        <v>2858429</v>
      </c>
      <c r="I86" s="146"/>
      <c r="J86" s="149">
        <v>-0.01</v>
      </c>
      <c r="K86" s="146"/>
      <c r="L86" s="146">
        <f t="shared" si="306"/>
        <v>40485.18</v>
      </c>
      <c r="M86" s="146"/>
      <c r="N86" s="146">
        <f t="shared" si="307"/>
        <v>2898914.18</v>
      </c>
      <c r="O86" s="143"/>
      <c r="P86" s="167"/>
      <c r="Q86" s="167"/>
      <c r="R86" s="167"/>
      <c r="S86" s="167"/>
      <c r="T86" s="167"/>
      <c r="U86" s="167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</row>
    <row r="87" spans="1:40" x14ac:dyDescent="0.2">
      <c r="A87" s="143"/>
      <c r="B87" s="143" t="s">
        <v>310</v>
      </c>
      <c r="C87" s="143"/>
      <c r="D87" s="152">
        <f>ROUND('KU - Table 1-Spanos Study'!K29+'KU - Table 1-Spanos Study'!K30+'KU - Table 1-Spanos Study'!K55+'KU - Table 1-Spanos Study'!K56+'KU - Table 1-Spanos Study'!K83+'KU - Table 1-Spanos Study'!K84+'KU - Table 1-Spanos Study'!K96+'KU - Table 1-Spanos Study'!K97+'KU - Table 1-Spanos Study'!K114+'KU - Table 1-Spanos Study'!K115, 0)</f>
        <v>20266927</v>
      </c>
      <c r="E87" s="146"/>
      <c r="F87" s="152">
        <f>-ROUND('KU - Table 1-Spanos Study'!M29+'KU - Table 1-Spanos Study'!M30+'KU - Table 1-Spanos Study'!M55+'KU - Table 1-Spanos Study'!M56+'KU - Table 1-Spanos Study'!M83+'KU - Table 1-Spanos Study'!M84+'KU - Table 1-Spanos Study'!M96+'KU - Table 1-Spanos Study'!M97+'KU - Table 1-Spanos Study'!M114+'KU - Table 1-Spanos Study'!M115, 0)</f>
        <v>-21077604</v>
      </c>
      <c r="G87" s="143"/>
      <c r="H87" s="152">
        <f t="shared" si="305"/>
        <v>-810677</v>
      </c>
      <c r="I87" s="146"/>
      <c r="J87" s="149">
        <v>-0.04</v>
      </c>
      <c r="K87" s="146"/>
      <c r="L87" s="152">
        <v>0</v>
      </c>
      <c r="M87" s="146"/>
      <c r="N87" s="152">
        <v>0</v>
      </c>
      <c r="O87" s="143"/>
      <c r="P87" s="167"/>
      <c r="Q87" s="167"/>
      <c r="R87" s="167"/>
      <c r="S87" s="167"/>
      <c r="T87" s="167"/>
      <c r="U87" s="167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</row>
    <row r="88" spans="1:40" x14ac:dyDescent="0.2">
      <c r="A88" s="143"/>
      <c r="B88" s="143" t="s">
        <v>307</v>
      </c>
      <c r="C88" s="143"/>
      <c r="D88" s="146">
        <f>SUM(D79:D87)</f>
        <v>5265473270</v>
      </c>
      <c r="E88" s="146"/>
      <c r="F88" s="146">
        <f>SUM(F79:F87)</f>
        <v>-1815669503</v>
      </c>
      <c r="G88" s="143"/>
      <c r="H88" s="146">
        <f>SUM(H79:H87)</f>
        <v>3449803767</v>
      </c>
      <c r="I88" s="143"/>
      <c r="J88" s="149"/>
      <c r="K88" s="143"/>
      <c r="L88" s="146">
        <f>SUM(L79:L87)</f>
        <v>391982546.20000005</v>
      </c>
      <c r="M88" s="146"/>
      <c r="N88" s="146">
        <f>SUM(N79:N87)</f>
        <v>3842812316.1999998</v>
      </c>
      <c r="O88" s="143"/>
      <c r="P88" s="167"/>
      <c r="Q88" s="167"/>
      <c r="R88" s="167"/>
      <c r="S88" s="167"/>
      <c r="T88" s="167"/>
      <c r="U88" s="167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</row>
    <row r="89" spans="1:40" x14ac:dyDescent="0.2">
      <c r="A89" s="143"/>
      <c r="B89" s="143" t="s">
        <v>308</v>
      </c>
      <c r="C89" s="143"/>
      <c r="D89" s="146">
        <f>ROUND('KU - Table 1-Spanos Study'!K125,0)</f>
        <v>5265473270</v>
      </c>
      <c r="E89" s="146"/>
      <c r="F89" s="146">
        <f>-ROUND('KU - Table 1-Spanos Study'!M125,0)</f>
        <v>-1815669503</v>
      </c>
      <c r="G89" s="143"/>
      <c r="H89" s="146">
        <f t="shared" si="305"/>
        <v>3449803767</v>
      </c>
      <c r="I89" s="143"/>
      <c r="J89" s="149"/>
      <c r="K89" s="143"/>
      <c r="L89" s="146"/>
      <c r="M89" s="146"/>
      <c r="N89" s="146">
        <f>ROUND('KU - Table 1-Spanos Study'!O125,0)</f>
        <v>3842812314</v>
      </c>
      <c r="O89" s="143"/>
      <c r="P89" s="167"/>
      <c r="Q89" s="167"/>
      <c r="R89" s="167"/>
      <c r="S89" s="167"/>
      <c r="T89" s="167"/>
      <c r="U89" s="167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</row>
    <row r="90" spans="1:40" x14ac:dyDescent="0.2">
      <c r="A90" s="143"/>
      <c r="B90" s="144" t="s">
        <v>323</v>
      </c>
      <c r="C90" s="143"/>
      <c r="D90" s="146">
        <f>D88-D89</f>
        <v>0</v>
      </c>
      <c r="E90" s="146"/>
      <c r="F90" s="146">
        <f>F88-F89</f>
        <v>0</v>
      </c>
      <c r="G90" s="143"/>
      <c r="H90" s="146">
        <f>H88-H89</f>
        <v>0</v>
      </c>
      <c r="I90" s="143"/>
      <c r="J90" s="149"/>
      <c r="K90" s="143"/>
      <c r="L90" s="146"/>
      <c r="M90" s="146"/>
      <c r="N90" s="146">
        <f>N88-N89</f>
        <v>2.1999998092651367</v>
      </c>
      <c r="O90" s="143"/>
      <c r="P90" s="167" t="s">
        <v>359</v>
      </c>
      <c r="Q90" s="167"/>
      <c r="R90" s="167"/>
      <c r="S90" s="167"/>
      <c r="T90" s="167"/>
      <c r="U90" s="167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</row>
    <row r="91" spans="1:40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9"/>
      <c r="K91" s="143"/>
      <c r="L91" s="143"/>
      <c r="M91" s="143"/>
      <c r="N91" s="143"/>
      <c r="O91" s="143"/>
      <c r="P91" s="167"/>
      <c r="Q91" s="167"/>
      <c r="R91" s="167"/>
      <c r="S91" s="167"/>
      <c r="T91" s="167"/>
      <c r="U91" s="167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</row>
    <row r="92" spans="1:40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9"/>
      <c r="K92" s="143"/>
      <c r="L92" s="143"/>
      <c r="M92" s="143"/>
      <c r="N92" s="143"/>
      <c r="O92" s="143"/>
      <c r="P92" s="167"/>
      <c r="Q92" s="167"/>
      <c r="R92" s="167"/>
      <c r="S92" s="167"/>
      <c r="T92" s="167"/>
      <c r="U92" s="167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</row>
    <row r="93" spans="1:40" x14ac:dyDescent="0.2">
      <c r="A93" s="143" t="s">
        <v>315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67"/>
      <c r="Q93" s="167"/>
      <c r="R93" s="167"/>
      <c r="S93" s="167"/>
      <c r="T93" s="167"/>
      <c r="U93" s="167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</row>
    <row r="94" spans="1:40" x14ac:dyDescent="0.2">
      <c r="A94" s="143" t="s">
        <v>325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67"/>
      <c r="Q94" s="167"/>
      <c r="R94" s="167"/>
      <c r="S94" s="167"/>
      <c r="T94" s="167"/>
      <c r="U94" s="167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</row>
    <row r="95" spans="1:40" x14ac:dyDescent="0.2">
      <c r="A95" s="143"/>
      <c r="B95" s="143" t="s">
        <v>316</v>
      </c>
      <c r="C95" s="143"/>
      <c r="D95" s="146">
        <v>50851902</v>
      </c>
      <c r="E95" s="146"/>
      <c r="F95" s="146">
        <v>-6863332</v>
      </c>
      <c r="G95" s="143"/>
      <c r="H95" s="146">
        <f t="shared" ref="H95:H98" si="308">SUM(D95:F95)</f>
        <v>43988570</v>
      </c>
      <c r="I95" s="143"/>
      <c r="J95" s="156">
        <v>-0.1</v>
      </c>
      <c r="K95" s="143"/>
      <c r="L95" s="146">
        <f>D95*-J95</f>
        <v>5085190.2</v>
      </c>
      <c r="M95" s="143"/>
      <c r="N95" s="150">
        <f>H95+L95</f>
        <v>49073760.200000003</v>
      </c>
      <c r="O95" s="143"/>
      <c r="P95" s="167">
        <v>3.0300000000000001E-2</v>
      </c>
      <c r="Q95" s="167"/>
      <c r="R95" s="167">
        <v>2.9399999999999999E-2</v>
      </c>
      <c r="S95" s="167"/>
      <c r="T95" s="146">
        <f t="shared" ref="T95:T158" si="309">D95*P95</f>
        <v>1540812.6306</v>
      </c>
      <c r="U95" s="167"/>
      <c r="V95" s="146">
        <f t="shared" ref="V95:V158" si="310">D95*R95</f>
        <v>1495045.9187999999</v>
      </c>
      <c r="W95" s="146"/>
      <c r="X95" s="146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</row>
    <row r="96" spans="1:40" x14ac:dyDescent="0.2">
      <c r="A96" s="143"/>
      <c r="B96" s="143" t="s">
        <v>317</v>
      </c>
      <c r="C96" s="143"/>
      <c r="D96" s="146">
        <v>6595518</v>
      </c>
      <c r="E96" s="146"/>
      <c r="F96" s="146">
        <v>-4068869</v>
      </c>
      <c r="G96" s="143"/>
      <c r="H96" s="146">
        <f t="shared" si="308"/>
        <v>2526649</v>
      </c>
      <c r="I96" s="143"/>
      <c r="J96" s="156">
        <v>-0.1</v>
      </c>
      <c r="K96" s="143"/>
      <c r="L96" s="146">
        <f t="shared" ref="L96:L100" si="311">D96*-J96</f>
        <v>659551.80000000005</v>
      </c>
      <c r="M96" s="143"/>
      <c r="N96" s="150">
        <f t="shared" ref="N96:N100" si="312">H96+L96</f>
        <v>3186200.8</v>
      </c>
      <c r="O96" s="143"/>
      <c r="P96" s="167">
        <v>3.1E-2</v>
      </c>
      <c r="Q96" s="167"/>
      <c r="R96" s="167">
        <v>1.5299999999999999E-2</v>
      </c>
      <c r="S96" s="167"/>
      <c r="T96" s="146">
        <f t="shared" si="309"/>
        <v>204461.05799999999</v>
      </c>
      <c r="U96" s="167"/>
      <c r="V96" s="146">
        <f t="shared" si="310"/>
        <v>100911.42539999999</v>
      </c>
      <c r="W96" s="146"/>
      <c r="X96" s="146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</row>
    <row r="97" spans="1:114" x14ac:dyDescent="0.2">
      <c r="A97" s="143"/>
      <c r="B97" s="143" t="s">
        <v>318</v>
      </c>
      <c r="C97" s="143"/>
      <c r="D97" s="146">
        <v>271383249</v>
      </c>
      <c r="E97" s="146"/>
      <c r="F97" s="146">
        <v>-23490766</v>
      </c>
      <c r="G97" s="146"/>
      <c r="H97" s="146">
        <f t="shared" si="308"/>
        <v>247892483</v>
      </c>
      <c r="I97" s="146"/>
      <c r="J97" s="156">
        <v>-0.1</v>
      </c>
      <c r="K97" s="146"/>
      <c r="L97" s="146">
        <f t="shared" si="311"/>
        <v>27138324.900000002</v>
      </c>
      <c r="M97" s="143"/>
      <c r="N97" s="150">
        <f t="shared" si="312"/>
        <v>275030807.89999998</v>
      </c>
      <c r="O97" s="143"/>
      <c r="P97" s="167">
        <v>3.5700000000000003E-2</v>
      </c>
      <c r="Q97" s="167"/>
      <c r="R97" s="167">
        <v>3.49E-2</v>
      </c>
      <c r="S97" s="167"/>
      <c r="T97" s="146">
        <f t="shared" si="309"/>
        <v>9688381.9893000014</v>
      </c>
      <c r="U97" s="167"/>
      <c r="V97" s="146">
        <f t="shared" si="310"/>
        <v>9471275.3901000004</v>
      </c>
      <c r="W97" s="146"/>
      <c r="X97" s="146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</row>
    <row r="98" spans="1:114" x14ac:dyDescent="0.2">
      <c r="A98" s="143"/>
      <c r="B98" s="143" t="s">
        <v>319</v>
      </c>
      <c r="C98" s="143"/>
      <c r="D98" s="146">
        <v>62784587</v>
      </c>
      <c r="E98" s="146"/>
      <c r="F98" s="146">
        <v>-10831929</v>
      </c>
      <c r="G98" s="146"/>
      <c r="H98" s="146">
        <f t="shared" si="308"/>
        <v>51952658</v>
      </c>
      <c r="I98" s="146"/>
      <c r="J98" s="156">
        <v>-0.1</v>
      </c>
      <c r="K98" s="146"/>
      <c r="L98" s="146">
        <f t="shared" si="311"/>
        <v>6278458.7000000002</v>
      </c>
      <c r="M98" s="143"/>
      <c r="N98" s="150">
        <f t="shared" si="312"/>
        <v>58231116.700000003</v>
      </c>
      <c r="O98" s="143"/>
      <c r="P98" s="167">
        <v>2.8899999999999999E-2</v>
      </c>
      <c r="Q98" s="167"/>
      <c r="R98" s="167">
        <v>2.8000000000000001E-2</v>
      </c>
      <c r="S98" s="167"/>
      <c r="T98" s="146">
        <f t="shared" si="309"/>
        <v>1814474.5643</v>
      </c>
      <c r="U98" s="167"/>
      <c r="V98" s="146">
        <f t="shared" si="310"/>
        <v>1757968.436</v>
      </c>
      <c r="W98" s="146"/>
      <c r="X98" s="146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</row>
    <row r="99" spans="1:114" x14ac:dyDescent="0.2">
      <c r="A99" s="143"/>
      <c r="B99" s="143" t="s">
        <v>320</v>
      </c>
      <c r="C99" s="143"/>
      <c r="D99" s="146">
        <v>24588244</v>
      </c>
      <c r="E99" s="146"/>
      <c r="F99" s="146">
        <v>-3431542</v>
      </c>
      <c r="G99" s="146"/>
      <c r="H99" s="146">
        <f>SUM(D99:F99)</f>
        <v>21156702</v>
      </c>
      <c r="I99" s="146"/>
      <c r="J99" s="156">
        <v>-0.1</v>
      </c>
      <c r="K99" s="146"/>
      <c r="L99" s="146">
        <f t="shared" si="311"/>
        <v>2458824.4</v>
      </c>
      <c r="M99" s="143"/>
      <c r="N99" s="150">
        <f t="shared" si="312"/>
        <v>23615526.399999999</v>
      </c>
      <c r="O99" s="143"/>
      <c r="P99" s="167">
        <v>2.9600000000000001E-2</v>
      </c>
      <c r="Q99" s="167"/>
      <c r="R99" s="167">
        <v>2.87E-2</v>
      </c>
      <c r="S99" s="167"/>
      <c r="T99" s="146">
        <f t="shared" si="309"/>
        <v>727812.02240000002</v>
      </c>
      <c r="U99" s="167"/>
      <c r="V99" s="146">
        <f t="shared" si="310"/>
        <v>705682.60279999999</v>
      </c>
      <c r="W99" s="146"/>
      <c r="X99" s="146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</row>
    <row r="100" spans="1:114" x14ac:dyDescent="0.2">
      <c r="A100" s="143"/>
      <c r="B100" s="143" t="s">
        <v>321</v>
      </c>
      <c r="C100" s="143"/>
      <c r="D100" s="152">
        <v>3249200</v>
      </c>
      <c r="E100" s="146"/>
      <c r="F100" s="152">
        <v>-383685</v>
      </c>
      <c r="G100" s="146"/>
      <c r="H100" s="152">
        <f t="shared" ref="H100" si="313">SUM(D100:F100)</f>
        <v>2865515</v>
      </c>
      <c r="I100" s="146"/>
      <c r="J100" s="156">
        <v>-0.1</v>
      </c>
      <c r="K100" s="146"/>
      <c r="L100" s="152">
        <f t="shared" si="311"/>
        <v>324920</v>
      </c>
      <c r="M100" s="143"/>
      <c r="N100" s="153">
        <f t="shared" si="312"/>
        <v>3190435</v>
      </c>
      <c r="O100" s="143"/>
      <c r="P100" s="167">
        <v>3.32E-2</v>
      </c>
      <c r="Q100" s="167"/>
      <c r="R100" s="167">
        <v>3.1199999999999999E-2</v>
      </c>
      <c r="S100" s="167"/>
      <c r="T100" s="152">
        <f t="shared" si="309"/>
        <v>107873.44</v>
      </c>
      <c r="U100" s="167"/>
      <c r="V100" s="152">
        <f t="shared" si="310"/>
        <v>101375.03999999999</v>
      </c>
      <c r="W100" s="155"/>
      <c r="X100" s="155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</row>
    <row r="101" spans="1:114" x14ac:dyDescent="0.2">
      <c r="A101" s="143"/>
      <c r="B101" s="143" t="s">
        <v>295</v>
      </c>
      <c r="C101" s="143"/>
      <c r="D101" s="146">
        <f>SUM(D95:D100)</f>
        <v>419452700</v>
      </c>
      <c r="E101" s="146"/>
      <c r="F101" s="146">
        <f>SUM(F95:F100)</f>
        <v>-49070123</v>
      </c>
      <c r="G101" s="146"/>
      <c r="H101" s="146">
        <f>SUM(H95:H100)</f>
        <v>370382577</v>
      </c>
      <c r="I101" s="146"/>
      <c r="J101" s="156"/>
      <c r="K101" s="146"/>
      <c r="L101" s="146">
        <f>SUM(L95:L100)</f>
        <v>41945270</v>
      </c>
      <c r="M101" s="146"/>
      <c r="N101" s="146">
        <f>SUM(N95:N100)</f>
        <v>412327846.99999994</v>
      </c>
      <c r="O101" s="143"/>
      <c r="P101" s="167"/>
      <c r="Q101" s="167"/>
      <c r="R101" s="167"/>
      <c r="S101" s="167"/>
      <c r="T101" s="146">
        <f>SUM(T95:T100)</f>
        <v>14083815.704600001</v>
      </c>
      <c r="U101" s="167"/>
      <c r="V101" s="146">
        <f>SUM(V95:V100)</f>
        <v>13632258.813100001</v>
      </c>
      <c r="W101" s="146"/>
      <c r="X101" s="167">
        <f>D101/$D$247</f>
        <v>0.40288493068030229</v>
      </c>
      <c r="Y101" s="146">
        <f>$Y$6*X101*0.5</f>
        <v>11589349.843323626</v>
      </c>
      <c r="Z101" s="146">
        <f>Z$6*$X101</f>
        <v>50007846.663769737</v>
      </c>
      <c r="AA101" s="146">
        <f t="shared" ref="AA101:AN101" si="314">AA$6*$X101</f>
        <v>21476902.055790666</v>
      </c>
      <c r="AB101" s="146">
        <f t="shared" si="314"/>
        <v>27319132.406736422</v>
      </c>
      <c r="AC101" s="146">
        <f t="shared" si="314"/>
        <v>27319132.406736422</v>
      </c>
      <c r="AD101" s="146">
        <f t="shared" si="314"/>
        <v>27319132.406736422</v>
      </c>
      <c r="AE101" s="146">
        <f t="shared" si="314"/>
        <v>27319132.406736422</v>
      </c>
      <c r="AF101" s="146">
        <f t="shared" si="314"/>
        <v>27319132.406736422</v>
      </c>
      <c r="AG101" s="146">
        <f t="shared" si="314"/>
        <v>27319132.406736422</v>
      </c>
      <c r="AH101" s="146">
        <f t="shared" si="314"/>
        <v>27319132.406736422</v>
      </c>
      <c r="AI101" s="146">
        <f t="shared" si="314"/>
        <v>27319132.406736422</v>
      </c>
      <c r="AJ101" s="146">
        <f t="shared" si="314"/>
        <v>27319132.406736422</v>
      </c>
      <c r="AK101" s="146">
        <f t="shared" si="314"/>
        <v>27319132.406736422</v>
      </c>
      <c r="AL101" s="146">
        <f t="shared" si="314"/>
        <v>27319132.406736422</v>
      </c>
      <c r="AM101" s="146">
        <f t="shared" si="314"/>
        <v>27319132.406736422</v>
      </c>
      <c r="AN101" s="146">
        <f t="shared" si="314"/>
        <v>27319132.406736422</v>
      </c>
      <c r="AP101" s="146">
        <f>$D101+(Y101*0.5)</f>
        <v>425247374.92166179</v>
      </c>
      <c r="AQ101" s="146">
        <f>$D101+Y101+(Z101*0.5)</f>
        <v>456045973.17520851</v>
      </c>
      <c r="AR101" s="146">
        <f>AQ101+(Z101*0.5)+(AA101*0.5)</f>
        <v>491788347.5349887</v>
      </c>
      <c r="AS101" s="146">
        <f t="shared" ref="AS101" si="315">AR101+(AA101*0.5)+(AB101*0.5)</f>
        <v>516186364.76625222</v>
      </c>
      <c r="AT101" s="146">
        <f t="shared" ref="AT101" si="316">AS101+(AB101*0.5)+(AC101*0.5)</f>
        <v>543505497.17298865</v>
      </c>
      <c r="AU101" s="146">
        <f t="shared" ref="AU101" si="317">AT101+(AC101*0.5)+(AD101*0.5)</f>
        <v>570824629.57972503</v>
      </c>
      <c r="AV101" s="146">
        <f t="shared" ref="AV101" si="318">AU101+(AD101*0.5)+(AE101*0.5)</f>
        <v>598143761.9864614</v>
      </c>
      <c r="AW101" s="146">
        <f t="shared" ref="AW101" si="319">AV101+(AE101*0.5)+(AF101*0.5)</f>
        <v>625462894.39319777</v>
      </c>
      <c r="AX101" s="146">
        <f t="shared" ref="AX101" si="320">AW101+(AF101*0.5)+(AG101*0.5)</f>
        <v>652782026.79993415</v>
      </c>
      <c r="AY101" s="146">
        <f t="shared" ref="AY101" si="321">AX101+(AG101*0.5)+(AH101*0.5)</f>
        <v>680101159.20667052</v>
      </c>
      <c r="AZ101" s="146">
        <f t="shared" ref="AZ101" si="322">AY101+(AH101*0.5)+(AI101*0.5)</f>
        <v>707420291.6134069</v>
      </c>
      <c r="BA101" s="146">
        <f t="shared" ref="BA101" si="323">AZ101+(AI101*0.5)+(AJ101*0.5)</f>
        <v>734739424.02014327</v>
      </c>
      <c r="BB101" s="146">
        <f t="shared" ref="BB101" si="324">BA101+(AJ101*0.5)+(AK101*0.5)</f>
        <v>762058556.42687964</v>
      </c>
      <c r="BC101" s="146">
        <f t="shared" ref="BC101" si="325">BB101+(AK101*0.5)+(AL101*0.5)</f>
        <v>789377688.83361602</v>
      </c>
      <c r="BD101" s="146">
        <f t="shared" ref="BD101" si="326">BC101+(AL101*0.5)+(AM101*0.5)</f>
        <v>816696821.24035239</v>
      </c>
      <c r="BE101" s="146">
        <f t="shared" ref="BE101" si="327">BD101+(AM101*0.5)+(AN101*0.5)</f>
        <v>844015953.64708877</v>
      </c>
      <c r="BG101" s="146">
        <f>AP101*$T102</f>
        <v>14278381.465327617</v>
      </c>
      <c r="BH101" s="146">
        <f>(AQ101*$T102*0.5)+(AQ101*$V102*0.5)</f>
        <v>15067019.68543902</v>
      </c>
      <c r="BI101" s="146">
        <f>(AR101*$V102)</f>
        <v>15983175.301681777</v>
      </c>
      <c r="BJ101" s="146">
        <f t="shared" ref="BJ101" si="328">(AS101*$V102)</f>
        <v>16776113.541018555</v>
      </c>
      <c r="BK101" s="146">
        <f t="shared" ref="BK101" si="329">(AT101*$V102)</f>
        <v>17663988.344346747</v>
      </c>
      <c r="BL101" s="146">
        <f t="shared" ref="BL101" si="330">(AU101*$V102)</f>
        <v>18551863.147674933</v>
      </c>
      <c r="BM101" s="146">
        <f t="shared" ref="BM101" si="331">(AV101*$V102)</f>
        <v>19439737.951003123</v>
      </c>
      <c r="BN101" s="146">
        <f t="shared" ref="BN101" si="332">(AW101*$V102)</f>
        <v>20327612.754331313</v>
      </c>
      <c r="BO101" s="146">
        <f t="shared" ref="BO101" si="333">(AX101*$V102)</f>
        <v>21215487.557659499</v>
      </c>
      <c r="BP101" s="146">
        <f t="shared" ref="BP101" si="334">(AY101*$V102)</f>
        <v>22103362.360987689</v>
      </c>
      <c r="BQ101" s="146">
        <f t="shared" ref="BQ101" si="335">(AZ101*$V102)</f>
        <v>22991237.164315879</v>
      </c>
      <c r="BR101" s="146">
        <f t="shared" ref="BR101" si="336">(BA101*$V102)</f>
        <v>23879111.967644066</v>
      </c>
      <c r="BS101" s="146">
        <f t="shared" ref="BS101" si="337">(BB101*$V102)</f>
        <v>24766986.770972256</v>
      </c>
      <c r="BT101" s="146">
        <f t="shared" ref="BT101" si="338">(BC101*$V102)</f>
        <v>25654861.574300446</v>
      </c>
      <c r="BU101" s="146">
        <f t="shared" ref="BU101" si="339">(BD101*$V102)</f>
        <v>26542736.377628632</v>
      </c>
      <c r="BV101" s="146">
        <f t="shared" ref="BV101" si="340">(BE101*$V102)</f>
        <v>27430611.180956822</v>
      </c>
      <c r="BX101" s="150">
        <f>F101-BG101</f>
        <v>-63348504.465327621</v>
      </c>
      <c r="BY101" s="150">
        <f>BX101-BH101</f>
        <v>-78415524.150766641</v>
      </c>
      <c r="BZ101" s="150">
        <f>BY101-BI101</f>
        <v>-94398699.452448413</v>
      </c>
      <c r="CA101" s="146">
        <f t="shared" ref="CA101" si="341">BZ101-BJ101</f>
        <v>-111174812.99346697</v>
      </c>
      <c r="CB101" s="146">
        <f t="shared" ref="CB101" si="342">CA101-BK101</f>
        <v>-128838801.33781372</v>
      </c>
      <c r="CC101" s="146">
        <f t="shared" ref="CC101" si="343">CB101-BL101</f>
        <v>-147390664.48548865</v>
      </c>
      <c r="CD101" s="146">
        <f t="shared" ref="CD101" si="344">CC101-BM101</f>
        <v>-166830402.43649179</v>
      </c>
      <c r="CE101" s="146">
        <f t="shared" ref="CE101" si="345">CD101-BN101</f>
        <v>-187158015.19082311</v>
      </c>
      <c r="CF101" s="146">
        <f t="shared" ref="CF101" si="346">CE101-BO101</f>
        <v>-208373502.74848261</v>
      </c>
      <c r="CG101" s="146">
        <f t="shared" ref="CG101" si="347">CF101-BP101</f>
        <v>-230476865.10947031</v>
      </c>
      <c r="CH101" s="146">
        <f t="shared" ref="CH101" si="348">CG101-BQ101</f>
        <v>-253468102.27378619</v>
      </c>
      <c r="CI101" s="146">
        <f t="shared" ref="CI101" si="349">CH101-BR101</f>
        <v>-277347214.24143028</v>
      </c>
      <c r="CJ101" s="146">
        <f t="shared" ref="CJ101" si="350">CI101-BS101</f>
        <v>-302114201.01240253</v>
      </c>
      <c r="CK101" s="146">
        <f t="shared" ref="CK101" si="351">CJ101-BT101</f>
        <v>-327769062.586703</v>
      </c>
      <c r="CL101" s="146">
        <f t="shared" ref="CL101" si="352">CK101-BU101</f>
        <v>-354311798.96433163</v>
      </c>
      <c r="CM101" s="146">
        <f t="shared" ref="CM101" si="353">CL101-BV101</f>
        <v>-381742410.14528847</v>
      </c>
      <c r="CO101" s="150">
        <f>D101+Y101</f>
        <v>431042049.84332365</v>
      </c>
      <c r="CP101" s="150">
        <f>CO101+Z101</f>
        <v>481049896.50709337</v>
      </c>
      <c r="CQ101" s="150">
        <f t="shared" ref="CQ101" si="354">CP101+AA101</f>
        <v>502526798.56288403</v>
      </c>
      <c r="CR101" s="150">
        <f t="shared" ref="CR101" si="355">CQ101+AB101</f>
        <v>529845930.96962047</v>
      </c>
      <c r="CS101" s="150">
        <f t="shared" ref="CS101" si="356">CR101+AC101</f>
        <v>557165063.37635684</v>
      </c>
      <c r="CT101" s="150">
        <f t="shared" ref="CT101" si="357">CS101+AD101</f>
        <v>584484195.78309321</v>
      </c>
      <c r="CU101" s="150">
        <f t="shared" ref="CU101" si="358">CT101+AE101</f>
        <v>611803328.18982959</v>
      </c>
      <c r="CV101" s="150">
        <f t="shared" ref="CV101" si="359">CU101+AF101</f>
        <v>639122460.59656596</v>
      </c>
      <c r="CW101" s="150">
        <f t="shared" ref="CW101" si="360">CV101+AG101</f>
        <v>666441593.00330234</v>
      </c>
      <c r="CX101" s="150">
        <f t="shared" ref="CX101" si="361">CW101+AH101</f>
        <v>693760725.41003871</v>
      </c>
      <c r="CY101" s="150">
        <f t="shared" ref="CY101" si="362">CX101+AI101</f>
        <v>721079857.81677508</v>
      </c>
      <c r="CZ101" s="150">
        <f t="shared" ref="CZ101" si="363">CY101+AJ101</f>
        <v>748398990.22351146</v>
      </c>
      <c r="DA101" s="150">
        <f t="shared" ref="DA101" si="364">CZ101+AK101</f>
        <v>775718122.63024783</v>
      </c>
      <c r="DB101" s="150">
        <f t="shared" ref="DB101" si="365">DA101+AL101</f>
        <v>803037255.03698421</v>
      </c>
      <c r="DC101" s="150">
        <f t="shared" ref="DC101" si="366">DB101+AM101</f>
        <v>830356387.44372058</v>
      </c>
      <c r="DD101" s="150">
        <f t="shared" ref="DD101" si="367">DC101+AN101</f>
        <v>857675519.85045695</v>
      </c>
      <c r="DF101" s="146">
        <f>DD101+CM101</f>
        <v>475933109.70516849</v>
      </c>
      <c r="DH101" s="150">
        <f>L101</f>
        <v>41945270</v>
      </c>
      <c r="DJ101" s="150">
        <f>DF101+DH101</f>
        <v>517878379.70516849</v>
      </c>
    </row>
    <row r="102" spans="1:114" x14ac:dyDescent="0.2">
      <c r="A102" s="143"/>
      <c r="B102" s="143"/>
      <c r="C102" s="143"/>
      <c r="D102" s="146"/>
      <c r="E102" s="146"/>
      <c r="F102" s="146"/>
      <c r="G102" s="146"/>
      <c r="H102" s="146"/>
      <c r="I102" s="146"/>
      <c r="J102" s="156"/>
      <c r="K102" s="146"/>
      <c r="L102" s="146"/>
      <c r="M102" s="146"/>
      <c r="N102" s="146"/>
      <c r="O102" s="143"/>
      <c r="P102" s="167"/>
      <c r="Q102" s="167"/>
      <c r="R102" s="167"/>
      <c r="S102" s="167"/>
      <c r="T102" s="167">
        <f>T101/D101</f>
        <v>3.3576648105018758E-2</v>
      </c>
      <c r="U102" s="167"/>
      <c r="V102" s="167">
        <f>V101/D101</f>
        <v>3.2500109817149826E-2</v>
      </c>
      <c r="W102" s="167"/>
      <c r="X102" s="167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</row>
    <row r="103" spans="1:114" x14ac:dyDescent="0.2">
      <c r="A103" s="143" t="s">
        <v>324</v>
      </c>
      <c r="B103" s="143"/>
      <c r="C103" s="143"/>
      <c r="D103" s="146"/>
      <c r="E103" s="146"/>
      <c r="F103" s="146"/>
      <c r="G103" s="146"/>
      <c r="H103" s="146"/>
      <c r="I103" s="146"/>
      <c r="J103" s="156"/>
      <c r="K103" s="146"/>
      <c r="L103" s="146"/>
      <c r="M103" s="146"/>
      <c r="N103" s="146"/>
      <c r="O103" s="143"/>
      <c r="P103" s="167"/>
      <c r="Q103" s="167"/>
      <c r="R103" s="167"/>
      <c r="S103" s="167"/>
      <c r="T103" s="146"/>
      <c r="U103" s="167"/>
      <c r="V103" s="146"/>
      <c r="W103" s="146"/>
      <c r="X103" s="146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</row>
    <row r="104" spans="1:114" x14ac:dyDescent="0.2">
      <c r="A104" s="143"/>
      <c r="B104" s="143" t="s">
        <v>316</v>
      </c>
      <c r="C104" s="143"/>
      <c r="D104" s="146">
        <v>3740231</v>
      </c>
      <c r="E104" s="146"/>
      <c r="F104" s="146">
        <v>-2357163</v>
      </c>
      <c r="G104" s="146"/>
      <c r="H104" s="146">
        <f t="shared" ref="H104:H109" si="368">SUM(D104:F104)</f>
        <v>1383068</v>
      </c>
      <c r="I104" s="146"/>
      <c r="J104" s="156">
        <v>-0.08</v>
      </c>
      <c r="K104" s="146"/>
      <c r="L104" s="146">
        <f t="shared" ref="L104:L109" si="369">D104*-J104</f>
        <v>299218.48</v>
      </c>
      <c r="M104" s="143"/>
      <c r="N104" s="150">
        <f t="shared" ref="N104:N109" si="370">H104+L104</f>
        <v>1682286.48</v>
      </c>
      <c r="O104" s="143"/>
      <c r="P104" s="167">
        <v>3.8699999999999998E-2</v>
      </c>
      <c r="Q104" s="167"/>
      <c r="R104" s="167">
        <v>2.1899999999999999E-2</v>
      </c>
      <c r="S104" s="167"/>
      <c r="T104" s="146">
        <f t="shared" si="309"/>
        <v>144746.93969999999</v>
      </c>
      <c r="U104" s="167"/>
      <c r="V104" s="146">
        <f t="shared" si="310"/>
        <v>81911.058900000004</v>
      </c>
      <c r="W104" s="146"/>
      <c r="X104" s="146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</row>
    <row r="105" spans="1:114" x14ac:dyDescent="0.2">
      <c r="A105" s="143"/>
      <c r="B105" s="143" t="s">
        <v>317</v>
      </c>
      <c r="C105" s="143"/>
      <c r="D105" s="146">
        <v>239584</v>
      </c>
      <c r="E105" s="146"/>
      <c r="F105" s="146">
        <v>-151371</v>
      </c>
      <c r="G105" s="146"/>
      <c r="H105" s="146">
        <f t="shared" si="368"/>
        <v>88213</v>
      </c>
      <c r="I105" s="146"/>
      <c r="J105" s="156">
        <v>-0.08</v>
      </c>
      <c r="K105" s="146"/>
      <c r="L105" s="146">
        <f t="shared" si="369"/>
        <v>19166.72</v>
      </c>
      <c r="M105" s="143"/>
      <c r="N105" s="150">
        <f t="shared" si="370"/>
        <v>107379.72</v>
      </c>
      <c r="O105" s="143"/>
      <c r="P105" s="167">
        <v>3.9E-2</v>
      </c>
      <c r="Q105" s="167"/>
      <c r="R105" s="167">
        <v>2.2599999999999999E-2</v>
      </c>
      <c r="S105" s="167"/>
      <c r="T105" s="146">
        <f t="shared" si="309"/>
        <v>9343.7759999999998</v>
      </c>
      <c r="U105" s="167"/>
      <c r="V105" s="146">
        <f t="shared" si="310"/>
        <v>5414.5983999999999</v>
      </c>
      <c r="W105" s="146"/>
      <c r="X105" s="146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</row>
    <row r="106" spans="1:114" x14ac:dyDescent="0.2">
      <c r="A106" s="143"/>
      <c r="B106" s="143" t="s">
        <v>318</v>
      </c>
      <c r="C106" s="143"/>
      <c r="D106" s="146">
        <v>36440839</v>
      </c>
      <c r="E106" s="146"/>
      <c r="F106" s="146">
        <v>-19076162</v>
      </c>
      <c r="G106" s="146"/>
      <c r="H106" s="146">
        <f t="shared" si="368"/>
        <v>17364677</v>
      </c>
      <c r="I106" s="146"/>
      <c r="J106" s="156">
        <v>-0.08</v>
      </c>
      <c r="K106" s="146"/>
      <c r="L106" s="146">
        <f t="shared" si="369"/>
        <v>2915267.12</v>
      </c>
      <c r="M106" s="143"/>
      <c r="N106" s="150">
        <f t="shared" si="370"/>
        <v>20279944.120000001</v>
      </c>
      <c r="O106" s="143"/>
      <c r="P106" s="167">
        <v>4.58E-2</v>
      </c>
      <c r="Q106" s="167"/>
      <c r="R106" s="167">
        <v>2.9600000000000001E-2</v>
      </c>
      <c r="S106" s="167"/>
      <c r="T106" s="146">
        <f t="shared" si="309"/>
        <v>1668990.4262000001</v>
      </c>
      <c r="U106" s="167"/>
      <c r="V106" s="146">
        <f t="shared" si="310"/>
        <v>1078648.8344000001</v>
      </c>
      <c r="W106" s="146"/>
      <c r="X106" s="146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</row>
    <row r="107" spans="1:114" x14ac:dyDescent="0.2">
      <c r="A107" s="143"/>
      <c r="B107" s="143" t="s">
        <v>319</v>
      </c>
      <c r="C107" s="143"/>
      <c r="D107" s="146">
        <v>4001968</v>
      </c>
      <c r="E107" s="151"/>
      <c r="F107" s="146">
        <v>-2350314</v>
      </c>
      <c r="G107" s="146"/>
      <c r="H107" s="146">
        <f t="shared" si="368"/>
        <v>1651654</v>
      </c>
      <c r="I107" s="146"/>
      <c r="J107" s="156">
        <v>-0.08</v>
      </c>
      <c r="K107" s="146"/>
      <c r="L107" s="146">
        <f t="shared" si="369"/>
        <v>320157.44</v>
      </c>
      <c r="M107" s="143"/>
      <c r="N107" s="150">
        <f t="shared" si="370"/>
        <v>1971811.44</v>
      </c>
      <c r="O107" s="143"/>
      <c r="P107" s="167">
        <v>3.85E-2</v>
      </c>
      <c r="Q107" s="167"/>
      <c r="R107" s="167">
        <v>2.3900000000000001E-2</v>
      </c>
      <c r="S107" s="167"/>
      <c r="T107" s="146">
        <f t="shared" si="309"/>
        <v>154075.76800000001</v>
      </c>
      <c r="U107" s="167"/>
      <c r="V107" s="146">
        <f t="shared" si="310"/>
        <v>95647.035199999998</v>
      </c>
      <c r="W107" s="146"/>
      <c r="X107" s="146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</row>
    <row r="108" spans="1:114" x14ac:dyDescent="0.2">
      <c r="A108" s="143"/>
      <c r="B108" s="143" t="s">
        <v>320</v>
      </c>
      <c r="C108" s="143"/>
      <c r="D108" s="146">
        <v>1895410</v>
      </c>
      <c r="E108" s="146"/>
      <c r="F108" s="146">
        <v>-1043887</v>
      </c>
      <c r="G108" s="146"/>
      <c r="H108" s="146">
        <f t="shared" si="368"/>
        <v>851523</v>
      </c>
      <c r="I108" s="146"/>
      <c r="J108" s="156">
        <v>-0.08</v>
      </c>
      <c r="K108" s="146"/>
      <c r="L108" s="146">
        <f t="shared" si="369"/>
        <v>151632.80000000002</v>
      </c>
      <c r="M108" s="143"/>
      <c r="N108" s="150">
        <f t="shared" si="370"/>
        <v>1003155.8</v>
      </c>
      <c r="O108" s="143"/>
      <c r="P108" s="167">
        <v>4.1799999999999997E-2</v>
      </c>
      <c r="Q108" s="167"/>
      <c r="R108" s="167">
        <v>2.52E-2</v>
      </c>
      <c r="S108" s="167"/>
      <c r="T108" s="146">
        <f t="shared" si="309"/>
        <v>79228.137999999992</v>
      </c>
      <c r="U108" s="167"/>
      <c r="V108" s="146">
        <f t="shared" si="310"/>
        <v>47764.332000000002</v>
      </c>
      <c r="W108" s="146"/>
      <c r="X108" s="146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</row>
    <row r="109" spans="1:114" x14ac:dyDescent="0.2">
      <c r="A109" s="143"/>
      <c r="B109" s="143" t="s">
        <v>321</v>
      </c>
      <c r="C109" s="143"/>
      <c r="D109" s="152">
        <v>28964</v>
      </c>
      <c r="E109" s="146"/>
      <c r="F109" s="152">
        <v>-18102</v>
      </c>
      <c r="G109" s="146"/>
      <c r="H109" s="152">
        <f t="shared" si="368"/>
        <v>10862</v>
      </c>
      <c r="I109" s="146"/>
      <c r="J109" s="156">
        <v>-0.08</v>
      </c>
      <c r="K109" s="146"/>
      <c r="L109" s="152">
        <f t="shared" si="369"/>
        <v>2317.12</v>
      </c>
      <c r="M109" s="143"/>
      <c r="N109" s="153">
        <f t="shared" si="370"/>
        <v>13179.119999999999</v>
      </c>
      <c r="O109" s="143"/>
      <c r="P109" s="167">
        <v>4.0399999999999998E-2</v>
      </c>
      <c r="Q109" s="167"/>
      <c r="R109" s="167">
        <v>2.2499999999999999E-2</v>
      </c>
      <c r="S109" s="167"/>
      <c r="T109" s="152">
        <f t="shared" si="309"/>
        <v>1170.1456000000001</v>
      </c>
      <c r="U109" s="167"/>
      <c r="V109" s="152">
        <f t="shared" si="310"/>
        <v>651.68999999999994</v>
      </c>
      <c r="W109" s="155"/>
      <c r="X109" s="155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</row>
    <row r="110" spans="1:114" x14ac:dyDescent="0.2">
      <c r="A110" s="143"/>
      <c r="B110" s="143" t="s">
        <v>295</v>
      </c>
      <c r="C110" s="143"/>
      <c r="D110" s="146">
        <f>SUM(D104:D109)</f>
        <v>46346996</v>
      </c>
      <c r="E110" s="146"/>
      <c r="F110" s="146">
        <f>SUM(F104:F109)</f>
        <v>-24996999</v>
      </c>
      <c r="G110" s="146"/>
      <c r="H110" s="146">
        <f>SUM(H104:H109)</f>
        <v>21349997</v>
      </c>
      <c r="I110" s="146"/>
      <c r="J110" s="156"/>
      <c r="K110" s="146"/>
      <c r="L110" s="146">
        <f>SUM(L104:L109)</f>
        <v>3707759.68</v>
      </c>
      <c r="M110" s="146"/>
      <c r="N110" s="146">
        <f>SUM(N104:N109)</f>
        <v>25057756.680000003</v>
      </c>
      <c r="O110" s="143"/>
      <c r="P110" s="167"/>
      <c r="Q110" s="167"/>
      <c r="R110" s="167"/>
      <c r="S110" s="167"/>
      <c r="T110" s="146">
        <f>SUM(T104:T109)</f>
        <v>2057555.1935000001</v>
      </c>
      <c r="U110" s="167"/>
      <c r="V110" s="146">
        <f>SUM(V104:V109)</f>
        <v>1310037.5489000001</v>
      </c>
      <c r="W110" s="146"/>
      <c r="X110" s="167">
        <f>D110/$D$247</f>
        <v>4.4516357316808898E-2</v>
      </c>
      <c r="Y110" s="146">
        <f>$Y$6*X110*0.5</f>
        <v>1280553.3277795583</v>
      </c>
      <c r="Z110" s="146">
        <f>Z$6*$X110</f>
        <v>5525565.7414872982</v>
      </c>
      <c r="AA110" s="146">
        <f t="shared" ref="AA110:AN110" si="371">AA$6*$X110</f>
        <v>2373068.2712785536</v>
      </c>
      <c r="AB110" s="146">
        <f t="shared" si="371"/>
        <v>3018599.5235660262</v>
      </c>
      <c r="AC110" s="146">
        <f t="shared" si="371"/>
        <v>3018599.5235660262</v>
      </c>
      <c r="AD110" s="146">
        <f t="shared" si="371"/>
        <v>3018599.5235660262</v>
      </c>
      <c r="AE110" s="146">
        <f t="shared" si="371"/>
        <v>3018599.5235660262</v>
      </c>
      <c r="AF110" s="146">
        <f t="shared" si="371"/>
        <v>3018599.5235660262</v>
      </c>
      <c r="AG110" s="146">
        <f t="shared" si="371"/>
        <v>3018599.5235660262</v>
      </c>
      <c r="AH110" s="146">
        <f t="shared" si="371"/>
        <v>3018599.5235660262</v>
      </c>
      <c r="AI110" s="146">
        <f t="shared" si="371"/>
        <v>3018599.5235660262</v>
      </c>
      <c r="AJ110" s="146">
        <f t="shared" si="371"/>
        <v>3018599.5235660262</v>
      </c>
      <c r="AK110" s="146">
        <f t="shared" si="371"/>
        <v>3018599.5235660262</v>
      </c>
      <c r="AL110" s="146">
        <f t="shared" si="371"/>
        <v>3018599.5235660262</v>
      </c>
      <c r="AM110" s="146">
        <f t="shared" si="371"/>
        <v>3018599.5235660262</v>
      </c>
      <c r="AN110" s="146">
        <f t="shared" si="371"/>
        <v>3018599.5235660262</v>
      </c>
      <c r="AP110" s="146">
        <f>$D110+(Y110*0.5)</f>
        <v>46987272.663889781</v>
      </c>
      <c r="AQ110" s="146">
        <f>$D110+Y110+(Z110*0.5)</f>
        <v>50390332.198523208</v>
      </c>
      <c r="AR110" s="146">
        <f>AQ110+(Z110*0.5)+(AA110*0.5)</f>
        <v>54339649.204906136</v>
      </c>
      <c r="AS110" s="146">
        <f t="shared" ref="AS110" si="372">AR110+(AA110*0.5)+(AB110*0.5)</f>
        <v>57035483.102328427</v>
      </c>
      <c r="AT110" s="146">
        <f t="shared" ref="AT110" si="373">AS110+(AB110*0.5)+(AC110*0.5)</f>
        <v>60054082.62589445</v>
      </c>
      <c r="AU110" s="146">
        <f t="shared" ref="AU110" si="374">AT110+(AC110*0.5)+(AD110*0.5)</f>
        <v>63072682.149460472</v>
      </c>
      <c r="AV110" s="146">
        <f t="shared" ref="AV110" si="375">AU110+(AD110*0.5)+(AE110*0.5)</f>
        <v>66091281.673026495</v>
      </c>
      <c r="AW110" s="146">
        <f t="shared" ref="AW110" si="376">AV110+(AE110*0.5)+(AF110*0.5)</f>
        <v>69109881.196592525</v>
      </c>
      <c r="AX110" s="146">
        <f t="shared" ref="AX110" si="377">AW110+(AF110*0.5)+(AG110*0.5)</f>
        <v>72128480.720158562</v>
      </c>
      <c r="AY110" s="146">
        <f t="shared" ref="AY110" si="378">AX110+(AG110*0.5)+(AH110*0.5)</f>
        <v>75147080.243724599</v>
      </c>
      <c r="AZ110" s="146">
        <f t="shared" ref="AZ110" si="379">AY110+(AH110*0.5)+(AI110*0.5)</f>
        <v>78165679.767290637</v>
      </c>
      <c r="BA110" s="146">
        <f t="shared" ref="BA110" si="380">AZ110+(AI110*0.5)+(AJ110*0.5)</f>
        <v>81184279.290856674</v>
      </c>
      <c r="BB110" s="146">
        <f t="shared" ref="BB110" si="381">BA110+(AJ110*0.5)+(AK110*0.5)</f>
        <v>84202878.814422712</v>
      </c>
      <c r="BC110" s="146">
        <f t="shared" ref="BC110" si="382">BB110+(AK110*0.5)+(AL110*0.5)</f>
        <v>87221478.337988749</v>
      </c>
      <c r="BD110" s="146">
        <f t="shared" ref="BD110" si="383">BC110+(AL110*0.5)+(AM110*0.5)</f>
        <v>90240077.861554787</v>
      </c>
      <c r="BE110" s="146">
        <f t="shared" ref="BE110" si="384">BD110+(AM110*0.5)+(AN110*0.5)</f>
        <v>93258677.385120824</v>
      </c>
      <c r="BG110" s="146">
        <f>AP110*$T111</f>
        <v>2085980.0039248932</v>
      </c>
      <c r="BH110" s="146">
        <f>(AQ110*$T111*0.5)+(AQ110*$V111*0.5)</f>
        <v>1830691.6482663925</v>
      </c>
      <c r="BI110" s="146">
        <f>(AR110*$V111)</f>
        <v>1535956.7392993728</v>
      </c>
      <c r="BJ110" s="146">
        <f t="shared" ref="BJ110" si="385">(AS110*$V111)</f>
        <v>1612156.7940174958</v>
      </c>
      <c r="BK110" s="146">
        <f t="shared" ref="BK110" si="386">(AT110*$V111)</f>
        <v>1697480.0956822496</v>
      </c>
      <c r="BL110" s="146">
        <f t="shared" ref="BL110" si="387">(AU110*$V111)</f>
        <v>1782803.3973470035</v>
      </c>
      <c r="BM110" s="146">
        <f t="shared" ref="BM110" si="388">(AV110*$V111)</f>
        <v>1868126.6990117575</v>
      </c>
      <c r="BN110" s="146">
        <f t="shared" ref="BN110" si="389">(AW110*$V111)</f>
        <v>1953450.0006765116</v>
      </c>
      <c r="BO110" s="146">
        <f t="shared" ref="BO110" si="390">(AX110*$V111)</f>
        <v>2038773.3023412658</v>
      </c>
      <c r="BP110" s="146">
        <f t="shared" ref="BP110" si="391">(AY110*$V111)</f>
        <v>2124096.6040060199</v>
      </c>
      <c r="BQ110" s="146">
        <f t="shared" ref="BQ110" si="392">(AZ110*$V111)</f>
        <v>2209419.9056707742</v>
      </c>
      <c r="BR110" s="146">
        <f t="shared" ref="BR110" si="393">(BA110*$V111)</f>
        <v>2294743.2073355285</v>
      </c>
      <c r="BS110" s="146">
        <f t="shared" ref="BS110" si="394">(BB110*$V111)</f>
        <v>2380066.5090002827</v>
      </c>
      <c r="BT110" s="146">
        <f t="shared" ref="BT110" si="395">(BC110*$V111)</f>
        <v>2465389.810665037</v>
      </c>
      <c r="BU110" s="146">
        <f t="shared" ref="BU110" si="396">(BD110*$V111)</f>
        <v>2550713.1123297913</v>
      </c>
      <c r="BV110" s="146">
        <f t="shared" ref="BV110" si="397">(BE110*$V111)</f>
        <v>2636036.4139945456</v>
      </c>
      <c r="BX110" s="150">
        <f>F110-BG110</f>
        <v>-27082979.003924891</v>
      </c>
      <c r="BY110" s="150">
        <f>BX110-BH110</f>
        <v>-28913670.652191285</v>
      </c>
      <c r="BZ110" s="150">
        <f>BY110-BI110</f>
        <v>-30449627.391490657</v>
      </c>
      <c r="CA110" s="146">
        <f t="shared" ref="CA110" si="398">BZ110-BJ110</f>
        <v>-32061784.185508154</v>
      </c>
      <c r="CB110" s="146">
        <f t="shared" ref="CB110" si="399">CA110-BK110</f>
        <v>-33759264.281190403</v>
      </c>
      <c r="CC110" s="146">
        <f t="shared" ref="CC110" si="400">CB110-BL110</f>
        <v>-35542067.678537406</v>
      </c>
      <c r="CD110" s="146">
        <f t="shared" ref="CD110" si="401">CC110-BM110</f>
        <v>-37410194.377549164</v>
      </c>
      <c r="CE110" s="146">
        <f t="shared" ref="CE110" si="402">CD110-BN110</f>
        <v>-39363644.378225677</v>
      </c>
      <c r="CF110" s="146">
        <f t="shared" ref="CF110" si="403">CE110-BO110</f>
        <v>-41402417.680566944</v>
      </c>
      <c r="CG110" s="146">
        <f t="shared" ref="CG110" si="404">CF110-BP110</f>
        <v>-43526514.284572966</v>
      </c>
      <c r="CH110" s="146">
        <f t="shared" ref="CH110" si="405">CG110-BQ110</f>
        <v>-45735934.190243743</v>
      </c>
      <c r="CI110" s="146">
        <f t="shared" ref="CI110" si="406">CH110-BR110</f>
        <v>-48030677.397579275</v>
      </c>
      <c r="CJ110" s="146">
        <f t="shared" ref="CJ110" si="407">CI110-BS110</f>
        <v>-50410743.906579554</v>
      </c>
      <c r="CK110" s="146">
        <f t="shared" ref="CK110" si="408">CJ110-BT110</f>
        <v>-52876133.717244588</v>
      </c>
      <c r="CL110" s="146">
        <f t="shared" ref="CL110" si="409">CK110-BU110</f>
        <v>-55426846.829574376</v>
      </c>
      <c r="CM110" s="146">
        <f t="shared" ref="CM110" si="410">CL110-BV110</f>
        <v>-58062883.24356892</v>
      </c>
      <c r="CO110" s="150">
        <f>D110+Y110</f>
        <v>47627549.327779561</v>
      </c>
      <c r="CP110" s="150">
        <f>CO110+Z110</f>
        <v>53153115.069266856</v>
      </c>
      <c r="CQ110" s="150">
        <f t="shared" ref="CQ110" si="411">CP110+AA110</f>
        <v>55526183.340545408</v>
      </c>
      <c r="CR110" s="150">
        <f t="shared" ref="CR110" si="412">CQ110+AB110</f>
        <v>58544782.864111438</v>
      </c>
      <c r="CS110" s="150">
        <f t="shared" ref="CS110" si="413">CR110+AC110</f>
        <v>61563382.387677461</v>
      </c>
      <c r="CT110" s="150">
        <f t="shared" ref="CT110" si="414">CS110+AD110</f>
        <v>64581981.911243483</v>
      </c>
      <c r="CU110" s="150">
        <f t="shared" ref="CU110" si="415">CT110+AE110</f>
        <v>67600581.434809506</v>
      </c>
      <c r="CV110" s="150">
        <f t="shared" ref="CV110" si="416">CU110+AF110</f>
        <v>70619180.958375528</v>
      </c>
      <c r="CW110" s="150">
        <f t="shared" ref="CW110" si="417">CV110+AG110</f>
        <v>73637780.481941551</v>
      </c>
      <c r="CX110" s="150">
        <f t="shared" ref="CX110" si="418">CW110+AH110</f>
        <v>76656380.005507573</v>
      </c>
      <c r="CY110" s="150">
        <f t="shared" ref="CY110" si="419">CX110+AI110</f>
        <v>79674979.529073596</v>
      </c>
      <c r="CZ110" s="150">
        <f t="shared" ref="CZ110" si="420">CY110+AJ110</f>
        <v>82693579.052639619</v>
      </c>
      <c r="DA110" s="150">
        <f t="shared" ref="DA110" si="421">CZ110+AK110</f>
        <v>85712178.576205641</v>
      </c>
      <c r="DB110" s="150">
        <f t="shared" ref="DB110" si="422">DA110+AL110</f>
        <v>88730778.099771664</v>
      </c>
      <c r="DC110" s="150">
        <f t="shared" ref="DC110" si="423">DB110+AM110</f>
        <v>91749377.623337686</v>
      </c>
      <c r="DD110" s="150">
        <f t="shared" ref="DD110" si="424">DC110+AN110</f>
        <v>94767977.146903709</v>
      </c>
      <c r="DF110" s="146">
        <f>DD110+CM110</f>
        <v>36705093.903334789</v>
      </c>
      <c r="DH110" s="150">
        <f>L110</f>
        <v>3707759.68</v>
      </c>
      <c r="DJ110" s="150">
        <f>DF110+DH110</f>
        <v>40412853.583334789</v>
      </c>
    </row>
    <row r="111" spans="1:114" x14ac:dyDescent="0.2">
      <c r="A111" s="143"/>
      <c r="B111" s="143"/>
      <c r="C111" s="143"/>
      <c r="D111" s="146"/>
      <c r="E111" s="146"/>
      <c r="F111" s="146"/>
      <c r="G111" s="146"/>
      <c r="H111" s="146"/>
      <c r="I111" s="146"/>
      <c r="J111" s="156"/>
      <c r="K111" s="146"/>
      <c r="L111" s="146"/>
      <c r="M111" s="146"/>
      <c r="N111" s="146"/>
      <c r="O111" s="143"/>
      <c r="P111" s="167"/>
      <c r="Q111" s="167"/>
      <c r="R111" s="167"/>
      <c r="S111" s="167"/>
      <c r="T111" s="167">
        <f>T110/D110</f>
        <v>4.4394575076667324E-2</v>
      </c>
      <c r="U111" s="167"/>
      <c r="V111" s="167">
        <f>V110/D110</f>
        <v>2.8265856732117008E-2</v>
      </c>
      <c r="W111" s="167"/>
      <c r="X111" s="167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</row>
    <row r="112" spans="1:114" x14ac:dyDescent="0.2">
      <c r="A112" s="143" t="s">
        <v>326</v>
      </c>
      <c r="B112" s="143"/>
      <c r="C112" s="143"/>
      <c r="D112" s="146"/>
      <c r="E112" s="146"/>
      <c r="F112" s="146"/>
      <c r="G112" s="146"/>
      <c r="H112" s="146"/>
      <c r="I112" s="146"/>
      <c r="J112" s="156"/>
      <c r="K112" s="146"/>
      <c r="L112" s="146"/>
      <c r="M112" s="146"/>
      <c r="N112" s="146"/>
      <c r="O112" s="143"/>
      <c r="P112" s="167"/>
      <c r="Q112" s="167"/>
      <c r="R112" s="167"/>
      <c r="S112" s="167"/>
      <c r="T112" s="146"/>
      <c r="U112" s="167"/>
      <c r="V112" s="146"/>
      <c r="W112" s="146"/>
      <c r="X112" s="146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</row>
    <row r="113" spans="1:114" x14ac:dyDescent="0.2">
      <c r="A113" s="143"/>
      <c r="B113" s="143" t="s">
        <v>316</v>
      </c>
      <c r="C113" s="143"/>
      <c r="D113" s="146">
        <v>3588684</v>
      </c>
      <c r="E113" s="146"/>
      <c r="F113" s="146">
        <v>-2265113</v>
      </c>
      <c r="G113" s="146"/>
      <c r="H113" s="146">
        <f t="shared" ref="H113:H118" si="425">SUM(D113:F113)</f>
        <v>1323571</v>
      </c>
      <c r="I113" s="146"/>
      <c r="J113" s="156">
        <v>-0.08</v>
      </c>
      <c r="K113" s="146"/>
      <c r="L113" s="146">
        <f t="shared" ref="L113:L118" si="426">D113*-J113</f>
        <v>287094.72000000003</v>
      </c>
      <c r="M113" s="143"/>
      <c r="N113" s="150">
        <f t="shared" ref="N113:N118" si="427">H113+L113</f>
        <v>1610665.72</v>
      </c>
      <c r="O113" s="143"/>
      <c r="P113" s="167">
        <v>3.8600000000000002E-2</v>
      </c>
      <c r="Q113" s="167"/>
      <c r="R113" s="167">
        <v>2.18E-2</v>
      </c>
      <c r="S113" s="167"/>
      <c r="T113" s="146">
        <f t="shared" si="309"/>
        <v>138523.20240000001</v>
      </c>
      <c r="U113" s="167"/>
      <c r="V113" s="146">
        <f t="shared" si="310"/>
        <v>78233.311199999996</v>
      </c>
      <c r="W113" s="146"/>
      <c r="X113" s="146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</row>
    <row r="114" spans="1:114" x14ac:dyDescent="0.2">
      <c r="A114" s="143"/>
      <c r="B114" s="143" t="s">
        <v>317</v>
      </c>
      <c r="C114" s="143"/>
      <c r="D114" s="146">
        <v>239246</v>
      </c>
      <c r="E114" s="146"/>
      <c r="F114" s="146">
        <v>-151169</v>
      </c>
      <c r="G114" s="146"/>
      <c r="H114" s="146">
        <f t="shared" si="425"/>
        <v>88077</v>
      </c>
      <c r="I114" s="146"/>
      <c r="J114" s="156">
        <v>-0.08</v>
      </c>
      <c r="K114" s="146"/>
      <c r="L114" s="146">
        <f t="shared" si="426"/>
        <v>19139.68</v>
      </c>
      <c r="M114" s="143"/>
      <c r="N114" s="150">
        <f t="shared" si="427"/>
        <v>107216.68</v>
      </c>
      <c r="O114" s="143"/>
      <c r="P114" s="167">
        <v>3.9E-2</v>
      </c>
      <c r="Q114" s="167"/>
      <c r="R114" s="167">
        <v>2.2599999999999999E-2</v>
      </c>
      <c r="S114" s="167"/>
      <c r="T114" s="146">
        <f t="shared" si="309"/>
        <v>9330.5939999999991</v>
      </c>
      <c r="U114" s="167"/>
      <c r="V114" s="146">
        <f t="shared" si="310"/>
        <v>5406.9595999999992</v>
      </c>
      <c r="W114" s="146"/>
      <c r="X114" s="146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</row>
    <row r="115" spans="1:114" x14ac:dyDescent="0.2">
      <c r="A115" s="143"/>
      <c r="B115" s="143" t="s">
        <v>318</v>
      </c>
      <c r="C115" s="143"/>
      <c r="D115" s="146">
        <v>34746352</v>
      </c>
      <c r="E115" s="146"/>
      <c r="F115" s="146">
        <v>-19122536</v>
      </c>
      <c r="G115" s="146"/>
      <c r="H115" s="146">
        <f t="shared" si="425"/>
        <v>15623816</v>
      </c>
      <c r="I115" s="146"/>
      <c r="J115" s="156">
        <v>-0.08</v>
      </c>
      <c r="K115" s="146"/>
      <c r="L115" s="146">
        <f t="shared" si="426"/>
        <v>2779708.16</v>
      </c>
      <c r="M115" s="143"/>
      <c r="N115" s="150">
        <f t="shared" si="427"/>
        <v>18403524.16</v>
      </c>
      <c r="O115" s="143"/>
      <c r="P115" s="167">
        <v>4.4999999999999998E-2</v>
      </c>
      <c r="Q115" s="167"/>
      <c r="R115" s="167">
        <v>2.8400000000000002E-2</v>
      </c>
      <c r="S115" s="167"/>
      <c r="T115" s="146">
        <f t="shared" si="309"/>
        <v>1563585.8399999999</v>
      </c>
      <c r="U115" s="167"/>
      <c r="V115" s="146">
        <f t="shared" si="310"/>
        <v>986796.3968000001</v>
      </c>
      <c r="W115" s="146"/>
      <c r="X115" s="146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</row>
    <row r="116" spans="1:114" x14ac:dyDescent="0.2">
      <c r="A116" s="143"/>
      <c r="B116" s="143" t="s">
        <v>319</v>
      </c>
      <c r="C116" s="143"/>
      <c r="D116" s="146">
        <v>3905587</v>
      </c>
      <c r="E116" s="146"/>
      <c r="F116" s="146">
        <v>-2253998</v>
      </c>
      <c r="G116" s="146"/>
      <c r="H116" s="146">
        <f t="shared" si="425"/>
        <v>1651589</v>
      </c>
      <c r="I116" s="146"/>
      <c r="J116" s="156">
        <v>-0.08</v>
      </c>
      <c r="K116" s="146"/>
      <c r="L116" s="146">
        <f t="shared" si="426"/>
        <v>312446.96000000002</v>
      </c>
      <c r="M116" s="143"/>
      <c r="N116" s="150">
        <f t="shared" si="427"/>
        <v>1964035.96</v>
      </c>
      <c r="O116" s="143"/>
      <c r="P116" s="167">
        <v>3.85E-2</v>
      </c>
      <c r="Q116" s="167"/>
      <c r="R116" s="167">
        <v>2.4400000000000002E-2</v>
      </c>
      <c r="S116" s="167"/>
      <c r="T116" s="146">
        <f t="shared" si="309"/>
        <v>150365.09950000001</v>
      </c>
      <c r="U116" s="167"/>
      <c r="V116" s="146">
        <f t="shared" si="310"/>
        <v>95296.322800000009</v>
      </c>
      <c r="W116" s="146"/>
      <c r="X116" s="146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</row>
    <row r="117" spans="1:114" x14ac:dyDescent="0.2">
      <c r="A117" s="143"/>
      <c r="B117" s="143" t="s">
        <v>320</v>
      </c>
      <c r="C117" s="143"/>
      <c r="D117" s="146">
        <v>4576825</v>
      </c>
      <c r="E117" s="146"/>
      <c r="F117" s="146">
        <v>-2504538</v>
      </c>
      <c r="G117" s="146"/>
      <c r="H117" s="146">
        <f t="shared" si="425"/>
        <v>2072287</v>
      </c>
      <c r="I117" s="146"/>
      <c r="J117" s="156">
        <v>-0.08</v>
      </c>
      <c r="K117" s="146"/>
      <c r="L117" s="146">
        <f t="shared" si="426"/>
        <v>366146</v>
      </c>
      <c r="M117" s="143"/>
      <c r="N117" s="150">
        <f t="shared" si="427"/>
        <v>2438433</v>
      </c>
      <c r="O117" s="143"/>
      <c r="P117" s="167">
        <v>4.2500000000000003E-2</v>
      </c>
      <c r="Q117" s="167"/>
      <c r="R117" s="167">
        <v>2.5499999999999998E-2</v>
      </c>
      <c r="S117" s="167"/>
      <c r="T117" s="146">
        <f t="shared" si="309"/>
        <v>194515.0625</v>
      </c>
      <c r="U117" s="167"/>
      <c r="V117" s="146">
        <f t="shared" si="310"/>
        <v>116709.03749999999</v>
      </c>
      <c r="W117" s="146"/>
      <c r="X117" s="146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</row>
    <row r="118" spans="1:114" x14ac:dyDescent="0.2">
      <c r="A118" s="143"/>
      <c r="B118" s="143" t="s">
        <v>321</v>
      </c>
      <c r="C118" s="143"/>
      <c r="D118" s="152">
        <v>0</v>
      </c>
      <c r="E118" s="146"/>
      <c r="F118" s="152">
        <v>0</v>
      </c>
      <c r="G118" s="146"/>
      <c r="H118" s="152">
        <f t="shared" si="425"/>
        <v>0</v>
      </c>
      <c r="I118" s="146"/>
      <c r="J118" s="156">
        <v>-0.08</v>
      </c>
      <c r="K118" s="146"/>
      <c r="L118" s="152">
        <f t="shared" si="426"/>
        <v>0</v>
      </c>
      <c r="M118" s="143"/>
      <c r="N118" s="153">
        <f t="shared" si="427"/>
        <v>0</v>
      </c>
      <c r="O118" s="143"/>
      <c r="P118" s="167">
        <v>0</v>
      </c>
      <c r="Q118" s="167"/>
      <c r="R118" s="167">
        <v>0</v>
      </c>
      <c r="S118" s="167"/>
      <c r="T118" s="152">
        <f t="shared" si="309"/>
        <v>0</v>
      </c>
      <c r="U118" s="167"/>
      <c r="V118" s="152">
        <f t="shared" si="310"/>
        <v>0</v>
      </c>
      <c r="W118" s="155"/>
      <c r="X118" s="155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</row>
    <row r="119" spans="1:114" x14ac:dyDescent="0.2">
      <c r="A119" s="143"/>
      <c r="B119" s="143" t="s">
        <v>295</v>
      </c>
      <c r="C119" s="143"/>
      <c r="D119" s="146">
        <f>SUM(D113:D118)</f>
        <v>47056694</v>
      </c>
      <c r="E119" s="146"/>
      <c r="F119" s="146">
        <f>SUM(F113:F118)</f>
        <v>-26297354</v>
      </c>
      <c r="G119" s="146"/>
      <c r="H119" s="146">
        <f>SUM(H113:H118)</f>
        <v>20759340</v>
      </c>
      <c r="I119" s="146"/>
      <c r="J119" s="156"/>
      <c r="K119" s="146"/>
      <c r="L119" s="146">
        <f>SUM(L113:L118)</f>
        <v>3764535.52</v>
      </c>
      <c r="M119" s="146"/>
      <c r="N119" s="146">
        <f>SUM(N113:N118)</f>
        <v>24523875.52</v>
      </c>
      <c r="O119" s="143"/>
      <c r="P119" s="167"/>
      <c r="Q119" s="167"/>
      <c r="R119" s="167"/>
      <c r="S119" s="167"/>
      <c r="T119" s="146">
        <f>SUM(T113:T118)</f>
        <v>2056319.7984</v>
      </c>
      <c r="U119" s="167"/>
      <c r="V119" s="146">
        <f>SUM(V113:V118)</f>
        <v>1282442.0279000001</v>
      </c>
      <c r="W119" s="146"/>
      <c r="X119" s="167">
        <f>D119/$D$247</f>
        <v>4.5198023281848458E-2</v>
      </c>
      <c r="Y119" s="146">
        <f>$Y$6*X119*0.5</f>
        <v>1300162.0665124527</v>
      </c>
      <c r="Z119" s="146">
        <f>Z$6*$X119</f>
        <v>5610177.1142632617</v>
      </c>
      <c r="AA119" s="146">
        <f t="shared" ref="AA119:AN119" si="428">AA$6*$X119</f>
        <v>2409406.371939702</v>
      </c>
      <c r="AB119" s="146">
        <f t="shared" si="428"/>
        <v>3064822.4555695537</v>
      </c>
      <c r="AC119" s="146">
        <f t="shared" si="428"/>
        <v>3064822.4555695537</v>
      </c>
      <c r="AD119" s="146">
        <f t="shared" si="428"/>
        <v>3064822.4555695537</v>
      </c>
      <c r="AE119" s="146">
        <f t="shared" si="428"/>
        <v>3064822.4555695537</v>
      </c>
      <c r="AF119" s="146">
        <f t="shared" si="428"/>
        <v>3064822.4555695537</v>
      </c>
      <c r="AG119" s="146">
        <f t="shared" si="428"/>
        <v>3064822.4555695537</v>
      </c>
      <c r="AH119" s="146">
        <f t="shared" si="428"/>
        <v>3064822.4555695537</v>
      </c>
      <c r="AI119" s="146">
        <f t="shared" si="428"/>
        <v>3064822.4555695537</v>
      </c>
      <c r="AJ119" s="146">
        <f t="shared" si="428"/>
        <v>3064822.4555695537</v>
      </c>
      <c r="AK119" s="146">
        <f t="shared" si="428"/>
        <v>3064822.4555695537</v>
      </c>
      <c r="AL119" s="146">
        <f t="shared" si="428"/>
        <v>3064822.4555695537</v>
      </c>
      <c r="AM119" s="146">
        <f t="shared" si="428"/>
        <v>3064822.4555695537</v>
      </c>
      <c r="AN119" s="146">
        <f t="shared" si="428"/>
        <v>3064822.4555695537</v>
      </c>
      <c r="AP119" s="146">
        <f>$D119+(Y119*0.5)</f>
        <v>47706775.033256225</v>
      </c>
      <c r="AQ119" s="146">
        <f>$D119+Y119+(Z119*0.5)</f>
        <v>51161944.623644084</v>
      </c>
      <c r="AR119" s="146">
        <f>AQ119+(Z119*0.5)+(AA119*0.5)</f>
        <v>55171736.366745569</v>
      </c>
      <c r="AS119" s="146">
        <f t="shared" ref="AS119" si="429">AR119+(AA119*0.5)+(AB119*0.5)</f>
        <v>57908850.780500196</v>
      </c>
      <c r="AT119" s="146">
        <f t="shared" ref="AT119" si="430">AS119+(AB119*0.5)+(AC119*0.5)</f>
        <v>60973673.236069746</v>
      </c>
      <c r="AU119" s="146">
        <f t="shared" ref="AU119" si="431">AT119+(AC119*0.5)+(AD119*0.5)</f>
        <v>64038495.691639297</v>
      </c>
      <c r="AV119" s="146">
        <f t="shared" ref="AV119" si="432">AU119+(AD119*0.5)+(AE119*0.5)</f>
        <v>67103318.147208847</v>
      </c>
      <c r="AW119" s="146">
        <f t="shared" ref="AW119" si="433">AV119+(AE119*0.5)+(AF119*0.5)</f>
        <v>70168140.602778405</v>
      </c>
      <c r="AX119" s="146">
        <f t="shared" ref="AX119" si="434">AW119+(AF119*0.5)+(AG119*0.5)</f>
        <v>73232963.05834797</v>
      </c>
      <c r="AY119" s="146">
        <f t="shared" ref="AY119" si="435">AX119+(AG119*0.5)+(AH119*0.5)</f>
        <v>76297785.513917536</v>
      </c>
      <c r="AZ119" s="146">
        <f t="shared" ref="AZ119" si="436">AY119+(AH119*0.5)+(AI119*0.5)</f>
        <v>79362607.969487101</v>
      </c>
      <c r="BA119" s="146">
        <f t="shared" ref="BA119" si="437">AZ119+(AI119*0.5)+(AJ119*0.5)</f>
        <v>82427430.425056666</v>
      </c>
      <c r="BB119" s="146">
        <f t="shared" ref="BB119" si="438">BA119+(AJ119*0.5)+(AK119*0.5)</f>
        <v>85492252.880626231</v>
      </c>
      <c r="BC119" s="146">
        <f t="shared" ref="BC119" si="439">BB119+(AK119*0.5)+(AL119*0.5)</f>
        <v>88557075.336195797</v>
      </c>
      <c r="BD119" s="146">
        <f t="shared" ref="BD119" si="440">BC119+(AL119*0.5)+(AM119*0.5)</f>
        <v>91621897.791765362</v>
      </c>
      <c r="BE119" s="146">
        <f t="shared" ref="BE119" si="441">BD119+(AM119*0.5)+(AN119*0.5)</f>
        <v>94686720.247334927</v>
      </c>
      <c r="BG119" s="146">
        <f>AP119*$T120</f>
        <v>2084727.5420304623</v>
      </c>
      <c r="BH119" s="146">
        <f>(AQ119*$T120*0.5)+(AQ119*$V120*0.5)</f>
        <v>1815018.5781081156</v>
      </c>
      <c r="BI119" s="146">
        <f>(AR119*$V120)</f>
        <v>1503602.3029780497</v>
      </c>
      <c r="BJ119" s="146">
        <f t="shared" ref="BJ119" si="442">(AS119*$V120)</f>
        <v>1578197.2279715012</v>
      </c>
      <c r="BK119" s="146">
        <f t="shared" ref="BK119" si="443">(AT119*$V120)</f>
        <v>1661723.2216393538</v>
      </c>
      <c r="BL119" s="146">
        <f t="shared" ref="BL119" si="444">(AU119*$V120)</f>
        <v>1745249.2153072061</v>
      </c>
      <c r="BM119" s="146">
        <f t="shared" ref="BM119" si="445">(AV119*$V120)</f>
        <v>1828775.2089750587</v>
      </c>
      <c r="BN119" s="146">
        <f t="shared" ref="BN119" si="446">(AW119*$V120)</f>
        <v>1912301.2026429113</v>
      </c>
      <c r="BO119" s="146">
        <f t="shared" ref="BO119" si="447">(AX119*$V120)</f>
        <v>1995827.1963107644</v>
      </c>
      <c r="BP119" s="146">
        <f t="shared" ref="BP119" si="448">(AY119*$V120)</f>
        <v>2079353.1899786172</v>
      </c>
      <c r="BQ119" s="146">
        <f t="shared" ref="BQ119" si="449">(AZ119*$V120)</f>
        <v>2162879.1836464703</v>
      </c>
      <c r="BR119" s="146">
        <f t="shared" ref="BR119" si="450">(BA119*$V120)</f>
        <v>2246405.1773143229</v>
      </c>
      <c r="BS119" s="146">
        <f t="shared" ref="BS119" si="451">(BB119*$V120)</f>
        <v>2329931.170982176</v>
      </c>
      <c r="BT119" s="146">
        <f t="shared" ref="BT119" si="452">(BC119*$V120)</f>
        <v>2413457.1646500286</v>
      </c>
      <c r="BU119" s="146">
        <f t="shared" ref="BU119" si="453">(BD119*$V120)</f>
        <v>2496983.1583178816</v>
      </c>
      <c r="BV119" s="146">
        <f t="shared" ref="BV119" si="454">(BE119*$V120)</f>
        <v>2580509.1519857347</v>
      </c>
      <c r="BX119" s="150">
        <f>F119-BG119</f>
        <v>-28382081.542030461</v>
      </c>
      <c r="BY119" s="150">
        <f>BX119-BH119</f>
        <v>-30197100.120138578</v>
      </c>
      <c r="BZ119" s="150">
        <f>BY119-BI119</f>
        <v>-31700702.423116628</v>
      </c>
      <c r="CA119" s="146">
        <f t="shared" ref="CA119" si="455">BZ119-BJ119</f>
        <v>-33278899.65108813</v>
      </c>
      <c r="CB119" s="146">
        <f t="shared" ref="CB119" si="456">CA119-BK119</f>
        <v>-34940622.872727484</v>
      </c>
      <c r="CC119" s="146">
        <f t="shared" ref="CC119" si="457">CB119-BL119</f>
        <v>-36685872.088034689</v>
      </c>
      <c r="CD119" s="146">
        <f t="shared" ref="CD119" si="458">CC119-BM119</f>
        <v>-38514647.297009751</v>
      </c>
      <c r="CE119" s="146">
        <f t="shared" ref="CE119" si="459">CD119-BN119</f>
        <v>-40426948.499652661</v>
      </c>
      <c r="CF119" s="146">
        <f t="shared" ref="CF119" si="460">CE119-BO119</f>
        <v>-42422775.695963427</v>
      </c>
      <c r="CG119" s="146">
        <f t="shared" ref="CG119" si="461">CF119-BP119</f>
        <v>-44502128.885942042</v>
      </c>
      <c r="CH119" s="146">
        <f t="shared" ref="CH119" si="462">CG119-BQ119</f>
        <v>-46665008.069588512</v>
      </c>
      <c r="CI119" s="146">
        <f t="shared" ref="CI119" si="463">CH119-BR119</f>
        <v>-48911413.246902838</v>
      </c>
      <c r="CJ119" s="146">
        <f t="shared" ref="CJ119" si="464">CI119-BS119</f>
        <v>-51241344.417885013</v>
      </c>
      <c r="CK119" s="146">
        <f t="shared" ref="CK119" si="465">CJ119-BT119</f>
        <v>-53654801.582535043</v>
      </c>
      <c r="CL119" s="146">
        <f t="shared" ref="CL119" si="466">CK119-BU119</f>
        <v>-56151784.740852922</v>
      </c>
      <c r="CM119" s="146">
        <f t="shared" ref="CM119" si="467">CL119-BV119</f>
        <v>-58732293.892838657</v>
      </c>
      <c r="CO119" s="150">
        <f>D119+Y119</f>
        <v>48356856.066512451</v>
      </c>
      <c r="CP119" s="150">
        <f>CO119+Z119</f>
        <v>53967033.180775709</v>
      </c>
      <c r="CQ119" s="150">
        <f t="shared" ref="CQ119" si="468">CP119+AA119</f>
        <v>56376439.552715413</v>
      </c>
      <c r="CR119" s="150">
        <f t="shared" ref="CR119" si="469">CQ119+AB119</f>
        <v>59441262.008284964</v>
      </c>
      <c r="CS119" s="150">
        <f t="shared" ref="CS119" si="470">CR119+AC119</f>
        <v>62506084.463854514</v>
      </c>
      <c r="CT119" s="150">
        <f t="shared" ref="CT119" si="471">CS119+AD119</f>
        <v>65570906.919424064</v>
      </c>
      <c r="CU119" s="150">
        <f t="shared" ref="CU119" si="472">CT119+AE119</f>
        <v>68635729.374993622</v>
      </c>
      <c r="CV119" s="150">
        <f t="shared" ref="CV119" si="473">CU119+AF119</f>
        <v>71700551.830563173</v>
      </c>
      <c r="CW119" s="150">
        <f t="shared" ref="CW119" si="474">CV119+AG119</f>
        <v>74765374.286132723</v>
      </c>
      <c r="CX119" s="150">
        <f t="shared" ref="CX119" si="475">CW119+AH119</f>
        <v>77830196.741702273</v>
      </c>
      <c r="CY119" s="150">
        <f t="shared" ref="CY119" si="476">CX119+AI119</f>
        <v>80895019.197271824</v>
      </c>
      <c r="CZ119" s="150">
        <f t="shared" ref="CZ119" si="477">CY119+AJ119</f>
        <v>83959841.652841374</v>
      </c>
      <c r="DA119" s="150">
        <f t="shared" ref="DA119" si="478">CZ119+AK119</f>
        <v>87024664.108410925</v>
      </c>
      <c r="DB119" s="150">
        <f t="shared" ref="DB119" si="479">DA119+AL119</f>
        <v>90089486.563980475</v>
      </c>
      <c r="DC119" s="150">
        <f t="shared" ref="DC119" si="480">DB119+AM119</f>
        <v>93154309.019550025</v>
      </c>
      <c r="DD119" s="150">
        <f t="shared" ref="DD119" si="481">DC119+AN119</f>
        <v>96219131.475119576</v>
      </c>
      <c r="DF119" s="146">
        <f>DD119+CM119</f>
        <v>37486837.582280919</v>
      </c>
      <c r="DH119" s="150">
        <f>L119</f>
        <v>3764535.52</v>
      </c>
      <c r="DJ119" s="150">
        <f>DF119+DH119</f>
        <v>41251373.102280922</v>
      </c>
    </row>
    <row r="120" spans="1:114" x14ac:dyDescent="0.2">
      <c r="A120" s="143"/>
      <c r="B120" s="143"/>
      <c r="C120" s="143"/>
      <c r="D120" s="146"/>
      <c r="E120" s="146"/>
      <c r="F120" s="146"/>
      <c r="G120" s="146"/>
      <c r="H120" s="146"/>
      <c r="I120" s="146"/>
      <c r="J120" s="156"/>
      <c r="K120" s="146"/>
      <c r="L120" s="146"/>
      <c r="M120" s="146"/>
      <c r="N120" s="146"/>
      <c r="O120" s="143"/>
      <c r="P120" s="167"/>
      <c r="Q120" s="167"/>
      <c r="R120" s="167"/>
      <c r="S120" s="167"/>
      <c r="T120" s="167">
        <f>T119/D119</f>
        <v>4.3698773194733996E-2</v>
      </c>
      <c r="U120" s="167"/>
      <c r="V120" s="167">
        <f>V119/D119</f>
        <v>2.7253126364975833E-2</v>
      </c>
      <c r="W120" s="167"/>
      <c r="X120" s="167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</row>
    <row r="121" spans="1:114" x14ac:dyDescent="0.2">
      <c r="A121" s="143" t="s">
        <v>327</v>
      </c>
      <c r="B121" s="143"/>
      <c r="C121" s="143"/>
      <c r="D121" s="146"/>
      <c r="E121" s="146"/>
      <c r="F121" s="146"/>
      <c r="G121" s="146"/>
      <c r="H121" s="146"/>
      <c r="I121" s="146"/>
      <c r="J121" s="156"/>
      <c r="K121" s="146"/>
      <c r="L121" s="146"/>
      <c r="M121" s="146"/>
      <c r="N121" s="146"/>
      <c r="O121" s="143"/>
      <c r="P121" s="167"/>
      <c r="Q121" s="167"/>
      <c r="R121" s="167"/>
      <c r="S121" s="167"/>
      <c r="T121" s="146"/>
      <c r="U121" s="167"/>
      <c r="V121" s="146"/>
      <c r="W121" s="146"/>
      <c r="X121" s="146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</row>
    <row r="122" spans="1:114" x14ac:dyDescent="0.2">
      <c r="A122" s="143"/>
      <c r="B122" s="143" t="s">
        <v>316</v>
      </c>
      <c r="C122" s="143"/>
      <c r="D122" s="146">
        <v>3559155</v>
      </c>
      <c r="E122" s="146"/>
      <c r="F122" s="146">
        <v>-2025233</v>
      </c>
      <c r="G122" s="146"/>
      <c r="H122" s="146">
        <f t="shared" ref="H122:H127" si="482">SUM(D122:F122)</f>
        <v>1533922</v>
      </c>
      <c r="I122" s="146"/>
      <c r="J122" s="156">
        <v>-0.08</v>
      </c>
      <c r="K122" s="146"/>
      <c r="L122" s="146">
        <f t="shared" ref="L122:L127" si="483">D122*-J122</f>
        <v>284732.40000000002</v>
      </c>
      <c r="M122" s="143"/>
      <c r="N122" s="150">
        <f t="shared" ref="N122:N127" si="484">H122+L122</f>
        <v>1818654.4</v>
      </c>
      <c r="O122" s="143"/>
      <c r="P122" s="167">
        <v>3.78E-2</v>
      </c>
      <c r="Q122" s="167"/>
      <c r="R122" s="167">
        <v>2.2800000000000001E-2</v>
      </c>
      <c r="S122" s="167"/>
      <c r="T122" s="146">
        <f t="shared" si="309"/>
        <v>134536.05900000001</v>
      </c>
      <c r="U122" s="167"/>
      <c r="V122" s="146">
        <f t="shared" si="310"/>
        <v>81148.733999999997</v>
      </c>
      <c r="W122" s="146"/>
      <c r="X122" s="146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</row>
    <row r="123" spans="1:114" x14ac:dyDescent="0.2">
      <c r="A123" s="143"/>
      <c r="B123" s="143" t="s">
        <v>317</v>
      </c>
      <c r="C123" s="143"/>
      <c r="D123" s="146">
        <v>578059</v>
      </c>
      <c r="E123" s="146"/>
      <c r="F123" s="146">
        <v>-329545</v>
      </c>
      <c r="G123" s="146"/>
      <c r="H123" s="146">
        <f t="shared" si="482"/>
        <v>248514</v>
      </c>
      <c r="I123" s="146"/>
      <c r="J123" s="156">
        <v>-0.08</v>
      </c>
      <c r="K123" s="146"/>
      <c r="L123" s="146">
        <f t="shared" si="483"/>
        <v>46244.72</v>
      </c>
      <c r="M123" s="143"/>
      <c r="N123" s="150">
        <f t="shared" si="484"/>
        <v>294758.71999999997</v>
      </c>
      <c r="O123" s="143"/>
      <c r="P123" s="167">
        <v>3.8199999999999998E-2</v>
      </c>
      <c r="Q123" s="167"/>
      <c r="R123" s="167">
        <v>2.3599999999999999E-2</v>
      </c>
      <c r="S123" s="167"/>
      <c r="T123" s="146">
        <f t="shared" si="309"/>
        <v>22081.853799999997</v>
      </c>
      <c r="U123" s="167"/>
      <c r="V123" s="146">
        <f t="shared" si="310"/>
        <v>13642.1924</v>
      </c>
      <c r="W123" s="146"/>
      <c r="X123" s="146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</row>
    <row r="124" spans="1:114" x14ac:dyDescent="0.2">
      <c r="A124" s="143"/>
      <c r="B124" s="143" t="s">
        <v>318</v>
      </c>
      <c r="C124" s="143"/>
      <c r="D124" s="146">
        <v>26735722</v>
      </c>
      <c r="E124" s="146"/>
      <c r="F124" s="146">
        <v>-12569268</v>
      </c>
      <c r="G124" s="146"/>
      <c r="H124" s="146">
        <f t="shared" si="482"/>
        <v>14166454</v>
      </c>
      <c r="I124" s="146"/>
      <c r="J124" s="156">
        <v>-0.08</v>
      </c>
      <c r="K124" s="146"/>
      <c r="L124" s="146">
        <f t="shared" si="483"/>
        <v>2138857.7600000002</v>
      </c>
      <c r="M124" s="143"/>
      <c r="N124" s="150">
        <f t="shared" si="484"/>
        <v>16305311.76</v>
      </c>
      <c r="O124" s="143"/>
      <c r="P124" s="167">
        <v>4.5199999999999997E-2</v>
      </c>
      <c r="Q124" s="167"/>
      <c r="R124" s="167">
        <v>2.9899999999999999E-2</v>
      </c>
      <c r="S124" s="167"/>
      <c r="T124" s="146">
        <f t="shared" si="309"/>
        <v>1208454.6343999999</v>
      </c>
      <c r="U124" s="167"/>
      <c r="V124" s="146">
        <f t="shared" si="310"/>
        <v>799398.08779999998</v>
      </c>
      <c r="W124" s="146"/>
      <c r="X124" s="146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</row>
    <row r="125" spans="1:114" x14ac:dyDescent="0.2">
      <c r="A125" s="143"/>
      <c r="B125" s="143" t="s">
        <v>319</v>
      </c>
      <c r="C125" s="143"/>
      <c r="D125" s="146">
        <v>3065508</v>
      </c>
      <c r="E125" s="146"/>
      <c r="F125" s="146">
        <v>-1599516</v>
      </c>
      <c r="G125" s="146"/>
      <c r="H125" s="146">
        <f t="shared" si="482"/>
        <v>1465992</v>
      </c>
      <c r="I125" s="146"/>
      <c r="J125" s="156">
        <v>-0.08</v>
      </c>
      <c r="K125" s="146"/>
      <c r="L125" s="146">
        <f t="shared" si="483"/>
        <v>245240.64</v>
      </c>
      <c r="M125" s="143"/>
      <c r="N125" s="150">
        <f t="shared" si="484"/>
        <v>1711232.6400000001</v>
      </c>
      <c r="O125" s="143"/>
      <c r="P125" s="167">
        <v>3.7499999999999999E-2</v>
      </c>
      <c r="Q125" s="167"/>
      <c r="R125" s="167">
        <v>2.4799999999999999E-2</v>
      </c>
      <c r="S125" s="167"/>
      <c r="T125" s="146">
        <f t="shared" si="309"/>
        <v>114956.55</v>
      </c>
      <c r="U125" s="167"/>
      <c r="V125" s="146">
        <f t="shared" si="310"/>
        <v>76024.598400000003</v>
      </c>
      <c r="W125" s="146"/>
      <c r="X125" s="146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</row>
    <row r="126" spans="1:114" x14ac:dyDescent="0.2">
      <c r="A126" s="143"/>
      <c r="B126" s="143" t="s">
        <v>320</v>
      </c>
      <c r="C126" s="143"/>
      <c r="D126" s="146">
        <v>3691212</v>
      </c>
      <c r="E126" s="146"/>
      <c r="F126" s="146">
        <v>-1874865</v>
      </c>
      <c r="G126" s="146"/>
      <c r="H126" s="146">
        <f t="shared" si="482"/>
        <v>1816347</v>
      </c>
      <c r="I126" s="146"/>
      <c r="J126" s="156">
        <v>-0.08</v>
      </c>
      <c r="K126" s="146"/>
      <c r="L126" s="146">
        <f t="shared" si="483"/>
        <v>295296.96000000002</v>
      </c>
      <c r="M126" s="143"/>
      <c r="N126" s="150">
        <f t="shared" si="484"/>
        <v>2111643.96</v>
      </c>
      <c r="O126" s="143"/>
      <c r="P126" s="167">
        <v>4.1300000000000003E-2</v>
      </c>
      <c r="Q126" s="167"/>
      <c r="R126" s="167">
        <v>2.5000000000000001E-2</v>
      </c>
      <c r="S126" s="167"/>
      <c r="T126" s="146">
        <f t="shared" si="309"/>
        <v>152447.05560000002</v>
      </c>
      <c r="U126" s="167"/>
      <c r="V126" s="146">
        <f t="shared" si="310"/>
        <v>92280.3</v>
      </c>
      <c r="W126" s="146"/>
      <c r="X126" s="146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</row>
    <row r="127" spans="1:114" x14ac:dyDescent="0.2">
      <c r="A127" s="143"/>
      <c r="B127" s="143" t="s">
        <v>321</v>
      </c>
      <c r="C127" s="143"/>
      <c r="D127" s="152">
        <v>8889</v>
      </c>
      <c r="E127" s="146"/>
      <c r="F127" s="152">
        <v>-5214</v>
      </c>
      <c r="G127" s="146"/>
      <c r="H127" s="152">
        <f t="shared" si="482"/>
        <v>3675</v>
      </c>
      <c r="I127" s="146"/>
      <c r="J127" s="156">
        <v>-0.08</v>
      </c>
      <c r="K127" s="146"/>
      <c r="L127" s="152">
        <f t="shared" si="483"/>
        <v>711.12</v>
      </c>
      <c r="M127" s="143"/>
      <c r="N127" s="153">
        <f t="shared" si="484"/>
        <v>4386.12</v>
      </c>
      <c r="O127" s="143"/>
      <c r="P127" s="167">
        <v>3.8899999999999997E-2</v>
      </c>
      <c r="Q127" s="167"/>
      <c r="R127" s="167">
        <v>2.3199999999999998E-2</v>
      </c>
      <c r="S127" s="167"/>
      <c r="T127" s="152">
        <f t="shared" si="309"/>
        <v>345.78209999999996</v>
      </c>
      <c r="U127" s="167"/>
      <c r="V127" s="152">
        <f t="shared" si="310"/>
        <v>206.22479999999999</v>
      </c>
      <c r="W127" s="155"/>
      <c r="X127" s="155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</row>
    <row r="128" spans="1:114" x14ac:dyDescent="0.2">
      <c r="A128" s="143"/>
      <c r="B128" s="143" t="s">
        <v>295</v>
      </c>
      <c r="C128" s="143"/>
      <c r="D128" s="146">
        <f>SUM(D122:D127)</f>
        <v>37638545</v>
      </c>
      <c r="E128" s="146"/>
      <c r="F128" s="146">
        <f>SUM(F122:F127)</f>
        <v>-18403641</v>
      </c>
      <c r="G128" s="146"/>
      <c r="H128" s="146">
        <f>SUM(H122:H127)</f>
        <v>19234904</v>
      </c>
      <c r="I128" s="146"/>
      <c r="J128" s="156"/>
      <c r="K128" s="146"/>
      <c r="L128" s="146">
        <f>SUM(L122:L127)</f>
        <v>3011083.6000000006</v>
      </c>
      <c r="M128" s="146"/>
      <c r="N128" s="146">
        <f>SUM(N122:N127)</f>
        <v>22245987.600000001</v>
      </c>
      <c r="O128" s="143"/>
      <c r="P128" s="167"/>
      <c r="Q128" s="167"/>
      <c r="R128" s="167"/>
      <c r="S128" s="167"/>
      <c r="T128" s="146">
        <f>SUM(T122:T127)</f>
        <v>1632821.9349</v>
      </c>
      <c r="U128" s="167"/>
      <c r="V128" s="146">
        <f>SUM(V122:V127)</f>
        <v>1062700.1373999999</v>
      </c>
      <c r="W128" s="146"/>
      <c r="X128" s="167">
        <f>D128/$D$247</f>
        <v>3.615187741843702E-2</v>
      </c>
      <c r="Y128" s="146">
        <f>$Y$6*X128*0.5</f>
        <v>1039941.4894663433</v>
      </c>
      <c r="Z128" s="146">
        <f>Z$6*$X128</f>
        <v>4487329.7680701474</v>
      </c>
      <c r="AA128" s="146">
        <f t="shared" ref="AA128:AN128" si="485">AA$6*$X128</f>
        <v>1927176.4003127634</v>
      </c>
      <c r="AB128" s="146">
        <f t="shared" si="485"/>
        <v>2451414.4132387447</v>
      </c>
      <c r="AC128" s="146">
        <f t="shared" si="485"/>
        <v>2451414.4132387447</v>
      </c>
      <c r="AD128" s="146">
        <f t="shared" si="485"/>
        <v>2451414.4132387447</v>
      </c>
      <c r="AE128" s="146">
        <f t="shared" si="485"/>
        <v>2451414.4132387447</v>
      </c>
      <c r="AF128" s="146">
        <f t="shared" si="485"/>
        <v>2451414.4132387447</v>
      </c>
      <c r="AG128" s="146">
        <f t="shared" si="485"/>
        <v>2451414.4132387447</v>
      </c>
      <c r="AH128" s="146">
        <f t="shared" si="485"/>
        <v>2451414.4132387447</v>
      </c>
      <c r="AI128" s="146">
        <f t="shared" si="485"/>
        <v>2451414.4132387447</v>
      </c>
      <c r="AJ128" s="146">
        <f t="shared" si="485"/>
        <v>2451414.4132387447</v>
      </c>
      <c r="AK128" s="146">
        <f t="shared" si="485"/>
        <v>2451414.4132387447</v>
      </c>
      <c r="AL128" s="146">
        <f t="shared" si="485"/>
        <v>2451414.4132387447</v>
      </c>
      <c r="AM128" s="146">
        <f t="shared" si="485"/>
        <v>2451414.4132387447</v>
      </c>
      <c r="AN128" s="146">
        <f t="shared" si="485"/>
        <v>2451414.4132387447</v>
      </c>
      <c r="AP128" s="146">
        <f>$D128+(Y128*0.5)</f>
        <v>38158515.74473317</v>
      </c>
      <c r="AQ128" s="146">
        <f>$D128+Y128+(Z128*0.5)</f>
        <v>40922151.37350142</v>
      </c>
      <c r="AR128" s="146">
        <f>AQ128+(Z128*0.5)+(AA128*0.5)</f>
        <v>44129404.457692876</v>
      </c>
      <c r="AS128" s="146">
        <f t="shared" ref="AS128" si="486">AR128+(AA128*0.5)+(AB128*0.5)</f>
        <v>46318699.864468634</v>
      </c>
      <c r="AT128" s="146">
        <f t="shared" ref="AT128" si="487">AS128+(AB128*0.5)+(AC128*0.5)</f>
        <v>48770114.277707383</v>
      </c>
      <c r="AU128" s="146">
        <f t="shared" ref="AU128" si="488">AT128+(AC128*0.5)+(AD128*0.5)</f>
        <v>51221528.690946132</v>
      </c>
      <c r="AV128" s="146">
        <f t="shared" ref="AV128" si="489">AU128+(AD128*0.5)+(AE128*0.5)</f>
        <v>53672943.104184881</v>
      </c>
      <c r="AW128" s="146">
        <f t="shared" ref="AW128" si="490">AV128+(AE128*0.5)+(AF128*0.5)</f>
        <v>56124357.51742363</v>
      </c>
      <c r="AX128" s="146">
        <f t="shared" ref="AX128" si="491">AW128+(AF128*0.5)+(AG128*0.5)</f>
        <v>58575771.930662379</v>
      </c>
      <c r="AY128" s="146">
        <f t="shared" ref="AY128" si="492">AX128+(AG128*0.5)+(AH128*0.5)</f>
        <v>61027186.343901128</v>
      </c>
      <c r="AZ128" s="146">
        <f t="shared" ref="AZ128" si="493">AY128+(AH128*0.5)+(AI128*0.5)</f>
        <v>63478600.757139876</v>
      </c>
      <c r="BA128" s="146">
        <f t="shared" ref="BA128" si="494">AZ128+(AI128*0.5)+(AJ128*0.5)</f>
        <v>65930015.170378625</v>
      </c>
      <c r="BB128" s="146">
        <f t="shared" ref="BB128" si="495">BA128+(AJ128*0.5)+(AK128*0.5)</f>
        <v>68381429.583617359</v>
      </c>
      <c r="BC128" s="146">
        <f t="shared" ref="BC128" si="496">BB128+(AK128*0.5)+(AL128*0.5)</f>
        <v>70832843.996856093</v>
      </c>
      <c r="BD128" s="146">
        <f t="shared" ref="BD128" si="497">BC128+(AL128*0.5)+(AM128*0.5)</f>
        <v>73284258.410094827</v>
      </c>
      <c r="BE128" s="146">
        <f t="shared" ref="BE128" si="498">BD128+(AM128*0.5)+(AN128*0.5)</f>
        <v>75735672.823333561</v>
      </c>
      <c r="BG128" s="146">
        <f>AP128*$T129</f>
        <v>1655379.1202935004</v>
      </c>
      <c r="BH128" s="146">
        <f>(AQ128*$T129*0.5)+(AQ128*$V129*0.5)</f>
        <v>1465340.4146371072</v>
      </c>
      <c r="BI128" s="146">
        <f>(AR128*$V129)</f>
        <v>1245965.3841712102</v>
      </c>
      <c r="BJ128" s="146">
        <f t="shared" ref="BJ128" si="499">(AS128*$V129)</f>
        <v>1307778.733480802</v>
      </c>
      <c r="BK128" s="146">
        <f t="shared" ref="BK128" si="500">(AT128*$V129)</f>
        <v>1376992.8445409706</v>
      </c>
      <c r="BL128" s="146">
        <f t="shared" ref="BL128" si="501">(AU128*$V129)</f>
        <v>1446206.9556011395</v>
      </c>
      <c r="BM128" s="146">
        <f t="shared" ref="BM128" si="502">(AV128*$V129)</f>
        <v>1515421.0666613083</v>
      </c>
      <c r="BN128" s="146">
        <f t="shared" ref="BN128" si="503">(AW128*$V129)</f>
        <v>1584635.1777214769</v>
      </c>
      <c r="BO128" s="146">
        <f t="shared" ref="BO128" si="504">(AX128*$V129)</f>
        <v>1653849.2887816457</v>
      </c>
      <c r="BP128" s="146">
        <f t="shared" ref="BP128" si="505">(AY128*$V129)</f>
        <v>1723063.3998418143</v>
      </c>
      <c r="BQ128" s="146">
        <f t="shared" ref="BQ128" si="506">(AZ128*$V129)</f>
        <v>1792277.5109019831</v>
      </c>
      <c r="BR128" s="146">
        <f t="shared" ref="BR128" si="507">(BA128*$V129)</f>
        <v>1861491.621962152</v>
      </c>
      <c r="BS128" s="146">
        <f t="shared" ref="BS128" si="508">(BB128*$V129)</f>
        <v>1930705.7330223201</v>
      </c>
      <c r="BT128" s="146">
        <f t="shared" ref="BT128" si="509">(BC128*$V129)</f>
        <v>1999919.8440824884</v>
      </c>
      <c r="BU128" s="146">
        <f t="shared" ref="BU128" si="510">(BD128*$V129)</f>
        <v>2069133.9551426568</v>
      </c>
      <c r="BV128" s="146">
        <f t="shared" ref="BV128" si="511">(BE128*$V129)</f>
        <v>2138348.0662028249</v>
      </c>
      <c r="BX128" s="150">
        <f>F128-BG128</f>
        <v>-20059020.120293502</v>
      </c>
      <c r="BY128" s="150">
        <f>BX128-BH128</f>
        <v>-21524360.534930609</v>
      </c>
      <c r="BZ128" s="150">
        <f>BY128-BI128</f>
        <v>-22770325.919101819</v>
      </c>
      <c r="CA128" s="146">
        <f t="shared" ref="CA128" si="512">BZ128-BJ128</f>
        <v>-24078104.652582623</v>
      </c>
      <c r="CB128" s="146">
        <f t="shared" ref="CB128" si="513">CA128-BK128</f>
        <v>-25455097.497123595</v>
      </c>
      <c r="CC128" s="146">
        <f t="shared" ref="CC128" si="514">CB128-BL128</f>
        <v>-26901304.452724736</v>
      </c>
      <c r="CD128" s="146">
        <f t="shared" ref="CD128" si="515">CC128-BM128</f>
        <v>-28416725.519386046</v>
      </c>
      <c r="CE128" s="146">
        <f t="shared" ref="CE128" si="516">CD128-BN128</f>
        <v>-30001360.697107524</v>
      </c>
      <c r="CF128" s="146">
        <f t="shared" ref="CF128" si="517">CE128-BO128</f>
        <v>-31655209.98588917</v>
      </c>
      <c r="CG128" s="146">
        <f t="shared" ref="CG128" si="518">CF128-BP128</f>
        <v>-33378273.385730986</v>
      </c>
      <c r="CH128" s="146">
        <f t="shared" ref="CH128" si="519">CG128-BQ128</f>
        <v>-35170550.896632969</v>
      </c>
      <c r="CI128" s="146">
        <f t="shared" ref="CI128" si="520">CH128-BR128</f>
        <v>-37032042.518595122</v>
      </c>
      <c r="CJ128" s="146">
        <f t="shared" ref="CJ128" si="521">CI128-BS128</f>
        <v>-38962748.251617439</v>
      </c>
      <c r="CK128" s="146">
        <f t="shared" ref="CK128" si="522">CJ128-BT128</f>
        <v>-40962668.095699929</v>
      </c>
      <c r="CL128" s="146">
        <f t="shared" ref="CL128" si="523">CK128-BU128</f>
        <v>-43031802.050842583</v>
      </c>
      <c r="CM128" s="146">
        <f t="shared" ref="CM128" si="524">CL128-BV128</f>
        <v>-45170150.11704541</v>
      </c>
      <c r="CO128" s="150">
        <f>D128+Y128</f>
        <v>38678486.489466347</v>
      </c>
      <c r="CP128" s="150">
        <f>CO128+Z128</f>
        <v>43165816.257536493</v>
      </c>
      <c r="CQ128" s="150">
        <f t="shared" ref="CQ128" si="525">CP128+AA128</f>
        <v>45092992.65784926</v>
      </c>
      <c r="CR128" s="150">
        <f t="shared" ref="CR128" si="526">CQ128+AB128</f>
        <v>47544407.071088001</v>
      </c>
      <c r="CS128" s="150">
        <f t="shared" ref="CS128" si="527">CR128+AC128</f>
        <v>49995821.484326743</v>
      </c>
      <c r="CT128" s="150">
        <f t="shared" ref="CT128" si="528">CS128+AD128</f>
        <v>52447235.897565484</v>
      </c>
      <c r="CU128" s="150">
        <f t="shared" ref="CU128" si="529">CT128+AE128</f>
        <v>54898650.310804226</v>
      </c>
      <c r="CV128" s="150">
        <f t="shared" ref="CV128" si="530">CU128+AF128</f>
        <v>57350064.724042967</v>
      </c>
      <c r="CW128" s="150">
        <f t="shared" ref="CW128" si="531">CV128+AG128</f>
        <v>59801479.137281708</v>
      </c>
      <c r="CX128" s="150">
        <f t="shared" ref="CX128" si="532">CW128+AH128</f>
        <v>62252893.55052045</v>
      </c>
      <c r="CY128" s="150">
        <f t="shared" ref="CY128" si="533">CX128+AI128</f>
        <v>64704307.963759191</v>
      </c>
      <c r="CZ128" s="150">
        <f t="shared" ref="CZ128" si="534">CY128+AJ128</f>
        <v>67155722.376997933</v>
      </c>
      <c r="DA128" s="150">
        <f t="shared" ref="DA128" si="535">CZ128+AK128</f>
        <v>69607136.790236682</v>
      </c>
      <c r="DB128" s="150">
        <f t="shared" ref="DB128" si="536">DA128+AL128</f>
        <v>72058551.203475431</v>
      </c>
      <c r="DC128" s="150">
        <f t="shared" ref="DC128" si="537">DB128+AM128</f>
        <v>74509965.61671418</v>
      </c>
      <c r="DD128" s="150">
        <f t="shared" ref="DD128" si="538">DC128+AN128</f>
        <v>76961380.029952928</v>
      </c>
      <c r="DF128" s="146">
        <f>DD128+CM128</f>
        <v>31791229.912907518</v>
      </c>
      <c r="DH128" s="150">
        <f>L128</f>
        <v>3011083.6000000006</v>
      </c>
      <c r="DJ128" s="150">
        <f>DF128+DH128</f>
        <v>34802313.51290752</v>
      </c>
    </row>
    <row r="129" spans="1:114" x14ac:dyDescent="0.2">
      <c r="A129" s="143"/>
      <c r="B129" s="143"/>
      <c r="C129" s="143"/>
      <c r="D129" s="146"/>
      <c r="E129" s="146"/>
      <c r="F129" s="146"/>
      <c r="G129" s="146"/>
      <c r="H129" s="146"/>
      <c r="I129" s="146"/>
      <c r="J129" s="156"/>
      <c r="K129" s="146"/>
      <c r="L129" s="146"/>
      <c r="M129" s="146"/>
      <c r="N129" s="146"/>
      <c r="O129" s="143"/>
      <c r="P129" s="167"/>
      <c r="Q129" s="167"/>
      <c r="R129" s="167"/>
      <c r="S129" s="167"/>
      <c r="T129" s="167">
        <f>T128/D128</f>
        <v>4.3381643336638014E-2</v>
      </c>
      <c r="U129" s="167"/>
      <c r="V129" s="167">
        <f>V128/D128</f>
        <v>2.8234357555532497E-2</v>
      </c>
      <c r="W129" s="167"/>
      <c r="X129" s="167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</row>
    <row r="130" spans="1:114" x14ac:dyDescent="0.2">
      <c r="A130" s="143" t="s">
        <v>328</v>
      </c>
      <c r="B130" s="143"/>
      <c r="C130" s="143"/>
      <c r="D130" s="146"/>
      <c r="E130" s="146"/>
      <c r="F130" s="146"/>
      <c r="G130" s="146"/>
      <c r="H130" s="146"/>
      <c r="I130" s="146"/>
      <c r="J130" s="156"/>
      <c r="K130" s="146"/>
      <c r="L130" s="146"/>
      <c r="M130" s="146"/>
      <c r="N130" s="146"/>
      <c r="O130" s="143"/>
      <c r="P130" s="167"/>
      <c r="Q130" s="167"/>
      <c r="R130" s="167"/>
      <c r="S130" s="167"/>
      <c r="T130" s="146"/>
      <c r="U130" s="167"/>
      <c r="V130" s="146"/>
      <c r="W130" s="146"/>
      <c r="X130" s="146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</row>
    <row r="131" spans="1:114" x14ac:dyDescent="0.2">
      <c r="A131" s="143"/>
      <c r="B131" s="143" t="s">
        <v>316</v>
      </c>
      <c r="C131" s="143"/>
      <c r="D131" s="146">
        <v>3548852</v>
      </c>
      <c r="E131" s="146"/>
      <c r="F131" s="146">
        <v>-2019371</v>
      </c>
      <c r="G131" s="146"/>
      <c r="H131" s="146">
        <f t="shared" ref="H131:H136" si="539">SUM(D131:F131)</f>
        <v>1529481</v>
      </c>
      <c r="I131" s="146"/>
      <c r="J131" s="156">
        <v>-0.08</v>
      </c>
      <c r="K131" s="146"/>
      <c r="L131" s="146">
        <f t="shared" ref="L131:L136" si="540">D131*-J131</f>
        <v>283908.16000000003</v>
      </c>
      <c r="M131" s="143"/>
      <c r="N131" s="150">
        <f t="shared" ref="N131:N136" si="541">H131+L131</f>
        <v>1813389.1600000001</v>
      </c>
      <c r="O131" s="143"/>
      <c r="P131" s="167">
        <v>3.78E-2</v>
      </c>
      <c r="Q131" s="167"/>
      <c r="R131" s="167">
        <v>2.2800000000000001E-2</v>
      </c>
      <c r="S131" s="167"/>
      <c r="T131" s="146">
        <f t="shared" si="309"/>
        <v>134146.60560000001</v>
      </c>
      <c r="U131" s="167"/>
      <c r="V131" s="146">
        <f t="shared" si="310"/>
        <v>80913.825599999996</v>
      </c>
      <c r="W131" s="146"/>
      <c r="X131" s="146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</row>
    <row r="132" spans="1:114" x14ac:dyDescent="0.2">
      <c r="A132" s="143"/>
      <c r="B132" s="143" t="s">
        <v>317</v>
      </c>
      <c r="C132" s="143"/>
      <c r="D132" s="146">
        <v>576386</v>
      </c>
      <c r="E132" s="146"/>
      <c r="F132" s="146">
        <v>-328591</v>
      </c>
      <c r="G132" s="146"/>
      <c r="H132" s="146">
        <f t="shared" si="539"/>
        <v>247795</v>
      </c>
      <c r="I132" s="146"/>
      <c r="J132" s="156">
        <v>-0.08</v>
      </c>
      <c r="K132" s="146"/>
      <c r="L132" s="146">
        <f t="shared" si="540"/>
        <v>46110.879999999997</v>
      </c>
      <c r="M132" s="143"/>
      <c r="N132" s="150">
        <f t="shared" si="541"/>
        <v>293905.88</v>
      </c>
      <c r="O132" s="143"/>
      <c r="P132" s="167">
        <v>3.8199999999999998E-2</v>
      </c>
      <c r="Q132" s="167"/>
      <c r="R132" s="167">
        <v>2.3599999999999999E-2</v>
      </c>
      <c r="S132" s="167"/>
      <c r="T132" s="146">
        <f t="shared" si="309"/>
        <v>22017.945199999998</v>
      </c>
      <c r="U132" s="167"/>
      <c r="V132" s="146">
        <f t="shared" si="310"/>
        <v>13602.7096</v>
      </c>
      <c r="W132" s="146"/>
      <c r="X132" s="146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</row>
    <row r="133" spans="1:114" x14ac:dyDescent="0.2">
      <c r="A133" s="143"/>
      <c r="B133" s="143" t="s">
        <v>318</v>
      </c>
      <c r="C133" s="143"/>
      <c r="D133" s="146">
        <v>25385573</v>
      </c>
      <c r="E133" s="146"/>
      <c r="F133" s="146">
        <v>-12843344</v>
      </c>
      <c r="G133" s="146"/>
      <c r="H133" s="146">
        <f t="shared" si="539"/>
        <v>12542229</v>
      </c>
      <c r="I133" s="146"/>
      <c r="J133" s="156">
        <v>-0.08</v>
      </c>
      <c r="K133" s="146"/>
      <c r="L133" s="146">
        <f t="shared" si="540"/>
        <v>2030845.84</v>
      </c>
      <c r="M133" s="143"/>
      <c r="N133" s="150">
        <f t="shared" si="541"/>
        <v>14573074.84</v>
      </c>
      <c r="O133" s="143"/>
      <c r="P133" s="167">
        <v>4.5699999999999998E-2</v>
      </c>
      <c r="Q133" s="167"/>
      <c r="R133" s="167">
        <v>2.8400000000000002E-2</v>
      </c>
      <c r="S133" s="167"/>
      <c r="T133" s="146">
        <f t="shared" si="309"/>
        <v>1160120.6861</v>
      </c>
      <c r="U133" s="167"/>
      <c r="V133" s="146">
        <f t="shared" si="310"/>
        <v>720950.27320000005</v>
      </c>
      <c r="W133" s="146"/>
      <c r="X133" s="146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</row>
    <row r="134" spans="1:114" x14ac:dyDescent="0.2">
      <c r="A134" s="143"/>
      <c r="B134" s="143" t="s">
        <v>319</v>
      </c>
      <c r="C134" s="143"/>
      <c r="D134" s="146">
        <v>3053038</v>
      </c>
      <c r="E134" s="146"/>
      <c r="F134" s="146">
        <v>-1592676</v>
      </c>
      <c r="G134" s="146"/>
      <c r="H134" s="146">
        <f t="shared" si="539"/>
        <v>1460362</v>
      </c>
      <c r="I134" s="146"/>
      <c r="J134" s="156">
        <v>-0.08</v>
      </c>
      <c r="K134" s="146"/>
      <c r="L134" s="146">
        <f t="shared" si="540"/>
        <v>244243.04</v>
      </c>
      <c r="M134" s="143"/>
      <c r="N134" s="150">
        <f t="shared" si="541"/>
        <v>1704605.04</v>
      </c>
      <c r="O134" s="143"/>
      <c r="P134" s="167">
        <v>3.7499999999999999E-2</v>
      </c>
      <c r="Q134" s="167"/>
      <c r="R134" s="167">
        <v>2.4799999999999999E-2</v>
      </c>
      <c r="S134" s="167"/>
      <c r="T134" s="146">
        <f t="shared" si="309"/>
        <v>114488.925</v>
      </c>
      <c r="U134" s="167"/>
      <c r="V134" s="146">
        <f t="shared" si="310"/>
        <v>75715.342399999994</v>
      </c>
      <c r="W134" s="146"/>
      <c r="X134" s="146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</row>
    <row r="135" spans="1:114" x14ac:dyDescent="0.2">
      <c r="A135" s="143"/>
      <c r="B135" s="143" t="s">
        <v>320</v>
      </c>
      <c r="C135" s="143"/>
      <c r="D135" s="146">
        <v>3322732</v>
      </c>
      <c r="E135" s="146"/>
      <c r="F135" s="146">
        <v>-1784103</v>
      </c>
      <c r="G135" s="146"/>
      <c r="H135" s="146">
        <f t="shared" si="539"/>
        <v>1538629</v>
      </c>
      <c r="I135" s="146"/>
      <c r="J135" s="156">
        <v>-0.08</v>
      </c>
      <c r="K135" s="146"/>
      <c r="L135" s="146">
        <f t="shared" si="540"/>
        <v>265818.56</v>
      </c>
      <c r="M135" s="143"/>
      <c r="N135" s="150">
        <f t="shared" si="541"/>
        <v>1804447.56</v>
      </c>
      <c r="O135" s="143"/>
      <c r="P135" s="167">
        <v>3.7900000000000003E-2</v>
      </c>
      <c r="Q135" s="167"/>
      <c r="R135" s="167">
        <v>2.3900000000000001E-2</v>
      </c>
      <c r="S135" s="167"/>
      <c r="T135" s="146">
        <f t="shared" si="309"/>
        <v>125931.54280000001</v>
      </c>
      <c r="U135" s="167"/>
      <c r="V135" s="146">
        <f t="shared" si="310"/>
        <v>79413.294800000003</v>
      </c>
      <c r="W135" s="146"/>
      <c r="X135" s="146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</row>
    <row r="136" spans="1:114" x14ac:dyDescent="0.2">
      <c r="A136" s="143"/>
      <c r="B136" s="143" t="s">
        <v>321</v>
      </c>
      <c r="C136" s="143"/>
      <c r="D136" s="152">
        <v>8861</v>
      </c>
      <c r="E136" s="146"/>
      <c r="F136" s="152">
        <v>-5197</v>
      </c>
      <c r="G136" s="146"/>
      <c r="H136" s="152">
        <f t="shared" si="539"/>
        <v>3664</v>
      </c>
      <c r="I136" s="146"/>
      <c r="J136" s="156">
        <v>-0.08</v>
      </c>
      <c r="K136" s="146"/>
      <c r="L136" s="152">
        <f t="shared" si="540"/>
        <v>708.88</v>
      </c>
      <c r="M136" s="143"/>
      <c r="N136" s="153">
        <f t="shared" si="541"/>
        <v>4372.88</v>
      </c>
      <c r="O136" s="143"/>
      <c r="P136" s="167">
        <v>3.8899999999999997E-2</v>
      </c>
      <c r="Q136" s="167"/>
      <c r="R136" s="167">
        <v>2.3199999999999998E-2</v>
      </c>
      <c r="S136" s="167"/>
      <c r="T136" s="152">
        <f t="shared" si="309"/>
        <v>344.69289999999995</v>
      </c>
      <c r="U136" s="167"/>
      <c r="V136" s="152">
        <f t="shared" si="310"/>
        <v>205.5752</v>
      </c>
      <c r="W136" s="155"/>
      <c r="X136" s="155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</row>
    <row r="137" spans="1:114" x14ac:dyDescent="0.2">
      <c r="A137" s="143"/>
      <c r="B137" s="143" t="s">
        <v>295</v>
      </c>
      <c r="C137" s="143"/>
      <c r="D137" s="146">
        <f>SUM(D131:D136)</f>
        <v>35895442</v>
      </c>
      <c r="E137" s="146"/>
      <c r="F137" s="146">
        <f>SUM(F131:F136)</f>
        <v>-18573282</v>
      </c>
      <c r="G137" s="146"/>
      <c r="H137" s="146">
        <f>SUM(H131:H136)</f>
        <v>17322160</v>
      </c>
      <c r="I137" s="146"/>
      <c r="J137" s="156"/>
      <c r="K137" s="146"/>
      <c r="L137" s="146">
        <f>SUM(L131:L136)</f>
        <v>2871635.36</v>
      </c>
      <c r="M137" s="146"/>
      <c r="N137" s="146">
        <f>SUM(N131:N136)</f>
        <v>20193795.359999996</v>
      </c>
      <c r="O137" s="143"/>
      <c r="P137" s="167"/>
      <c r="Q137" s="167"/>
      <c r="R137" s="167"/>
      <c r="S137" s="167"/>
      <c r="T137" s="146">
        <f>SUM(T131:T136)</f>
        <v>1557050.3976</v>
      </c>
      <c r="U137" s="167"/>
      <c r="V137" s="146">
        <f>SUM(V131:V136)</f>
        <v>970801.02080000006</v>
      </c>
      <c r="W137" s="146"/>
      <c r="X137" s="167">
        <f>D137/$D$247</f>
        <v>3.4477624442300195E-2</v>
      </c>
      <c r="Y137" s="146">
        <f>$Y$6*X137*0.5</f>
        <v>991780.08657169761</v>
      </c>
      <c r="Z137" s="146">
        <f>Z$6*$X137</f>
        <v>4279514.1370272264</v>
      </c>
      <c r="AA137" s="146">
        <f t="shared" ref="AA137:AN137" si="542">AA$6*$X137</f>
        <v>1837925.6876480104</v>
      </c>
      <c r="AB137" s="146">
        <f t="shared" si="542"/>
        <v>2337885.3749095611</v>
      </c>
      <c r="AC137" s="146">
        <f t="shared" si="542"/>
        <v>2337885.3749095611</v>
      </c>
      <c r="AD137" s="146">
        <f t="shared" si="542"/>
        <v>2337885.3749095611</v>
      </c>
      <c r="AE137" s="146">
        <f t="shared" si="542"/>
        <v>2337885.3749095611</v>
      </c>
      <c r="AF137" s="146">
        <f t="shared" si="542"/>
        <v>2337885.3749095611</v>
      </c>
      <c r="AG137" s="146">
        <f t="shared" si="542"/>
        <v>2337885.3749095611</v>
      </c>
      <c r="AH137" s="146">
        <f t="shared" si="542"/>
        <v>2337885.3749095611</v>
      </c>
      <c r="AI137" s="146">
        <f t="shared" si="542"/>
        <v>2337885.3749095611</v>
      </c>
      <c r="AJ137" s="146">
        <f t="shared" si="542"/>
        <v>2337885.3749095611</v>
      </c>
      <c r="AK137" s="146">
        <f t="shared" si="542"/>
        <v>2337885.3749095611</v>
      </c>
      <c r="AL137" s="146">
        <f t="shared" si="542"/>
        <v>2337885.3749095611</v>
      </c>
      <c r="AM137" s="146">
        <f t="shared" si="542"/>
        <v>2337885.3749095611</v>
      </c>
      <c r="AN137" s="146">
        <f t="shared" si="542"/>
        <v>2337885.3749095611</v>
      </c>
      <c r="AP137" s="146">
        <f>$D137+(Y137*0.5)</f>
        <v>36391332.043285847</v>
      </c>
      <c r="AQ137" s="146">
        <f>$D137+Y137+(Z137*0.5)</f>
        <v>39026979.15508531</v>
      </c>
      <c r="AR137" s="146">
        <f>AQ137+(Z137*0.5)+(AA137*0.5)</f>
        <v>42085699.067422934</v>
      </c>
      <c r="AS137" s="146">
        <f t="shared" ref="AS137" si="543">AR137+(AA137*0.5)+(AB137*0.5)</f>
        <v>44173604.598701723</v>
      </c>
      <c r="AT137" s="146">
        <f t="shared" ref="AT137" si="544">AS137+(AB137*0.5)+(AC137*0.5)</f>
        <v>46511489.973611288</v>
      </c>
      <c r="AU137" s="146">
        <f t="shared" ref="AU137" si="545">AT137+(AC137*0.5)+(AD137*0.5)</f>
        <v>48849375.348520853</v>
      </c>
      <c r="AV137" s="146">
        <f t="shared" ref="AV137" si="546">AU137+(AD137*0.5)+(AE137*0.5)</f>
        <v>51187260.723430417</v>
      </c>
      <c r="AW137" s="146">
        <f t="shared" ref="AW137" si="547">AV137+(AE137*0.5)+(AF137*0.5)</f>
        <v>53525146.098339982</v>
      </c>
      <c r="AX137" s="146">
        <f t="shared" ref="AX137" si="548">AW137+(AF137*0.5)+(AG137*0.5)</f>
        <v>55863031.473249547</v>
      </c>
      <c r="AY137" s="146">
        <f t="shared" ref="AY137" si="549">AX137+(AG137*0.5)+(AH137*0.5)</f>
        <v>58200916.848159112</v>
      </c>
      <c r="AZ137" s="146">
        <f t="shared" ref="AZ137" si="550">AY137+(AH137*0.5)+(AI137*0.5)</f>
        <v>60538802.223068677</v>
      </c>
      <c r="BA137" s="146">
        <f t="shared" ref="BA137" si="551">AZ137+(AI137*0.5)+(AJ137*0.5)</f>
        <v>62876687.597978242</v>
      </c>
      <c r="BB137" s="146">
        <f t="shared" ref="BB137" si="552">BA137+(AJ137*0.5)+(AK137*0.5)</f>
        <v>65214572.972887807</v>
      </c>
      <c r="BC137" s="146">
        <f t="shared" ref="BC137" si="553">BB137+(AK137*0.5)+(AL137*0.5)</f>
        <v>67552458.347797364</v>
      </c>
      <c r="BD137" s="146">
        <f t="shared" ref="BD137" si="554">BC137+(AL137*0.5)+(AM137*0.5)</f>
        <v>69890343.722706914</v>
      </c>
      <c r="BE137" s="146">
        <f t="shared" ref="BE137" si="555">BD137+(AM137*0.5)+(AN137*0.5)</f>
        <v>72228229.097616464</v>
      </c>
      <c r="BG137" s="146">
        <f>AP137*$T138</f>
        <v>1578560.8107901791</v>
      </c>
      <c r="BH137" s="146">
        <f>(AQ137*$T138*0.5)+(AQ137*$V138*0.5)</f>
        <v>1374191.2498674572</v>
      </c>
      <c r="BI137" s="146">
        <f>(AR137*$V138)</f>
        <v>1138218.0393749101</v>
      </c>
      <c r="BJ137" s="146">
        <f t="shared" ref="BJ137" si="556">(AS137*$V138)</f>
        <v>1194685.9558613377</v>
      </c>
      <c r="BK137" s="146">
        <f t="shared" ref="BK137" si="557">(AT137*$V138)</f>
        <v>1257914.6384465974</v>
      </c>
      <c r="BL137" s="146">
        <f t="shared" ref="BL137" si="558">(AU137*$V138)</f>
        <v>1321143.321031857</v>
      </c>
      <c r="BM137" s="146">
        <f t="shared" ref="BM137" si="559">(AV137*$V138)</f>
        <v>1384372.0036171167</v>
      </c>
      <c r="BN137" s="146">
        <f t="shared" ref="BN137" si="560">(AW137*$V138)</f>
        <v>1447600.6862023761</v>
      </c>
      <c r="BO137" s="146">
        <f t="shared" ref="BO137" si="561">(AX137*$V138)</f>
        <v>1510829.3687876358</v>
      </c>
      <c r="BP137" s="146">
        <f t="shared" ref="BP137" si="562">(AY137*$V138)</f>
        <v>1574058.0513728955</v>
      </c>
      <c r="BQ137" s="146">
        <f t="shared" ref="BQ137" si="563">(AZ137*$V138)</f>
        <v>1637286.7339581551</v>
      </c>
      <c r="BR137" s="146">
        <f t="shared" ref="BR137" si="564">(BA137*$V138)</f>
        <v>1700515.4165434148</v>
      </c>
      <c r="BS137" s="146">
        <f t="shared" ref="BS137" si="565">(BB137*$V138)</f>
        <v>1763744.0991286743</v>
      </c>
      <c r="BT137" s="146">
        <f t="shared" ref="BT137" si="566">(BC137*$V138)</f>
        <v>1826972.7817139337</v>
      </c>
      <c r="BU137" s="146">
        <f t="shared" ref="BU137" si="567">(BD137*$V138)</f>
        <v>1890201.4642991929</v>
      </c>
      <c r="BV137" s="146">
        <f t="shared" ref="BV137" si="568">(BE137*$V138)</f>
        <v>1953430.1468844521</v>
      </c>
      <c r="BX137" s="150">
        <f>F137-BG137</f>
        <v>-20151842.810790177</v>
      </c>
      <c r="BY137" s="150">
        <f>BX137-BH137</f>
        <v>-21526034.060657635</v>
      </c>
      <c r="BZ137" s="150">
        <f>BY137-BI137</f>
        <v>-22664252.100032546</v>
      </c>
      <c r="CA137" s="146">
        <f t="shared" ref="CA137" si="569">BZ137-BJ137</f>
        <v>-23858938.055893883</v>
      </c>
      <c r="CB137" s="146">
        <f t="shared" ref="CB137" si="570">CA137-BK137</f>
        <v>-25116852.694340482</v>
      </c>
      <c r="CC137" s="146">
        <f t="shared" ref="CC137" si="571">CB137-BL137</f>
        <v>-26437996.01537234</v>
      </c>
      <c r="CD137" s="146">
        <f t="shared" ref="CD137" si="572">CC137-BM137</f>
        <v>-27822368.018989455</v>
      </c>
      <c r="CE137" s="146">
        <f t="shared" ref="CE137" si="573">CD137-BN137</f>
        <v>-29269968.705191832</v>
      </c>
      <c r="CF137" s="146">
        <f t="shared" ref="CF137" si="574">CE137-BO137</f>
        <v>-30780798.073979467</v>
      </c>
      <c r="CG137" s="146">
        <f t="shared" ref="CG137" si="575">CF137-BP137</f>
        <v>-32354856.125352364</v>
      </c>
      <c r="CH137" s="146">
        <f t="shared" ref="CH137" si="576">CG137-BQ137</f>
        <v>-33992142.859310523</v>
      </c>
      <c r="CI137" s="146">
        <f t="shared" ref="CI137" si="577">CH137-BR137</f>
        <v>-35692658.275853939</v>
      </c>
      <c r="CJ137" s="146">
        <f t="shared" ref="CJ137" si="578">CI137-BS137</f>
        <v>-37456402.37498261</v>
      </c>
      <c r="CK137" s="146">
        <f t="shared" ref="CK137" si="579">CJ137-BT137</f>
        <v>-39283375.156696543</v>
      </c>
      <c r="CL137" s="146">
        <f t="shared" ref="CL137" si="580">CK137-BU137</f>
        <v>-41173576.620995738</v>
      </c>
      <c r="CM137" s="146">
        <f t="shared" ref="CM137" si="581">CL137-BV137</f>
        <v>-43127006.767880186</v>
      </c>
      <c r="CO137" s="150">
        <f>D137+Y137</f>
        <v>36887222.086571701</v>
      </c>
      <c r="CP137" s="150">
        <f>CO137+Z137</f>
        <v>41166736.223598927</v>
      </c>
      <c r="CQ137" s="150">
        <f t="shared" ref="CQ137" si="582">CP137+AA137</f>
        <v>43004661.91124694</v>
      </c>
      <c r="CR137" s="150">
        <f t="shared" ref="CR137" si="583">CQ137+AB137</f>
        <v>45342547.286156505</v>
      </c>
      <c r="CS137" s="150">
        <f t="shared" ref="CS137" si="584">CR137+AC137</f>
        <v>47680432.66106607</v>
      </c>
      <c r="CT137" s="150">
        <f t="shared" ref="CT137" si="585">CS137+AD137</f>
        <v>50018318.035975635</v>
      </c>
      <c r="CU137" s="150">
        <f t="shared" ref="CU137" si="586">CT137+AE137</f>
        <v>52356203.4108852</v>
      </c>
      <c r="CV137" s="150">
        <f t="shared" ref="CV137" si="587">CU137+AF137</f>
        <v>54694088.785794765</v>
      </c>
      <c r="CW137" s="150">
        <f t="shared" ref="CW137" si="588">CV137+AG137</f>
        <v>57031974.16070433</v>
      </c>
      <c r="CX137" s="150">
        <f t="shared" ref="CX137" si="589">CW137+AH137</f>
        <v>59369859.535613894</v>
      </c>
      <c r="CY137" s="150">
        <f t="shared" ref="CY137" si="590">CX137+AI137</f>
        <v>61707744.910523459</v>
      </c>
      <c r="CZ137" s="150">
        <f t="shared" ref="CZ137" si="591">CY137+AJ137</f>
        <v>64045630.285433024</v>
      </c>
      <c r="DA137" s="150">
        <f t="shared" ref="DA137" si="592">CZ137+AK137</f>
        <v>66383515.660342589</v>
      </c>
      <c r="DB137" s="150">
        <f t="shared" ref="DB137" si="593">DA137+AL137</f>
        <v>68721401.035252154</v>
      </c>
      <c r="DC137" s="150">
        <f t="shared" ref="DC137" si="594">DB137+AM137</f>
        <v>71059286.410161719</v>
      </c>
      <c r="DD137" s="150">
        <f t="shared" ref="DD137" si="595">DC137+AN137</f>
        <v>73397171.785071284</v>
      </c>
      <c r="DF137" s="146">
        <f>DD137+CM137</f>
        <v>30270165.017191097</v>
      </c>
      <c r="DH137" s="150">
        <f>L137</f>
        <v>2871635.36</v>
      </c>
      <c r="DJ137" s="150">
        <f>DF137+DH137</f>
        <v>33141800.377191097</v>
      </c>
    </row>
    <row r="138" spans="1:114" x14ac:dyDescent="0.2">
      <c r="A138" s="143"/>
      <c r="B138" s="143"/>
      <c r="C138" s="143"/>
      <c r="D138" s="146"/>
      <c r="E138" s="146"/>
      <c r="F138" s="146"/>
      <c r="G138" s="146"/>
      <c r="H138" s="146"/>
      <c r="I138" s="146"/>
      <c r="J138" s="156"/>
      <c r="K138" s="146"/>
      <c r="L138" s="146"/>
      <c r="M138" s="146"/>
      <c r="N138" s="146"/>
      <c r="O138" s="143"/>
      <c r="P138" s="167"/>
      <c r="Q138" s="167"/>
      <c r="R138" s="167"/>
      <c r="S138" s="167"/>
      <c r="T138" s="167">
        <f>T137/D137</f>
        <v>4.3377384727565131E-2</v>
      </c>
      <c r="U138" s="167"/>
      <c r="V138" s="167">
        <f>V137/D137</f>
        <v>2.7045244931097383E-2</v>
      </c>
      <c r="W138" s="167"/>
      <c r="X138" s="167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</row>
    <row r="139" spans="1:114" x14ac:dyDescent="0.2">
      <c r="A139" s="143" t="s">
        <v>329</v>
      </c>
      <c r="B139" s="143"/>
      <c r="C139" s="143"/>
      <c r="D139" s="146"/>
      <c r="E139" s="146"/>
      <c r="F139" s="146"/>
      <c r="G139" s="146"/>
      <c r="H139" s="146"/>
      <c r="I139" s="146"/>
      <c r="J139" s="156"/>
      <c r="K139" s="146"/>
      <c r="L139" s="146"/>
      <c r="M139" s="146"/>
      <c r="N139" s="146"/>
      <c r="O139" s="143"/>
      <c r="P139" s="167"/>
      <c r="Q139" s="167"/>
      <c r="R139" s="167"/>
      <c r="S139" s="167"/>
      <c r="T139" s="146"/>
      <c r="U139" s="167"/>
      <c r="V139" s="146"/>
      <c r="W139" s="146"/>
      <c r="X139" s="146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</row>
    <row r="140" spans="1:114" x14ac:dyDescent="0.2">
      <c r="A140" s="143"/>
      <c r="B140" s="143" t="s">
        <v>316</v>
      </c>
      <c r="C140" s="143"/>
      <c r="D140" s="146">
        <v>3655976</v>
      </c>
      <c r="E140" s="146"/>
      <c r="F140" s="146">
        <v>-2072619</v>
      </c>
      <c r="G140" s="146"/>
      <c r="H140" s="146">
        <f t="shared" ref="H140:H145" si="596">SUM(D140:F140)</f>
        <v>1583357</v>
      </c>
      <c r="I140" s="146"/>
      <c r="J140" s="156">
        <v>-0.08</v>
      </c>
      <c r="K140" s="146"/>
      <c r="L140" s="146">
        <f t="shared" ref="L140:L145" si="597">D140*-J140</f>
        <v>292478.08000000002</v>
      </c>
      <c r="M140" s="143"/>
      <c r="N140" s="150">
        <f t="shared" ref="N140:N145" si="598">H140+L140</f>
        <v>1875835.08</v>
      </c>
      <c r="O140" s="143"/>
      <c r="P140" s="167">
        <v>3.7900000000000003E-2</v>
      </c>
      <c r="Q140" s="167"/>
      <c r="R140" s="167">
        <v>2.29E-2</v>
      </c>
      <c r="S140" s="167"/>
      <c r="T140" s="146">
        <f t="shared" si="309"/>
        <v>138561.49040000001</v>
      </c>
      <c r="U140" s="167"/>
      <c r="V140" s="146">
        <f t="shared" si="310"/>
        <v>83721.850399999996</v>
      </c>
      <c r="W140" s="146"/>
      <c r="X140" s="146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</row>
    <row r="141" spans="1:114" x14ac:dyDescent="0.2">
      <c r="A141" s="143"/>
      <c r="B141" s="143" t="s">
        <v>317</v>
      </c>
      <c r="C141" s="143"/>
      <c r="D141" s="146">
        <v>593786</v>
      </c>
      <c r="E141" s="146"/>
      <c r="F141" s="146">
        <v>-337525</v>
      </c>
      <c r="G141" s="146"/>
      <c r="H141" s="146">
        <f t="shared" si="596"/>
        <v>256261</v>
      </c>
      <c r="I141" s="146"/>
      <c r="J141" s="156">
        <v>-0.08</v>
      </c>
      <c r="K141" s="146"/>
      <c r="L141" s="146">
        <f t="shared" si="597"/>
        <v>47502.879999999997</v>
      </c>
      <c r="M141" s="143"/>
      <c r="N141" s="150">
        <f t="shared" si="598"/>
        <v>303763.88</v>
      </c>
      <c r="O141" s="143"/>
      <c r="P141" s="167">
        <v>3.8300000000000001E-2</v>
      </c>
      <c r="Q141" s="167"/>
      <c r="R141" s="167">
        <v>2.3599999999999999E-2</v>
      </c>
      <c r="S141" s="167"/>
      <c r="T141" s="146">
        <f t="shared" si="309"/>
        <v>22742.003800000002</v>
      </c>
      <c r="U141" s="167"/>
      <c r="V141" s="146">
        <f t="shared" si="310"/>
        <v>14013.3496</v>
      </c>
      <c r="W141" s="146"/>
      <c r="X141" s="146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</row>
    <row r="142" spans="1:114" x14ac:dyDescent="0.2">
      <c r="A142" s="143"/>
      <c r="B142" s="143" t="s">
        <v>318</v>
      </c>
      <c r="C142" s="143"/>
      <c r="D142" s="146">
        <v>25404027</v>
      </c>
      <c r="E142" s="146"/>
      <c r="F142" s="146">
        <v>-13102216</v>
      </c>
      <c r="G142" s="146"/>
      <c r="H142" s="146">
        <f t="shared" si="596"/>
        <v>12301811</v>
      </c>
      <c r="I142" s="146"/>
      <c r="J142" s="156">
        <v>-0.08</v>
      </c>
      <c r="K142" s="146"/>
      <c r="L142" s="146">
        <f t="shared" si="597"/>
        <v>2032322.1600000001</v>
      </c>
      <c r="M142" s="143"/>
      <c r="N142" s="150">
        <f t="shared" si="598"/>
        <v>14334133.16</v>
      </c>
      <c r="O142" s="143"/>
      <c r="P142" s="167">
        <v>4.48E-2</v>
      </c>
      <c r="Q142" s="167"/>
      <c r="R142" s="167">
        <v>2.7900000000000001E-2</v>
      </c>
      <c r="S142" s="167"/>
      <c r="T142" s="146">
        <f t="shared" si="309"/>
        <v>1138100.4095999999</v>
      </c>
      <c r="U142" s="167"/>
      <c r="V142" s="146">
        <f t="shared" si="310"/>
        <v>708772.35330000008</v>
      </c>
      <c r="W142" s="146"/>
      <c r="X142" s="146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</row>
    <row r="143" spans="1:114" x14ac:dyDescent="0.2">
      <c r="A143" s="143"/>
      <c r="B143" s="143" t="s">
        <v>319</v>
      </c>
      <c r="C143" s="143"/>
      <c r="D143" s="146">
        <v>3483804</v>
      </c>
      <c r="E143" s="146"/>
      <c r="F143" s="146">
        <v>-1157277</v>
      </c>
      <c r="G143" s="146"/>
      <c r="H143" s="146">
        <f t="shared" si="596"/>
        <v>2326527</v>
      </c>
      <c r="I143" s="146"/>
      <c r="J143" s="156">
        <v>-0.08</v>
      </c>
      <c r="K143" s="146"/>
      <c r="L143" s="146">
        <f t="shared" si="597"/>
        <v>278704.32</v>
      </c>
      <c r="M143" s="143"/>
      <c r="N143" s="150">
        <f t="shared" si="598"/>
        <v>2605231.3199999998</v>
      </c>
      <c r="O143" s="143"/>
      <c r="P143" s="167">
        <v>3.7600000000000001E-2</v>
      </c>
      <c r="Q143" s="167"/>
      <c r="R143" s="167">
        <v>3.2800000000000003E-2</v>
      </c>
      <c r="S143" s="167"/>
      <c r="T143" s="146">
        <f t="shared" si="309"/>
        <v>130991.0304</v>
      </c>
      <c r="U143" s="167"/>
      <c r="V143" s="146">
        <f t="shared" si="310"/>
        <v>114268.7712</v>
      </c>
      <c r="W143" s="146"/>
      <c r="X143" s="146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</row>
    <row r="144" spans="1:114" x14ac:dyDescent="0.2">
      <c r="A144" s="143"/>
      <c r="B144" s="143" t="s">
        <v>320</v>
      </c>
      <c r="C144" s="143"/>
      <c r="D144" s="146">
        <v>3246961</v>
      </c>
      <c r="E144" s="146"/>
      <c r="F144" s="146">
        <v>-1817473</v>
      </c>
      <c r="G144" s="146"/>
      <c r="H144" s="146">
        <f t="shared" si="596"/>
        <v>1429488</v>
      </c>
      <c r="I144" s="146"/>
      <c r="J144" s="156">
        <v>-0.08</v>
      </c>
      <c r="K144" s="146"/>
      <c r="L144" s="146">
        <f t="shared" si="597"/>
        <v>259756.88</v>
      </c>
      <c r="M144" s="143"/>
      <c r="N144" s="150">
        <f t="shared" si="598"/>
        <v>1689244.88</v>
      </c>
      <c r="O144" s="143"/>
      <c r="P144" s="167">
        <v>3.9100000000000003E-2</v>
      </c>
      <c r="Q144" s="167"/>
      <c r="R144" s="167">
        <v>2.29E-2</v>
      </c>
      <c r="S144" s="167"/>
      <c r="T144" s="146">
        <f t="shared" si="309"/>
        <v>126956.17510000001</v>
      </c>
      <c r="U144" s="167"/>
      <c r="V144" s="146">
        <f t="shared" si="310"/>
        <v>74355.406900000002</v>
      </c>
      <c r="W144" s="146"/>
      <c r="X144" s="146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</row>
    <row r="145" spans="1:114" x14ac:dyDescent="0.2">
      <c r="A145" s="143"/>
      <c r="B145" s="143" t="s">
        <v>321</v>
      </c>
      <c r="C145" s="143"/>
      <c r="D145" s="152">
        <v>9114</v>
      </c>
      <c r="E145" s="146"/>
      <c r="F145" s="152">
        <v>-5329</v>
      </c>
      <c r="G145" s="146"/>
      <c r="H145" s="152">
        <f t="shared" si="596"/>
        <v>3785</v>
      </c>
      <c r="I145" s="146"/>
      <c r="J145" s="156">
        <v>-0.08</v>
      </c>
      <c r="K145" s="146"/>
      <c r="L145" s="152">
        <f t="shared" si="597"/>
        <v>729.12</v>
      </c>
      <c r="M145" s="143"/>
      <c r="N145" s="153">
        <f t="shared" si="598"/>
        <v>4514.12</v>
      </c>
      <c r="O145" s="143"/>
      <c r="P145" s="167">
        <v>3.9100000000000003E-2</v>
      </c>
      <c r="Q145" s="167"/>
      <c r="R145" s="167">
        <v>2.3300000000000001E-2</v>
      </c>
      <c r="S145" s="167"/>
      <c r="T145" s="152">
        <f t="shared" si="309"/>
        <v>356.35740000000004</v>
      </c>
      <c r="U145" s="167"/>
      <c r="V145" s="152">
        <f t="shared" si="310"/>
        <v>212.3562</v>
      </c>
      <c r="W145" s="155"/>
      <c r="X145" s="155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</row>
    <row r="146" spans="1:114" x14ac:dyDescent="0.2">
      <c r="A146" s="143"/>
      <c r="B146" s="143" t="s">
        <v>295</v>
      </c>
      <c r="C146" s="143"/>
      <c r="D146" s="146">
        <f>SUM(D140:D145)</f>
        <v>36393668</v>
      </c>
      <c r="E146" s="146"/>
      <c r="F146" s="146">
        <f>SUM(F140:F145)</f>
        <v>-18492439</v>
      </c>
      <c r="G146" s="146"/>
      <c r="H146" s="146">
        <f>SUM(H140:H145)</f>
        <v>17901229</v>
      </c>
      <c r="I146" s="146"/>
      <c r="J146" s="156"/>
      <c r="K146" s="146"/>
      <c r="L146" s="146">
        <f>SUM(L140:L145)</f>
        <v>2911493.44</v>
      </c>
      <c r="M146" s="146"/>
      <c r="N146" s="146">
        <f>SUM(N140:N145)</f>
        <v>20812722.440000001</v>
      </c>
      <c r="O146" s="143"/>
      <c r="P146" s="167"/>
      <c r="Q146" s="167"/>
      <c r="R146" s="167"/>
      <c r="S146" s="167"/>
      <c r="T146" s="146">
        <f>SUM(T140:T145)</f>
        <v>1557707.4667000002</v>
      </c>
      <c r="U146" s="167"/>
      <c r="V146" s="146">
        <f>SUM(V140:V145)</f>
        <v>995344.08759999997</v>
      </c>
      <c r="W146" s="146"/>
      <c r="X146" s="167">
        <f>D146/$D$247</f>
        <v>3.4956171242626247E-2</v>
      </c>
      <c r="Y146" s="146">
        <f>$Y$6*X146*0.5</f>
        <v>1005545.9186072042</v>
      </c>
      <c r="Z146" s="146">
        <f>Z$6*$X146</f>
        <v>4338913.4671826959</v>
      </c>
      <c r="AA146" s="146">
        <f t="shared" ref="AA146:AN146" si="599">AA$6*$X146</f>
        <v>1863435.9561565891</v>
      </c>
      <c r="AB146" s="146">
        <f t="shared" si="599"/>
        <v>2370335.0457841996</v>
      </c>
      <c r="AC146" s="146">
        <f t="shared" si="599"/>
        <v>2370335.0457841996</v>
      </c>
      <c r="AD146" s="146">
        <f t="shared" si="599"/>
        <v>2370335.0457841996</v>
      </c>
      <c r="AE146" s="146">
        <f t="shared" si="599"/>
        <v>2370335.0457841996</v>
      </c>
      <c r="AF146" s="146">
        <f t="shared" si="599"/>
        <v>2370335.0457841996</v>
      </c>
      <c r="AG146" s="146">
        <f t="shared" si="599"/>
        <v>2370335.0457841996</v>
      </c>
      <c r="AH146" s="146">
        <f t="shared" si="599"/>
        <v>2370335.0457841996</v>
      </c>
      <c r="AI146" s="146">
        <f t="shared" si="599"/>
        <v>2370335.0457841996</v>
      </c>
      <c r="AJ146" s="146">
        <f t="shared" si="599"/>
        <v>2370335.0457841996</v>
      </c>
      <c r="AK146" s="146">
        <f t="shared" si="599"/>
        <v>2370335.0457841996</v>
      </c>
      <c r="AL146" s="146">
        <f t="shared" si="599"/>
        <v>2370335.0457841996</v>
      </c>
      <c r="AM146" s="146">
        <f t="shared" si="599"/>
        <v>2370335.0457841996</v>
      </c>
      <c r="AN146" s="146">
        <f t="shared" si="599"/>
        <v>2370335.0457841996</v>
      </c>
      <c r="AP146" s="146">
        <f>$D146+(Y146*0.5)</f>
        <v>36896440.959303603</v>
      </c>
      <c r="AQ146" s="146">
        <f>$D146+Y146+(Z146*0.5)</f>
        <v>39568670.652198553</v>
      </c>
      <c r="AR146" s="146">
        <f>AQ146+(Z146*0.5)+(AA146*0.5)</f>
        <v>42669845.363868192</v>
      </c>
      <c r="AS146" s="146">
        <f t="shared" ref="AS146" si="600">AR146+(AA146*0.5)+(AB146*0.5)</f>
        <v>44786730.864838585</v>
      </c>
      <c r="AT146" s="146">
        <f t="shared" ref="AT146" si="601">AS146+(AB146*0.5)+(AC146*0.5)</f>
        <v>47157065.91062279</v>
      </c>
      <c r="AU146" s="146">
        <f t="shared" ref="AU146" si="602">AT146+(AC146*0.5)+(AD146*0.5)</f>
        <v>49527400.956406996</v>
      </c>
      <c r="AV146" s="146">
        <f t="shared" ref="AV146" si="603">AU146+(AD146*0.5)+(AE146*0.5)</f>
        <v>51897736.002191201</v>
      </c>
      <c r="AW146" s="146">
        <f t="shared" ref="AW146" si="604">AV146+(AE146*0.5)+(AF146*0.5)</f>
        <v>54268071.047975406</v>
      </c>
      <c r="AX146" s="146">
        <f t="shared" ref="AX146" si="605">AW146+(AF146*0.5)+(AG146*0.5)</f>
        <v>56638406.093759611</v>
      </c>
      <c r="AY146" s="146">
        <f t="shared" ref="AY146" si="606">AX146+(AG146*0.5)+(AH146*0.5)</f>
        <v>59008741.139543816</v>
      </c>
      <c r="AZ146" s="146">
        <f t="shared" ref="AZ146" si="607">AY146+(AH146*0.5)+(AI146*0.5)</f>
        <v>61379076.185328022</v>
      </c>
      <c r="BA146" s="146">
        <f t="shared" ref="BA146" si="608">AZ146+(AI146*0.5)+(AJ146*0.5)</f>
        <v>63749411.231112227</v>
      </c>
      <c r="BB146" s="146">
        <f t="shared" ref="BB146" si="609">BA146+(AJ146*0.5)+(AK146*0.5)</f>
        <v>66119746.276896432</v>
      </c>
      <c r="BC146" s="146">
        <f t="shared" ref="BC146" si="610">BB146+(AK146*0.5)+(AL146*0.5)</f>
        <v>68490081.322680637</v>
      </c>
      <c r="BD146" s="146">
        <f t="shared" ref="BD146" si="611">BC146+(AL146*0.5)+(AM146*0.5)</f>
        <v>70860416.368464842</v>
      </c>
      <c r="BE146" s="146">
        <f t="shared" ref="BE146" si="612">BD146+(AM146*0.5)+(AN146*0.5)</f>
        <v>73230751.414249048</v>
      </c>
      <c r="BG146" s="146">
        <f>AP146*$T147</f>
        <v>1579226.9571993386</v>
      </c>
      <c r="BH146" s="146">
        <f>(AQ146*$T147*0.5)+(AQ146*$V147*0.5)</f>
        <v>1387890.5543428641</v>
      </c>
      <c r="BI146" s="146">
        <f>(AR146*$V147)</f>
        <v>1166993.6182781158</v>
      </c>
      <c r="BJ146" s="146">
        <f t="shared" ref="BJ146" si="613">(AS146*$V147)</f>
        <v>1224889.1144813851</v>
      </c>
      <c r="BK146" s="146">
        <f t="shared" ref="BK146" si="614">(AT146*$V147)</f>
        <v>1289716.2974257474</v>
      </c>
      <c r="BL146" s="146">
        <f t="shared" ref="BL146" si="615">(AU146*$V147)</f>
        <v>1354543.4803701097</v>
      </c>
      <c r="BM146" s="146">
        <f t="shared" ref="BM146" si="616">(AV146*$V147)</f>
        <v>1419370.663314472</v>
      </c>
      <c r="BN146" s="146">
        <f t="shared" ref="BN146" si="617">(AW146*$V147)</f>
        <v>1484197.8462588342</v>
      </c>
      <c r="BO146" s="146">
        <f t="shared" ref="BO146" si="618">(AX146*$V147)</f>
        <v>1549025.0292031965</v>
      </c>
      <c r="BP146" s="146">
        <f t="shared" ref="BP146" si="619">(AY146*$V147)</f>
        <v>1613852.2121475588</v>
      </c>
      <c r="BQ146" s="146">
        <f t="shared" ref="BQ146" si="620">(AZ146*$V147)</f>
        <v>1678679.3950919211</v>
      </c>
      <c r="BR146" s="146">
        <f t="shared" ref="BR146" si="621">(BA146*$V147)</f>
        <v>1743506.5780362834</v>
      </c>
      <c r="BS146" s="146">
        <f t="shared" ref="BS146" si="622">(BB146*$V147)</f>
        <v>1808333.7609806457</v>
      </c>
      <c r="BT146" s="146">
        <f t="shared" ref="BT146" si="623">(BC146*$V147)</f>
        <v>1873160.9439250079</v>
      </c>
      <c r="BU146" s="146">
        <f t="shared" ref="BU146" si="624">(BD146*$V147)</f>
        <v>1937988.1268693702</v>
      </c>
      <c r="BV146" s="146">
        <f t="shared" ref="BV146" si="625">(BE146*$V147)</f>
        <v>2002815.3098137325</v>
      </c>
      <c r="BX146" s="150">
        <f>F146-BG146</f>
        <v>-20071665.957199339</v>
      </c>
      <c r="BY146" s="150">
        <f>BX146-BH146</f>
        <v>-21459556.511542201</v>
      </c>
      <c r="BZ146" s="150">
        <f>BY146-BI146</f>
        <v>-22626550.129820317</v>
      </c>
      <c r="CA146" s="146">
        <f t="shared" ref="CA146" si="626">BZ146-BJ146</f>
        <v>-23851439.244301703</v>
      </c>
      <c r="CB146" s="146">
        <f t="shared" ref="CB146" si="627">CA146-BK146</f>
        <v>-25141155.54172745</v>
      </c>
      <c r="CC146" s="146">
        <f t="shared" ref="CC146" si="628">CB146-BL146</f>
        <v>-26495699.022097558</v>
      </c>
      <c r="CD146" s="146">
        <f t="shared" ref="CD146" si="629">CC146-BM146</f>
        <v>-27915069.685412031</v>
      </c>
      <c r="CE146" s="146">
        <f t="shared" ref="CE146" si="630">CD146-BN146</f>
        <v>-29399267.531670865</v>
      </c>
      <c r="CF146" s="146">
        <f t="shared" ref="CF146" si="631">CE146-BO146</f>
        <v>-30948292.56087406</v>
      </c>
      <c r="CG146" s="146">
        <f t="shared" ref="CG146" si="632">CF146-BP146</f>
        <v>-32562144.77302162</v>
      </c>
      <c r="CH146" s="146">
        <f t="shared" ref="CH146" si="633">CG146-BQ146</f>
        <v>-34240824.168113545</v>
      </c>
      <c r="CI146" s="146">
        <f t="shared" ref="CI146" si="634">CH146-BR146</f>
        <v>-35984330.746149831</v>
      </c>
      <c r="CJ146" s="146">
        <f t="shared" ref="CJ146" si="635">CI146-BS146</f>
        <v>-37792664.507130474</v>
      </c>
      <c r="CK146" s="146">
        <f t="shared" ref="CK146" si="636">CJ146-BT146</f>
        <v>-39665825.451055482</v>
      </c>
      <c r="CL146" s="146">
        <f t="shared" ref="CL146" si="637">CK146-BU146</f>
        <v>-41603813.577924855</v>
      </c>
      <c r="CM146" s="146">
        <f t="shared" ref="CM146" si="638">CL146-BV146</f>
        <v>-43606628.887738585</v>
      </c>
      <c r="CO146" s="150">
        <f>D146+Y146</f>
        <v>37399213.918607205</v>
      </c>
      <c r="CP146" s="150">
        <f>CO146+Z146</f>
        <v>41738127.385789901</v>
      </c>
      <c r="CQ146" s="150">
        <f t="shared" ref="CQ146" si="639">CP146+AA146</f>
        <v>43601563.34194649</v>
      </c>
      <c r="CR146" s="150">
        <f t="shared" ref="CR146" si="640">CQ146+AB146</f>
        <v>45971898.387730688</v>
      </c>
      <c r="CS146" s="150">
        <f t="shared" ref="CS146" si="641">CR146+AC146</f>
        <v>48342233.433514886</v>
      </c>
      <c r="CT146" s="150">
        <f t="shared" ref="CT146" si="642">CS146+AD146</f>
        <v>50712568.479299083</v>
      </c>
      <c r="CU146" s="150">
        <f t="shared" ref="CU146" si="643">CT146+AE146</f>
        <v>53082903.525083281</v>
      </c>
      <c r="CV146" s="150">
        <f t="shared" ref="CV146" si="644">CU146+AF146</f>
        <v>55453238.570867479</v>
      </c>
      <c r="CW146" s="150">
        <f t="shared" ref="CW146" si="645">CV146+AG146</f>
        <v>57823573.616651677</v>
      </c>
      <c r="CX146" s="150">
        <f t="shared" ref="CX146" si="646">CW146+AH146</f>
        <v>60193908.662435874</v>
      </c>
      <c r="CY146" s="150">
        <f t="shared" ref="CY146" si="647">CX146+AI146</f>
        <v>62564243.708220072</v>
      </c>
      <c r="CZ146" s="150">
        <f t="shared" ref="CZ146" si="648">CY146+AJ146</f>
        <v>64934578.75400427</v>
      </c>
      <c r="DA146" s="150">
        <f t="shared" ref="DA146" si="649">CZ146+AK146</f>
        <v>67304913.799788475</v>
      </c>
      <c r="DB146" s="150">
        <f t="shared" ref="DB146" si="650">DA146+AL146</f>
        <v>69675248.84557268</v>
      </c>
      <c r="DC146" s="150">
        <f t="shared" ref="DC146" si="651">DB146+AM146</f>
        <v>72045583.891356885</v>
      </c>
      <c r="DD146" s="150">
        <f t="shared" ref="DD146" si="652">DC146+AN146</f>
        <v>74415918.937141091</v>
      </c>
      <c r="DF146" s="146">
        <f>DD146+CM146</f>
        <v>30809290.049402505</v>
      </c>
      <c r="DH146" s="150">
        <f>L146</f>
        <v>2911493.44</v>
      </c>
      <c r="DJ146" s="150">
        <f>DF146+DH146</f>
        <v>33720783.489402503</v>
      </c>
    </row>
    <row r="147" spans="1:114" x14ac:dyDescent="0.2">
      <c r="A147" s="143"/>
      <c r="B147" s="143"/>
      <c r="C147" s="143"/>
      <c r="D147" s="146"/>
      <c r="E147" s="146"/>
      <c r="F147" s="146"/>
      <c r="G147" s="146"/>
      <c r="H147" s="146"/>
      <c r="I147" s="146"/>
      <c r="J147" s="156"/>
      <c r="K147" s="146"/>
      <c r="L147" s="146"/>
      <c r="M147" s="146"/>
      <c r="N147" s="146"/>
      <c r="O147" s="143"/>
      <c r="P147" s="167"/>
      <c r="Q147" s="167"/>
      <c r="R147" s="167"/>
      <c r="S147" s="167"/>
      <c r="T147" s="167">
        <f>T146/D146</f>
        <v>4.2801606771265821E-2</v>
      </c>
      <c r="U147" s="167"/>
      <c r="V147" s="167">
        <f>V146/D146</f>
        <v>2.7349375380354625E-2</v>
      </c>
      <c r="W147" s="167"/>
      <c r="X147" s="167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</row>
    <row r="148" spans="1:114" x14ac:dyDescent="0.2">
      <c r="A148" s="143" t="s">
        <v>330</v>
      </c>
      <c r="B148" s="143"/>
      <c r="C148" s="143"/>
      <c r="D148" s="146"/>
      <c r="E148" s="146"/>
      <c r="F148" s="146"/>
      <c r="G148" s="146"/>
      <c r="H148" s="146"/>
      <c r="I148" s="146"/>
      <c r="J148" s="156"/>
      <c r="K148" s="146"/>
      <c r="L148" s="146"/>
      <c r="M148" s="146"/>
      <c r="N148" s="146"/>
      <c r="O148" s="143"/>
      <c r="P148" s="167"/>
      <c r="Q148" s="167"/>
      <c r="R148" s="167"/>
      <c r="S148" s="167"/>
      <c r="T148" s="146"/>
      <c r="U148" s="167"/>
      <c r="V148" s="146"/>
      <c r="W148" s="146"/>
      <c r="X148" s="146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</row>
    <row r="149" spans="1:114" x14ac:dyDescent="0.2">
      <c r="A149" s="143"/>
      <c r="B149" s="143" t="s">
        <v>316</v>
      </c>
      <c r="C149" s="143"/>
      <c r="D149" s="146">
        <v>4414424</v>
      </c>
      <c r="E149" s="146"/>
      <c r="F149" s="146">
        <v>-2136052</v>
      </c>
      <c r="G149" s="146"/>
      <c r="H149" s="146">
        <f t="shared" ref="H149:H154" si="653">SUM(D149:F149)</f>
        <v>2278372</v>
      </c>
      <c r="I149" s="146"/>
      <c r="J149" s="156">
        <v>-0.08</v>
      </c>
      <c r="K149" s="146"/>
      <c r="L149" s="146">
        <f t="shared" ref="L149:L154" si="654">D149*-J149</f>
        <v>353153.92</v>
      </c>
      <c r="M149" s="143"/>
      <c r="N149" s="150">
        <f t="shared" ref="N149:N154" si="655">H149+L149</f>
        <v>2631525.92</v>
      </c>
      <c r="O149" s="143"/>
      <c r="P149" s="167">
        <v>3.7900000000000003E-2</v>
      </c>
      <c r="Q149" s="167"/>
      <c r="R149" s="167">
        <v>2.63E-2</v>
      </c>
      <c r="S149" s="167"/>
      <c r="T149" s="146">
        <f t="shared" si="309"/>
        <v>167306.66960000002</v>
      </c>
      <c r="U149" s="167"/>
      <c r="V149" s="146">
        <f t="shared" si="310"/>
        <v>116099.3512</v>
      </c>
      <c r="W149" s="146"/>
      <c r="X149" s="146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</row>
    <row r="150" spans="1:114" x14ac:dyDescent="0.2">
      <c r="A150" s="143"/>
      <c r="B150" s="143" t="s">
        <v>317</v>
      </c>
      <c r="C150" s="143"/>
      <c r="D150" s="146">
        <v>787213</v>
      </c>
      <c r="E150" s="146"/>
      <c r="F150" s="146">
        <v>-366939</v>
      </c>
      <c r="G150" s="146"/>
      <c r="H150" s="146">
        <f t="shared" si="653"/>
        <v>420274</v>
      </c>
      <c r="I150" s="146"/>
      <c r="J150" s="156">
        <v>-0.08</v>
      </c>
      <c r="K150" s="146"/>
      <c r="L150" s="146">
        <f t="shared" si="654"/>
        <v>62977.04</v>
      </c>
      <c r="M150" s="143"/>
      <c r="N150" s="150">
        <f t="shared" si="655"/>
        <v>483251.04</v>
      </c>
      <c r="O150" s="143"/>
      <c r="P150" s="167">
        <v>3.85E-2</v>
      </c>
      <c r="Q150" s="167"/>
      <c r="R150" s="167">
        <v>2.7900000000000001E-2</v>
      </c>
      <c r="S150" s="167"/>
      <c r="T150" s="146">
        <f t="shared" si="309"/>
        <v>30307.700499999999</v>
      </c>
      <c r="U150" s="167"/>
      <c r="V150" s="146">
        <f t="shared" si="310"/>
        <v>21963.242700000003</v>
      </c>
      <c r="W150" s="146"/>
      <c r="X150" s="146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</row>
    <row r="151" spans="1:114" x14ac:dyDescent="0.2">
      <c r="A151" s="143"/>
      <c r="B151" s="143" t="s">
        <v>318</v>
      </c>
      <c r="C151" s="143"/>
      <c r="D151" s="146">
        <v>25996969</v>
      </c>
      <c r="E151" s="146"/>
      <c r="F151" s="146">
        <v>-13131439</v>
      </c>
      <c r="G151" s="146"/>
      <c r="H151" s="146">
        <f t="shared" si="653"/>
        <v>12865530</v>
      </c>
      <c r="I151" s="146"/>
      <c r="J151" s="156">
        <v>-0.08</v>
      </c>
      <c r="K151" s="146"/>
      <c r="L151" s="146">
        <f t="shared" si="654"/>
        <v>2079757.52</v>
      </c>
      <c r="M151" s="143"/>
      <c r="N151" s="150">
        <f t="shared" si="655"/>
        <v>14945287.52</v>
      </c>
      <c r="O151" s="143"/>
      <c r="P151" s="167">
        <v>4.4900000000000002E-2</v>
      </c>
      <c r="Q151" s="167"/>
      <c r="R151" s="167">
        <v>2.8299999999999999E-2</v>
      </c>
      <c r="S151" s="167"/>
      <c r="T151" s="146">
        <f t="shared" si="309"/>
        <v>1167263.9081000001</v>
      </c>
      <c r="U151" s="167"/>
      <c r="V151" s="146">
        <f t="shared" si="310"/>
        <v>735714.22269999993</v>
      </c>
      <c r="W151" s="146"/>
      <c r="X151" s="146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</row>
    <row r="152" spans="1:114" x14ac:dyDescent="0.2">
      <c r="A152" s="143"/>
      <c r="B152" s="143" t="s">
        <v>319</v>
      </c>
      <c r="C152" s="143"/>
      <c r="D152" s="146">
        <v>3315658</v>
      </c>
      <c r="E152" s="146"/>
      <c r="F152" s="146">
        <v>-1664621</v>
      </c>
      <c r="G152" s="146"/>
      <c r="H152" s="146">
        <f t="shared" si="653"/>
        <v>1651037</v>
      </c>
      <c r="I152" s="146"/>
      <c r="J152" s="156">
        <v>-0.08</v>
      </c>
      <c r="K152" s="146"/>
      <c r="L152" s="146">
        <f t="shared" si="654"/>
        <v>265252.64</v>
      </c>
      <c r="M152" s="143"/>
      <c r="N152" s="150">
        <f t="shared" si="655"/>
        <v>1916289.6400000001</v>
      </c>
      <c r="O152" s="143"/>
      <c r="P152" s="167">
        <v>3.7600000000000001E-2</v>
      </c>
      <c r="Q152" s="167"/>
      <c r="R152" s="167">
        <v>2.5600000000000001E-2</v>
      </c>
      <c r="S152" s="167"/>
      <c r="T152" s="146">
        <f t="shared" si="309"/>
        <v>124668.7408</v>
      </c>
      <c r="U152" s="167"/>
      <c r="V152" s="146">
        <f t="shared" si="310"/>
        <v>84880.844800000006</v>
      </c>
      <c r="W152" s="146"/>
      <c r="X152" s="146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</row>
    <row r="153" spans="1:114" x14ac:dyDescent="0.2">
      <c r="A153" s="143"/>
      <c r="B153" s="143" t="s">
        <v>320</v>
      </c>
      <c r="C153" s="143"/>
      <c r="D153" s="146">
        <v>10726603</v>
      </c>
      <c r="E153" s="146"/>
      <c r="F153" s="146">
        <v>-4196556</v>
      </c>
      <c r="G153" s="146"/>
      <c r="H153" s="146">
        <f t="shared" si="653"/>
        <v>6530047</v>
      </c>
      <c r="I153" s="146"/>
      <c r="J153" s="156">
        <v>-0.08</v>
      </c>
      <c r="K153" s="146"/>
      <c r="L153" s="146">
        <f t="shared" si="654"/>
        <v>858128.24</v>
      </c>
      <c r="M153" s="143"/>
      <c r="N153" s="150">
        <f t="shared" si="655"/>
        <v>7388175.2400000002</v>
      </c>
      <c r="O153" s="143"/>
      <c r="P153" s="167">
        <v>4.0399999999999998E-2</v>
      </c>
      <c r="Q153" s="167"/>
      <c r="R153" s="167">
        <v>2.98E-2</v>
      </c>
      <c r="S153" s="167"/>
      <c r="T153" s="146">
        <f t="shared" si="309"/>
        <v>433354.76120000001</v>
      </c>
      <c r="U153" s="167"/>
      <c r="V153" s="146">
        <f t="shared" si="310"/>
        <v>319652.76939999999</v>
      </c>
      <c r="W153" s="146"/>
      <c r="X153" s="146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</row>
    <row r="154" spans="1:114" x14ac:dyDescent="0.2">
      <c r="A154" s="143"/>
      <c r="B154" s="143" t="s">
        <v>321</v>
      </c>
      <c r="C154" s="143"/>
      <c r="D154" s="152">
        <v>41869</v>
      </c>
      <c r="E154" s="146"/>
      <c r="F154" s="152">
        <v>-19887</v>
      </c>
      <c r="G154" s="146"/>
      <c r="H154" s="152">
        <f t="shared" si="653"/>
        <v>21982</v>
      </c>
      <c r="I154" s="146"/>
      <c r="J154" s="156">
        <v>-0.08</v>
      </c>
      <c r="K154" s="146"/>
      <c r="L154" s="152">
        <f t="shared" si="654"/>
        <v>3349.52</v>
      </c>
      <c r="M154" s="143"/>
      <c r="N154" s="153">
        <f t="shared" si="655"/>
        <v>25331.52</v>
      </c>
      <c r="O154" s="143"/>
      <c r="P154" s="167">
        <v>4.6100000000000002E-2</v>
      </c>
      <c r="Q154" s="167"/>
      <c r="R154" s="167">
        <v>2.7400000000000001E-2</v>
      </c>
      <c r="S154" s="167"/>
      <c r="T154" s="152">
        <f t="shared" si="309"/>
        <v>1930.1609000000001</v>
      </c>
      <c r="U154" s="167"/>
      <c r="V154" s="152">
        <f t="shared" si="310"/>
        <v>1147.2106000000001</v>
      </c>
      <c r="W154" s="155"/>
      <c r="X154" s="155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</row>
    <row r="155" spans="1:114" x14ac:dyDescent="0.2">
      <c r="A155" s="143"/>
      <c r="B155" s="143" t="s">
        <v>295</v>
      </c>
      <c r="C155" s="143"/>
      <c r="D155" s="146">
        <f>SUM(D149:D154)</f>
        <v>45282736</v>
      </c>
      <c r="E155" s="146"/>
      <c r="F155" s="146">
        <f>SUM(F149:F154)</f>
        <v>-21515494</v>
      </c>
      <c r="G155" s="146"/>
      <c r="H155" s="146">
        <f>SUM(H149:H154)</f>
        <v>23767242</v>
      </c>
      <c r="I155" s="146"/>
      <c r="J155" s="156"/>
      <c r="K155" s="146"/>
      <c r="L155" s="146">
        <f>SUM(L149:L154)</f>
        <v>3622618.8800000004</v>
      </c>
      <c r="M155" s="146"/>
      <c r="N155" s="146">
        <f>SUM(N149:N154)</f>
        <v>27389860.879999999</v>
      </c>
      <c r="O155" s="143"/>
      <c r="P155" s="167"/>
      <c r="Q155" s="167"/>
      <c r="R155" s="167"/>
      <c r="S155" s="167"/>
      <c r="T155" s="146">
        <f>SUM(T149:T154)</f>
        <v>1924831.9411000002</v>
      </c>
      <c r="U155" s="167"/>
      <c r="V155" s="146">
        <f>SUM(V149:V154)</f>
        <v>1279457.6413999998</v>
      </c>
      <c r="W155" s="146"/>
      <c r="X155" s="167">
        <f>D155/$D$247</f>
        <v>4.3494134033168527E-2</v>
      </c>
      <c r="Y155" s="146">
        <f>$Y$6*X155*0.5</f>
        <v>1251148.1494024596</v>
      </c>
      <c r="Z155" s="146">
        <f>Z$6*$X155</f>
        <v>5398682.8989394177</v>
      </c>
      <c r="AA155" s="146">
        <f t="shared" ref="AA155:AN155" si="656">AA$6*$X155</f>
        <v>2318575.8153189286</v>
      </c>
      <c r="AB155" s="146">
        <f t="shared" si="656"/>
        <v>2949283.8179925652</v>
      </c>
      <c r="AC155" s="146">
        <f t="shared" si="656"/>
        <v>2949283.8179925652</v>
      </c>
      <c r="AD155" s="146">
        <f t="shared" si="656"/>
        <v>2949283.8179925652</v>
      </c>
      <c r="AE155" s="146">
        <f t="shared" si="656"/>
        <v>2949283.8179925652</v>
      </c>
      <c r="AF155" s="146">
        <f t="shared" si="656"/>
        <v>2949283.8179925652</v>
      </c>
      <c r="AG155" s="146">
        <f t="shared" si="656"/>
        <v>2949283.8179925652</v>
      </c>
      <c r="AH155" s="146">
        <f t="shared" si="656"/>
        <v>2949283.8179925652</v>
      </c>
      <c r="AI155" s="146">
        <f t="shared" si="656"/>
        <v>2949283.8179925652</v>
      </c>
      <c r="AJ155" s="146">
        <f t="shared" si="656"/>
        <v>2949283.8179925652</v>
      </c>
      <c r="AK155" s="146">
        <f t="shared" si="656"/>
        <v>2949283.8179925652</v>
      </c>
      <c r="AL155" s="146">
        <f t="shared" si="656"/>
        <v>2949283.8179925652</v>
      </c>
      <c r="AM155" s="146">
        <f t="shared" si="656"/>
        <v>2949283.8179925652</v>
      </c>
      <c r="AN155" s="146">
        <f t="shared" si="656"/>
        <v>2949283.8179925652</v>
      </c>
      <c r="AP155" s="146">
        <f>$D155+(Y155*0.5)</f>
        <v>45908310.074701227</v>
      </c>
      <c r="AQ155" s="146">
        <f>$D155+Y155+(Z155*0.5)</f>
        <v>49233225.59887217</v>
      </c>
      <c r="AR155" s="146">
        <f>AQ155+(Z155*0.5)+(AA155*0.5)</f>
        <v>53091854.956001341</v>
      </c>
      <c r="AS155" s="146">
        <f t="shared" ref="AS155" si="657">AR155+(AA155*0.5)+(AB155*0.5)</f>
        <v>55725784.772657089</v>
      </c>
      <c r="AT155" s="146">
        <f t="shared" ref="AT155" si="658">AS155+(AB155*0.5)+(AC155*0.5)</f>
        <v>58675068.590649657</v>
      </c>
      <c r="AU155" s="146">
        <f t="shared" ref="AU155" si="659">AT155+(AC155*0.5)+(AD155*0.5)</f>
        <v>61624352.408642225</v>
      </c>
      <c r="AV155" s="146">
        <f t="shared" ref="AV155" si="660">AU155+(AD155*0.5)+(AE155*0.5)</f>
        <v>64573636.226634793</v>
      </c>
      <c r="AW155" s="146">
        <f t="shared" ref="AW155" si="661">AV155+(AE155*0.5)+(AF155*0.5)</f>
        <v>67522920.044627354</v>
      </c>
      <c r="AX155" s="146">
        <f t="shared" ref="AX155" si="662">AW155+(AF155*0.5)+(AG155*0.5)</f>
        <v>70472203.862619922</v>
      </c>
      <c r="AY155" s="146">
        <f t="shared" ref="AY155" si="663">AX155+(AG155*0.5)+(AH155*0.5)</f>
        <v>73421487.68061249</v>
      </c>
      <c r="AZ155" s="146">
        <f t="shared" ref="AZ155" si="664">AY155+(AH155*0.5)+(AI155*0.5)</f>
        <v>76370771.498605058</v>
      </c>
      <c r="BA155" s="146">
        <f t="shared" ref="BA155" si="665">AZ155+(AI155*0.5)+(AJ155*0.5)</f>
        <v>79320055.316597626</v>
      </c>
      <c r="BB155" s="146">
        <f t="shared" ref="BB155" si="666">BA155+(AJ155*0.5)+(AK155*0.5)</f>
        <v>82269339.134590194</v>
      </c>
      <c r="BC155" s="146">
        <f t="shared" ref="BC155" si="667">BB155+(AK155*0.5)+(AL155*0.5)</f>
        <v>85218622.952582762</v>
      </c>
      <c r="BD155" s="146">
        <f t="shared" ref="BD155" si="668">BC155+(AL155*0.5)+(AM155*0.5)</f>
        <v>88167906.77057533</v>
      </c>
      <c r="BE155" s="146">
        <f t="shared" ref="BE155" si="669">BD155+(AM155*0.5)+(AN155*0.5)</f>
        <v>91117190.588567898</v>
      </c>
      <c r="BG155" s="146">
        <f>AP155*$T156</f>
        <v>1951423.2000846383</v>
      </c>
      <c r="BH155" s="146">
        <f>(AQ155*$T156*0.5)+(AQ155*$V156*0.5)</f>
        <v>1741916.7417284418</v>
      </c>
      <c r="BI155" s="146">
        <f>(AR155*$V156)</f>
        <v>1500103.2517018488</v>
      </c>
      <c r="BJ155" s="146">
        <f t="shared" ref="BJ155" si="670">(AS155*$V156)</f>
        <v>1574524.5859346455</v>
      </c>
      <c r="BK155" s="146">
        <f t="shared" ref="BK155" si="671">(AT155*$V156)</f>
        <v>1657856.2052428948</v>
      </c>
      <c r="BL155" s="146">
        <f t="shared" ref="BL155" si="672">(AU155*$V156)</f>
        <v>1741187.8245511441</v>
      </c>
      <c r="BM155" s="146">
        <f t="shared" ref="BM155" si="673">(AV155*$V156)</f>
        <v>1824519.4438593937</v>
      </c>
      <c r="BN155" s="146">
        <f t="shared" ref="BN155" si="674">(AW155*$V156)</f>
        <v>1907851.0631676428</v>
      </c>
      <c r="BO155" s="146">
        <f t="shared" ref="BO155" si="675">(AX155*$V156)</f>
        <v>1991182.6824758921</v>
      </c>
      <c r="BP155" s="146">
        <f t="shared" ref="BP155" si="676">(AY155*$V156)</f>
        <v>2074514.3017841415</v>
      </c>
      <c r="BQ155" s="146">
        <f t="shared" ref="BQ155" si="677">(AZ155*$V156)</f>
        <v>2157845.9210923905</v>
      </c>
      <c r="BR155" s="146">
        <f t="shared" ref="BR155" si="678">(BA155*$V156)</f>
        <v>2241177.5404006401</v>
      </c>
      <c r="BS155" s="146">
        <f t="shared" ref="BS155" si="679">(BB155*$V156)</f>
        <v>2324509.1597088897</v>
      </c>
      <c r="BT155" s="146">
        <f t="shared" ref="BT155" si="680">(BC155*$V156)</f>
        <v>2407840.7790171388</v>
      </c>
      <c r="BU155" s="146">
        <f t="shared" ref="BU155" si="681">(BD155*$V156)</f>
        <v>2491172.3983253883</v>
      </c>
      <c r="BV155" s="146">
        <f t="shared" ref="BV155" si="682">(BE155*$V156)</f>
        <v>2574504.0176336374</v>
      </c>
      <c r="BX155" s="150">
        <f>F155-BG155</f>
        <v>-23466917.200084638</v>
      </c>
      <c r="BY155" s="150">
        <f>BX155-BH155</f>
        <v>-25208833.941813082</v>
      </c>
      <c r="BZ155" s="150">
        <f>BY155-BI155</f>
        <v>-26708937.193514932</v>
      </c>
      <c r="CA155" s="146">
        <f t="shared" ref="CA155" si="683">BZ155-BJ155</f>
        <v>-28283461.779449578</v>
      </c>
      <c r="CB155" s="146">
        <f t="shared" ref="CB155" si="684">CA155-BK155</f>
        <v>-29941317.984692473</v>
      </c>
      <c r="CC155" s="146">
        <f t="shared" ref="CC155" si="685">CB155-BL155</f>
        <v>-31682505.809243616</v>
      </c>
      <c r="CD155" s="146">
        <f t="shared" ref="CD155" si="686">CC155-BM155</f>
        <v>-33507025.25310301</v>
      </c>
      <c r="CE155" s="146">
        <f t="shared" ref="CE155" si="687">CD155-BN155</f>
        <v>-35414876.316270649</v>
      </c>
      <c r="CF155" s="146">
        <f t="shared" ref="CF155" si="688">CE155-BO155</f>
        <v>-37406058.998746544</v>
      </c>
      <c r="CG155" s="146">
        <f t="shared" ref="CG155" si="689">CF155-BP155</f>
        <v>-39480573.300530687</v>
      </c>
      <c r="CH155" s="146">
        <f t="shared" ref="CH155" si="690">CG155-BQ155</f>
        <v>-41638419.221623078</v>
      </c>
      <c r="CI155" s="146">
        <f t="shared" ref="CI155" si="691">CH155-BR155</f>
        <v>-43879596.762023717</v>
      </c>
      <c r="CJ155" s="146">
        <f t="shared" ref="CJ155" si="692">CI155-BS155</f>
        <v>-46204105.921732605</v>
      </c>
      <c r="CK155" s="146">
        <f t="shared" ref="CK155" si="693">CJ155-BT155</f>
        <v>-48611946.70074974</v>
      </c>
      <c r="CL155" s="146">
        <f t="shared" ref="CL155" si="694">CK155-BU155</f>
        <v>-51103119.099075131</v>
      </c>
      <c r="CM155" s="146">
        <f t="shared" ref="CM155" si="695">CL155-BV155</f>
        <v>-53677623.11670877</v>
      </c>
      <c r="CO155" s="150">
        <f>D155+Y155</f>
        <v>46533884.149402462</v>
      </c>
      <c r="CP155" s="150">
        <f>CO155+Z155</f>
        <v>51932567.048341878</v>
      </c>
      <c r="CQ155" s="150">
        <f t="shared" ref="CQ155" si="696">CP155+AA155</f>
        <v>54251142.863660805</v>
      </c>
      <c r="CR155" s="150">
        <f t="shared" ref="CR155" si="697">CQ155+AB155</f>
        <v>57200426.681653373</v>
      </c>
      <c r="CS155" s="150">
        <f t="shared" ref="CS155" si="698">CR155+AC155</f>
        <v>60149710.499645941</v>
      </c>
      <c r="CT155" s="150">
        <f t="shared" ref="CT155" si="699">CS155+AD155</f>
        <v>63098994.317638509</v>
      </c>
      <c r="CU155" s="150">
        <f t="shared" ref="CU155" si="700">CT155+AE155</f>
        <v>66048278.135631077</v>
      </c>
      <c r="CV155" s="150">
        <f t="shared" ref="CV155" si="701">CU155+AF155</f>
        <v>68997561.953623638</v>
      </c>
      <c r="CW155" s="150">
        <f t="shared" ref="CW155" si="702">CV155+AG155</f>
        <v>71946845.771616206</v>
      </c>
      <c r="CX155" s="150">
        <f t="shared" ref="CX155" si="703">CW155+AH155</f>
        <v>74896129.589608774</v>
      </c>
      <c r="CY155" s="150">
        <f t="shared" ref="CY155" si="704">CX155+AI155</f>
        <v>77845413.407601342</v>
      </c>
      <c r="CZ155" s="150">
        <f t="shared" ref="CZ155" si="705">CY155+AJ155</f>
        <v>80794697.22559391</v>
      </c>
      <c r="DA155" s="150">
        <f t="shared" ref="DA155" si="706">CZ155+AK155</f>
        <v>83743981.043586478</v>
      </c>
      <c r="DB155" s="150">
        <f t="shared" ref="DB155" si="707">DA155+AL155</f>
        <v>86693264.861579046</v>
      </c>
      <c r="DC155" s="150">
        <f t="shared" ref="DC155" si="708">DB155+AM155</f>
        <v>89642548.679571614</v>
      </c>
      <c r="DD155" s="150">
        <f t="shared" ref="DD155" si="709">DC155+AN155</f>
        <v>92591832.497564182</v>
      </c>
      <c r="DF155" s="146">
        <f>DD155+CM155</f>
        <v>38914209.380855411</v>
      </c>
      <c r="DH155" s="150">
        <f>L155</f>
        <v>3622618.8800000004</v>
      </c>
      <c r="DJ155" s="150">
        <f>DF155+DH155</f>
        <v>42536828.260855414</v>
      </c>
    </row>
    <row r="156" spans="1:114" x14ac:dyDescent="0.2">
      <c r="A156" s="143"/>
      <c r="B156" s="143"/>
      <c r="C156" s="143"/>
      <c r="D156" s="146"/>
      <c r="E156" s="146"/>
      <c r="F156" s="146"/>
      <c r="G156" s="146"/>
      <c r="H156" s="146"/>
      <c r="I156" s="146"/>
      <c r="J156" s="156"/>
      <c r="K156" s="146"/>
      <c r="L156" s="146"/>
      <c r="M156" s="146"/>
      <c r="N156" s="146"/>
      <c r="O156" s="143"/>
      <c r="P156" s="167"/>
      <c r="Q156" s="167"/>
      <c r="R156" s="167"/>
      <c r="S156" s="167"/>
      <c r="T156" s="167">
        <f>T155/D155</f>
        <v>4.2506970892836511E-2</v>
      </c>
      <c r="U156" s="167"/>
      <c r="V156" s="167">
        <f>V155/D155</f>
        <v>2.8254866079646775E-2</v>
      </c>
      <c r="W156" s="167"/>
      <c r="X156" s="167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</row>
    <row r="157" spans="1:114" x14ac:dyDescent="0.2">
      <c r="A157" s="143" t="s">
        <v>331</v>
      </c>
      <c r="B157" s="143"/>
      <c r="C157" s="143"/>
      <c r="D157" s="146"/>
      <c r="E157" s="146"/>
      <c r="F157" s="146"/>
      <c r="G157" s="146"/>
      <c r="H157" s="146"/>
      <c r="I157" s="146"/>
      <c r="J157" s="156"/>
      <c r="K157" s="146"/>
      <c r="L157" s="146"/>
      <c r="M157" s="146"/>
      <c r="N157" s="146"/>
      <c r="O157" s="143"/>
      <c r="P157" s="167"/>
      <c r="Q157" s="167"/>
      <c r="R157" s="167"/>
      <c r="S157" s="167"/>
      <c r="T157" s="146"/>
      <c r="U157" s="167"/>
      <c r="V157" s="146"/>
      <c r="W157" s="146"/>
      <c r="X157" s="146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</row>
    <row r="158" spans="1:114" x14ac:dyDescent="0.2">
      <c r="A158" s="143"/>
      <c r="B158" s="143" t="s">
        <v>316</v>
      </c>
      <c r="C158" s="143"/>
      <c r="D158" s="146">
        <v>1053015</v>
      </c>
      <c r="E158" s="146"/>
      <c r="F158" s="146">
        <v>-473729</v>
      </c>
      <c r="G158" s="146"/>
      <c r="H158" s="146">
        <f t="shared" ref="H158:H163" si="710">SUM(D158:F158)</f>
        <v>579286</v>
      </c>
      <c r="I158" s="146"/>
      <c r="J158" s="156">
        <v>-0.06</v>
      </c>
      <c r="K158" s="146"/>
      <c r="L158" s="146">
        <f t="shared" ref="L158:L163" si="711">D158*-J158</f>
        <v>63180.899999999994</v>
      </c>
      <c r="M158" s="143"/>
      <c r="N158" s="150">
        <f t="shared" ref="N158:N163" si="712">H158+L158</f>
        <v>642466.9</v>
      </c>
      <c r="O158" s="143"/>
      <c r="P158" s="167">
        <v>3.9399999999999998E-2</v>
      </c>
      <c r="Q158" s="167"/>
      <c r="R158" s="167">
        <v>3.04E-2</v>
      </c>
      <c r="S158" s="167"/>
      <c r="T158" s="146">
        <f t="shared" si="309"/>
        <v>41488.790999999997</v>
      </c>
      <c r="U158" s="167"/>
      <c r="V158" s="146">
        <f t="shared" si="310"/>
        <v>32011.655999999999</v>
      </c>
      <c r="W158" s="146"/>
      <c r="X158" s="146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</row>
    <row r="159" spans="1:114" x14ac:dyDescent="0.2">
      <c r="A159" s="143"/>
      <c r="B159" s="143" t="s">
        <v>317</v>
      </c>
      <c r="C159" s="143"/>
      <c r="D159" s="146">
        <v>795788</v>
      </c>
      <c r="E159" s="146"/>
      <c r="F159" s="146">
        <v>-435928</v>
      </c>
      <c r="G159" s="146"/>
      <c r="H159" s="146">
        <f t="shared" si="710"/>
        <v>359860</v>
      </c>
      <c r="I159" s="146"/>
      <c r="J159" s="156">
        <v>-0.06</v>
      </c>
      <c r="K159" s="146"/>
      <c r="L159" s="146">
        <f t="shared" si="711"/>
        <v>47747.28</v>
      </c>
      <c r="M159" s="143"/>
      <c r="N159" s="150">
        <f t="shared" si="712"/>
        <v>407607.28</v>
      </c>
      <c r="O159" s="143"/>
      <c r="P159" s="167">
        <v>0.05</v>
      </c>
      <c r="Q159" s="167"/>
      <c r="R159" s="167">
        <v>2.6599999999999999E-2</v>
      </c>
      <c r="S159" s="167"/>
      <c r="T159" s="146">
        <f t="shared" ref="T159:T222" si="713">D159*P159</f>
        <v>39789.4</v>
      </c>
      <c r="U159" s="167"/>
      <c r="V159" s="146">
        <f t="shared" ref="V159:V222" si="714">D159*R159</f>
        <v>21167.960799999997</v>
      </c>
      <c r="W159" s="146"/>
      <c r="X159" s="146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</row>
    <row r="160" spans="1:114" x14ac:dyDescent="0.2">
      <c r="A160" s="143"/>
      <c r="B160" s="143" t="s">
        <v>318</v>
      </c>
      <c r="C160" s="143"/>
      <c r="D160" s="146">
        <v>16691314</v>
      </c>
      <c r="E160" s="146"/>
      <c r="F160" s="146">
        <v>-8330574</v>
      </c>
      <c r="G160" s="146"/>
      <c r="H160" s="146">
        <f t="shared" si="710"/>
        <v>8360740</v>
      </c>
      <c r="I160" s="146"/>
      <c r="J160" s="156">
        <v>-0.06</v>
      </c>
      <c r="K160" s="146"/>
      <c r="L160" s="146">
        <f t="shared" si="711"/>
        <v>1001478.84</v>
      </c>
      <c r="M160" s="143"/>
      <c r="N160" s="150">
        <f t="shared" si="712"/>
        <v>9362218.8399999999</v>
      </c>
      <c r="O160" s="143"/>
      <c r="P160" s="167">
        <v>4.41E-2</v>
      </c>
      <c r="Q160" s="167"/>
      <c r="R160" s="167">
        <v>3.0700000000000002E-2</v>
      </c>
      <c r="S160" s="167"/>
      <c r="T160" s="146">
        <f t="shared" si="713"/>
        <v>736086.94740000006</v>
      </c>
      <c r="U160" s="167"/>
      <c r="V160" s="146">
        <f t="shared" si="714"/>
        <v>512423.33980000002</v>
      </c>
      <c r="W160" s="146"/>
      <c r="X160" s="146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</row>
    <row r="161" spans="1:114" x14ac:dyDescent="0.2">
      <c r="A161" s="143"/>
      <c r="B161" s="143" t="s">
        <v>319</v>
      </c>
      <c r="C161" s="143"/>
      <c r="D161" s="146">
        <v>3010558</v>
      </c>
      <c r="E161" s="146"/>
      <c r="F161" s="146">
        <v>-1725296</v>
      </c>
      <c r="G161" s="146"/>
      <c r="H161" s="146">
        <f t="shared" si="710"/>
        <v>1285262</v>
      </c>
      <c r="I161" s="146"/>
      <c r="J161" s="156">
        <v>-0.06</v>
      </c>
      <c r="K161" s="146"/>
      <c r="L161" s="146">
        <f t="shared" si="711"/>
        <v>180633.47999999998</v>
      </c>
      <c r="M161" s="143"/>
      <c r="N161" s="150">
        <f t="shared" si="712"/>
        <v>1465895.48</v>
      </c>
      <c r="O161" s="143"/>
      <c r="P161" s="167">
        <v>3.9800000000000002E-2</v>
      </c>
      <c r="Q161" s="167"/>
      <c r="R161" s="167">
        <v>2.46E-2</v>
      </c>
      <c r="S161" s="167"/>
      <c r="T161" s="146">
        <f t="shared" si="713"/>
        <v>119820.2084</v>
      </c>
      <c r="U161" s="167"/>
      <c r="V161" s="146">
        <f t="shared" si="714"/>
        <v>74059.726800000004</v>
      </c>
      <c r="W161" s="146"/>
      <c r="X161" s="146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</row>
    <row r="162" spans="1:114" x14ac:dyDescent="0.2">
      <c r="A162" s="143"/>
      <c r="B162" s="143" t="s">
        <v>320</v>
      </c>
      <c r="C162" s="143"/>
      <c r="D162" s="146">
        <v>2310233</v>
      </c>
      <c r="E162" s="146"/>
      <c r="F162" s="146">
        <v>-1431833</v>
      </c>
      <c r="G162" s="146"/>
      <c r="H162" s="146">
        <f t="shared" si="710"/>
        <v>878400</v>
      </c>
      <c r="I162" s="146"/>
      <c r="J162" s="156">
        <v>-0.06</v>
      </c>
      <c r="K162" s="146"/>
      <c r="L162" s="146">
        <f t="shared" si="711"/>
        <v>138613.97999999998</v>
      </c>
      <c r="M162" s="143"/>
      <c r="N162" s="150">
        <f t="shared" si="712"/>
        <v>1017013.98</v>
      </c>
      <c r="O162" s="143"/>
      <c r="P162" s="167">
        <v>4.2299999999999997E-2</v>
      </c>
      <c r="Q162" s="167"/>
      <c r="R162" s="167">
        <v>2.2200000000000001E-2</v>
      </c>
      <c r="S162" s="167"/>
      <c r="T162" s="146">
        <f t="shared" si="713"/>
        <v>97722.855899999995</v>
      </c>
      <c r="U162" s="167"/>
      <c r="V162" s="146">
        <f t="shared" si="714"/>
        <v>51287.172600000005</v>
      </c>
      <c r="W162" s="146"/>
      <c r="X162" s="146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</row>
    <row r="163" spans="1:114" x14ac:dyDescent="0.2">
      <c r="A163" s="143"/>
      <c r="B163" s="143" t="s">
        <v>321</v>
      </c>
      <c r="C163" s="143"/>
      <c r="D163" s="152">
        <v>2112386</v>
      </c>
      <c r="E163" s="146"/>
      <c r="F163" s="152">
        <v>-1418209</v>
      </c>
      <c r="G163" s="146"/>
      <c r="H163" s="152">
        <f t="shared" si="710"/>
        <v>694177</v>
      </c>
      <c r="I163" s="146"/>
      <c r="J163" s="156">
        <v>-0.06</v>
      </c>
      <c r="K163" s="146"/>
      <c r="L163" s="152">
        <f t="shared" si="711"/>
        <v>126743.15999999999</v>
      </c>
      <c r="M163" s="143"/>
      <c r="N163" s="153">
        <f t="shared" si="712"/>
        <v>820920.16</v>
      </c>
      <c r="O163" s="143"/>
      <c r="P163" s="167">
        <v>4.0099999999999997E-2</v>
      </c>
      <c r="Q163" s="167"/>
      <c r="R163" s="167">
        <v>2.0899999999999998E-2</v>
      </c>
      <c r="S163" s="167"/>
      <c r="T163" s="152">
        <f t="shared" si="713"/>
        <v>84706.678599999999</v>
      </c>
      <c r="U163" s="167"/>
      <c r="V163" s="152">
        <f t="shared" si="714"/>
        <v>44148.867399999996</v>
      </c>
      <c r="W163" s="155"/>
      <c r="X163" s="155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</row>
    <row r="164" spans="1:114" x14ac:dyDescent="0.2">
      <c r="A164" s="143"/>
      <c r="B164" s="143" t="s">
        <v>295</v>
      </c>
      <c r="C164" s="143"/>
      <c r="D164" s="146">
        <f>SUM(D158:D163)</f>
        <v>25973294</v>
      </c>
      <c r="E164" s="146"/>
      <c r="F164" s="146">
        <f>SUM(F158:F163)</f>
        <v>-13815569</v>
      </c>
      <c r="G164" s="146"/>
      <c r="H164" s="146">
        <f>SUM(H158:H163)</f>
        <v>12157725</v>
      </c>
      <c r="I164" s="146"/>
      <c r="J164" s="156"/>
      <c r="K164" s="146"/>
      <c r="L164" s="146">
        <f>SUM(L158:L163)</f>
        <v>1558397.64</v>
      </c>
      <c r="M164" s="146"/>
      <c r="N164" s="146">
        <f>SUM(N158:N163)</f>
        <v>13716122.640000001</v>
      </c>
      <c r="O164" s="143"/>
      <c r="P164" s="167"/>
      <c r="Q164" s="167"/>
      <c r="R164" s="167"/>
      <c r="S164" s="167"/>
      <c r="T164" s="146">
        <f>SUM(T158:T163)</f>
        <v>1119614.8813</v>
      </c>
      <c r="U164" s="167"/>
      <c r="V164" s="146">
        <f>SUM(V158:V163)</f>
        <v>735098.72340000002</v>
      </c>
      <c r="W164" s="146"/>
      <c r="X164" s="167">
        <f>D164/$D$247</f>
        <v>2.4947386803635098E-2</v>
      </c>
      <c r="Y164" s="146">
        <f>$Y$6*X164*0.5</f>
        <v>717634.17126531433</v>
      </c>
      <c r="Z164" s="146">
        <f>Z$6*$X164</f>
        <v>3096579.1940426431</v>
      </c>
      <c r="AA164" s="146">
        <f t="shared" ref="AA164:AN164" si="715">AA$6*$X164</f>
        <v>1329889.8571978565</v>
      </c>
      <c r="AB164" s="146">
        <f t="shared" si="715"/>
        <v>1691651.6637635012</v>
      </c>
      <c r="AC164" s="146">
        <f t="shared" si="715"/>
        <v>1691651.6637635012</v>
      </c>
      <c r="AD164" s="146">
        <f t="shared" si="715"/>
        <v>1691651.6637635012</v>
      </c>
      <c r="AE164" s="146">
        <f t="shared" si="715"/>
        <v>1691651.6637635012</v>
      </c>
      <c r="AF164" s="146">
        <f t="shared" si="715"/>
        <v>1691651.6637635012</v>
      </c>
      <c r="AG164" s="146">
        <f t="shared" si="715"/>
        <v>1691651.6637635012</v>
      </c>
      <c r="AH164" s="146">
        <f t="shared" si="715"/>
        <v>1691651.6637635012</v>
      </c>
      <c r="AI164" s="146">
        <f t="shared" si="715"/>
        <v>1691651.6637635012</v>
      </c>
      <c r="AJ164" s="146">
        <f t="shared" si="715"/>
        <v>1691651.6637635012</v>
      </c>
      <c r="AK164" s="146">
        <f t="shared" si="715"/>
        <v>1691651.6637635012</v>
      </c>
      <c r="AL164" s="146">
        <f t="shared" si="715"/>
        <v>1691651.6637635012</v>
      </c>
      <c r="AM164" s="146">
        <f t="shared" si="715"/>
        <v>1691651.6637635012</v>
      </c>
      <c r="AN164" s="146">
        <f t="shared" si="715"/>
        <v>1691651.6637635012</v>
      </c>
      <c r="AP164" s="146">
        <f>$D164+(Y164*0.5)</f>
        <v>26332111.085632656</v>
      </c>
      <c r="AQ164" s="146">
        <f>$D164+Y164+(Z164*0.5)</f>
        <v>28239217.768286638</v>
      </c>
      <c r="AR164" s="146">
        <f>AQ164+(Z164*0.5)+(AA164*0.5)</f>
        <v>30452452.29390689</v>
      </c>
      <c r="AS164" s="146">
        <f t="shared" ref="AS164" si="716">AR164+(AA164*0.5)+(AB164*0.5)</f>
        <v>31963223.054387569</v>
      </c>
      <c r="AT164" s="146">
        <f t="shared" ref="AT164" si="717">AS164+(AB164*0.5)+(AC164*0.5)</f>
        <v>33654874.71815107</v>
      </c>
      <c r="AU164" s="146">
        <f t="shared" ref="AU164" si="718">AT164+(AC164*0.5)+(AD164*0.5)</f>
        <v>35346526.381914578</v>
      </c>
      <c r="AV164" s="146">
        <f t="shared" ref="AV164" si="719">AU164+(AD164*0.5)+(AE164*0.5)</f>
        <v>37038178.045678087</v>
      </c>
      <c r="AW164" s="146">
        <f t="shared" ref="AW164" si="720">AV164+(AE164*0.5)+(AF164*0.5)</f>
        <v>38729829.709441595</v>
      </c>
      <c r="AX164" s="146">
        <f t="shared" ref="AX164" si="721">AW164+(AF164*0.5)+(AG164*0.5)</f>
        <v>40421481.373205103</v>
      </c>
      <c r="AY164" s="146">
        <f t="shared" ref="AY164" si="722">AX164+(AG164*0.5)+(AH164*0.5)</f>
        <v>42113133.036968611</v>
      </c>
      <c r="AZ164" s="146">
        <f t="shared" ref="AZ164" si="723">AY164+(AH164*0.5)+(AI164*0.5)</f>
        <v>43804784.700732119</v>
      </c>
      <c r="BA164" s="146">
        <f t="shared" ref="BA164" si="724">AZ164+(AI164*0.5)+(AJ164*0.5)</f>
        <v>45496436.364495628</v>
      </c>
      <c r="BB164" s="146">
        <f t="shared" ref="BB164" si="725">BA164+(AJ164*0.5)+(AK164*0.5)</f>
        <v>47188088.028259136</v>
      </c>
      <c r="BC164" s="146">
        <f t="shared" ref="BC164" si="726">BB164+(AK164*0.5)+(AL164*0.5)</f>
        <v>48879739.692022644</v>
      </c>
      <c r="BD164" s="146">
        <f t="shared" ref="BD164" si="727">BC164+(AL164*0.5)+(AM164*0.5)</f>
        <v>50571391.355786152</v>
      </c>
      <c r="BE164" s="146">
        <f t="shared" ref="BE164" si="728">BD164+(AM164*0.5)+(AN164*0.5)</f>
        <v>52263043.01954966</v>
      </c>
      <c r="BG164" s="146">
        <f>AP164*$T165</f>
        <v>1135082.1897106706</v>
      </c>
      <c r="BH164" s="146">
        <f>(AQ164*$T165*0.5)+(AQ164*$V165*0.5)</f>
        <v>1008259.8953549596</v>
      </c>
      <c r="BI164" s="146">
        <f>(AR164*$V165)</f>
        <v>861868.30232816667</v>
      </c>
      <c r="BJ164" s="146">
        <f t="shared" ref="BJ164" si="729">(AS164*$V165)</f>
        <v>904626.28509998578</v>
      </c>
      <c r="BK164" s="146">
        <f t="shared" ref="BK164" si="730">(AT164*$V165)</f>
        <v>952503.57700104523</v>
      </c>
      <c r="BL164" s="146">
        <f t="shared" ref="BL164" si="731">(AU164*$V165)</f>
        <v>1000380.8689021049</v>
      </c>
      <c r="BM164" s="146">
        <f t="shared" ref="BM164" si="732">(AV164*$V165)</f>
        <v>1048258.1608031645</v>
      </c>
      <c r="BN164" s="146">
        <f t="shared" ref="BN164" si="733">(AW164*$V165)</f>
        <v>1096135.4527042243</v>
      </c>
      <c r="BO164" s="146">
        <f t="shared" ref="BO164" si="734">(AX164*$V165)</f>
        <v>1144012.7446052837</v>
      </c>
      <c r="BP164" s="146">
        <f t="shared" ref="BP164" si="735">(AY164*$V165)</f>
        <v>1191890.0365063434</v>
      </c>
      <c r="BQ164" s="146">
        <f t="shared" ref="BQ164" si="736">(AZ164*$V165)</f>
        <v>1239767.3284074031</v>
      </c>
      <c r="BR164" s="146">
        <f t="shared" ref="BR164" si="737">(BA164*$V165)</f>
        <v>1287644.6203084628</v>
      </c>
      <c r="BS164" s="146">
        <f t="shared" ref="BS164" si="738">(BB164*$V165)</f>
        <v>1335521.9122095224</v>
      </c>
      <c r="BT164" s="146">
        <f t="shared" ref="BT164" si="739">(BC164*$V165)</f>
        <v>1383399.2041105819</v>
      </c>
      <c r="BU164" s="146">
        <f t="shared" ref="BU164" si="740">(BD164*$V165)</f>
        <v>1431276.4960116416</v>
      </c>
      <c r="BV164" s="146">
        <f t="shared" ref="BV164" si="741">(BE164*$V165)</f>
        <v>1479153.7879127013</v>
      </c>
      <c r="BX164" s="150">
        <f>F164-BG164</f>
        <v>-14950651.189710671</v>
      </c>
      <c r="BY164" s="150">
        <f>BX164-BH164</f>
        <v>-15958911.085065631</v>
      </c>
      <c r="BZ164" s="150">
        <f>BY164-BI164</f>
        <v>-16820779.387393799</v>
      </c>
      <c r="CA164" s="146">
        <f t="shared" ref="CA164" si="742">BZ164-BJ164</f>
        <v>-17725405.672493786</v>
      </c>
      <c r="CB164" s="146">
        <f t="shared" ref="CB164" si="743">CA164-BK164</f>
        <v>-18677909.249494832</v>
      </c>
      <c r="CC164" s="146">
        <f t="shared" ref="CC164" si="744">CB164-BL164</f>
        <v>-19678290.118396938</v>
      </c>
      <c r="CD164" s="146">
        <f t="shared" ref="CD164" si="745">CC164-BM164</f>
        <v>-20726548.279200103</v>
      </c>
      <c r="CE164" s="146">
        <f t="shared" ref="CE164" si="746">CD164-BN164</f>
        <v>-21822683.731904328</v>
      </c>
      <c r="CF164" s="146">
        <f t="shared" ref="CF164" si="747">CE164-BO164</f>
        <v>-22966696.476509612</v>
      </c>
      <c r="CG164" s="146">
        <f t="shared" ref="CG164" si="748">CF164-BP164</f>
        <v>-24158586.513015956</v>
      </c>
      <c r="CH164" s="146">
        <f t="shared" ref="CH164" si="749">CG164-BQ164</f>
        <v>-25398353.841423359</v>
      </c>
      <c r="CI164" s="146">
        <f t="shared" ref="CI164" si="750">CH164-BR164</f>
        <v>-26685998.461731821</v>
      </c>
      <c r="CJ164" s="146">
        <f t="shared" ref="CJ164" si="751">CI164-BS164</f>
        <v>-28021520.373941343</v>
      </c>
      <c r="CK164" s="146">
        <f t="shared" ref="CK164" si="752">CJ164-BT164</f>
        <v>-29404919.578051925</v>
      </c>
      <c r="CL164" s="146">
        <f t="shared" ref="CL164" si="753">CK164-BU164</f>
        <v>-30836196.074063566</v>
      </c>
      <c r="CM164" s="146">
        <f t="shared" ref="CM164" si="754">CL164-BV164</f>
        <v>-32315349.861976266</v>
      </c>
      <c r="CO164" s="150">
        <f>D164+Y164</f>
        <v>26690928.171265315</v>
      </c>
      <c r="CP164" s="150">
        <f>CO164+Z164</f>
        <v>29787507.365307957</v>
      </c>
      <c r="CQ164" s="150">
        <f t="shared" ref="CQ164" si="755">CP164+AA164</f>
        <v>31117397.222505815</v>
      </c>
      <c r="CR164" s="150">
        <f t="shared" ref="CR164" si="756">CQ164+AB164</f>
        <v>32809048.886269316</v>
      </c>
      <c r="CS164" s="150">
        <f t="shared" ref="CS164" si="757">CR164+AC164</f>
        <v>34500700.550032817</v>
      </c>
      <c r="CT164" s="150">
        <f t="shared" ref="CT164" si="758">CS164+AD164</f>
        <v>36192352.213796318</v>
      </c>
      <c r="CU164" s="150">
        <f t="shared" ref="CU164" si="759">CT164+AE164</f>
        <v>37884003.877559818</v>
      </c>
      <c r="CV164" s="150">
        <f t="shared" ref="CV164" si="760">CU164+AF164</f>
        <v>39575655.541323319</v>
      </c>
      <c r="CW164" s="150">
        <f t="shared" ref="CW164" si="761">CV164+AG164</f>
        <v>41267307.20508682</v>
      </c>
      <c r="CX164" s="150">
        <f t="shared" ref="CX164" si="762">CW164+AH164</f>
        <v>42958958.868850321</v>
      </c>
      <c r="CY164" s="150">
        <f t="shared" ref="CY164" si="763">CX164+AI164</f>
        <v>44650610.532613821</v>
      </c>
      <c r="CZ164" s="150">
        <f t="shared" ref="CZ164" si="764">CY164+AJ164</f>
        <v>46342262.196377322</v>
      </c>
      <c r="DA164" s="150">
        <f t="shared" ref="DA164" si="765">CZ164+AK164</f>
        <v>48033913.860140823</v>
      </c>
      <c r="DB164" s="150">
        <f t="shared" ref="DB164" si="766">DA164+AL164</f>
        <v>49725565.523904324</v>
      </c>
      <c r="DC164" s="150">
        <f t="shared" ref="DC164" si="767">DB164+AM164</f>
        <v>51417217.187667824</v>
      </c>
      <c r="DD164" s="150">
        <f t="shared" ref="DD164" si="768">DC164+AN164</f>
        <v>53108868.851431325</v>
      </c>
      <c r="DF164" s="146">
        <f>DD164+CM164</f>
        <v>20793518.989455059</v>
      </c>
      <c r="DH164" s="150">
        <f>L164</f>
        <v>1558397.64</v>
      </c>
      <c r="DJ164" s="150">
        <f>DF164+DH164</f>
        <v>22351916.62945506</v>
      </c>
    </row>
    <row r="165" spans="1:114" x14ac:dyDescent="0.2">
      <c r="A165" s="143"/>
      <c r="B165" s="143"/>
      <c r="C165" s="143"/>
      <c r="D165" s="146"/>
      <c r="E165" s="146"/>
      <c r="F165" s="146"/>
      <c r="G165" s="146"/>
      <c r="H165" s="146"/>
      <c r="I165" s="146"/>
      <c r="J165" s="156"/>
      <c r="K165" s="146"/>
      <c r="L165" s="146"/>
      <c r="M165" s="146"/>
      <c r="N165" s="146"/>
      <c r="O165" s="143"/>
      <c r="P165" s="167"/>
      <c r="Q165" s="167"/>
      <c r="R165" s="167"/>
      <c r="S165" s="167"/>
      <c r="T165" s="167">
        <f>T164/D164</f>
        <v>4.3106387711162091E-2</v>
      </c>
      <c r="U165" s="167"/>
      <c r="V165" s="167">
        <f>V164/D164</f>
        <v>2.8302098432335922E-2</v>
      </c>
      <c r="W165" s="167"/>
      <c r="X165" s="167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</row>
    <row r="166" spans="1:114" x14ac:dyDescent="0.2">
      <c r="A166" s="143" t="s">
        <v>332</v>
      </c>
      <c r="B166" s="143"/>
      <c r="C166" s="143"/>
      <c r="D166" s="146"/>
      <c r="E166" s="146"/>
      <c r="F166" s="146"/>
      <c r="G166" s="146"/>
      <c r="H166" s="146"/>
      <c r="I166" s="146"/>
      <c r="J166" s="156"/>
      <c r="K166" s="146"/>
      <c r="L166" s="146"/>
      <c r="M166" s="146"/>
      <c r="N166" s="146"/>
      <c r="O166" s="143"/>
      <c r="P166" s="167"/>
      <c r="Q166" s="167"/>
      <c r="R166" s="167"/>
      <c r="S166" s="167"/>
      <c r="T166" s="146"/>
      <c r="U166" s="167"/>
      <c r="V166" s="146"/>
      <c r="W166" s="146"/>
      <c r="X166" s="146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</row>
    <row r="167" spans="1:114" x14ac:dyDescent="0.2">
      <c r="A167" s="143"/>
      <c r="B167" s="143" t="s">
        <v>316</v>
      </c>
      <c r="C167" s="143"/>
      <c r="D167" s="146">
        <v>222026</v>
      </c>
      <c r="E167" s="146"/>
      <c r="F167" s="146">
        <v>-113800</v>
      </c>
      <c r="G167" s="146"/>
      <c r="H167" s="146">
        <f t="shared" ref="H167:H172" si="769">SUM(D167:F167)</f>
        <v>108226</v>
      </c>
      <c r="I167" s="146"/>
      <c r="J167" s="156">
        <v>-0.06</v>
      </c>
      <c r="K167" s="146"/>
      <c r="L167" s="146">
        <f t="shared" ref="L167:L172" si="770">D167*-J167</f>
        <v>13321.56</v>
      </c>
      <c r="M167" s="143"/>
      <c r="N167" s="150">
        <f t="shared" ref="N167:N172" si="771">H167+L167</f>
        <v>121547.56</v>
      </c>
      <c r="O167" s="143"/>
      <c r="P167" s="167">
        <v>4.3400000000000001E-2</v>
      </c>
      <c r="Q167" s="167"/>
      <c r="R167" s="167">
        <v>0.03</v>
      </c>
      <c r="S167" s="167"/>
      <c r="T167" s="146">
        <f t="shared" si="713"/>
        <v>9635.9284000000007</v>
      </c>
      <c r="U167" s="167"/>
      <c r="V167" s="146">
        <f t="shared" si="714"/>
        <v>6660.78</v>
      </c>
      <c r="W167" s="146"/>
      <c r="X167" s="146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</row>
    <row r="168" spans="1:114" x14ac:dyDescent="0.2">
      <c r="A168" s="143"/>
      <c r="B168" s="143" t="s">
        <v>317</v>
      </c>
      <c r="C168" s="143"/>
      <c r="D168" s="146">
        <v>993493</v>
      </c>
      <c r="E168" s="146"/>
      <c r="F168" s="146">
        <v>-429833</v>
      </c>
      <c r="G168" s="146"/>
      <c r="H168" s="146">
        <f t="shared" si="769"/>
        <v>563660</v>
      </c>
      <c r="I168" s="146"/>
      <c r="J168" s="156">
        <v>-0.06</v>
      </c>
      <c r="K168" s="146"/>
      <c r="L168" s="146">
        <f t="shared" si="770"/>
        <v>59609.579999999994</v>
      </c>
      <c r="M168" s="143"/>
      <c r="N168" s="150">
        <f t="shared" si="771"/>
        <v>623269.57999999996</v>
      </c>
      <c r="O168" s="143"/>
      <c r="P168" s="167">
        <v>6.9599999999999995E-2</v>
      </c>
      <c r="Q168" s="167"/>
      <c r="R168" s="167">
        <v>3.4599999999999999E-2</v>
      </c>
      <c r="S168" s="167"/>
      <c r="T168" s="146">
        <f t="shared" si="713"/>
        <v>69147.112799999988</v>
      </c>
      <c r="U168" s="167"/>
      <c r="V168" s="146">
        <f t="shared" si="714"/>
        <v>34374.857799999998</v>
      </c>
      <c r="W168" s="146"/>
      <c r="X168" s="146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</row>
    <row r="169" spans="1:114" x14ac:dyDescent="0.2">
      <c r="A169" s="143"/>
      <c r="B169" s="143" t="s">
        <v>318</v>
      </c>
      <c r="C169" s="143"/>
      <c r="D169" s="146">
        <v>43034792</v>
      </c>
      <c r="E169" s="146"/>
      <c r="F169" s="146">
        <v>-19450048</v>
      </c>
      <c r="G169" s="146"/>
      <c r="H169" s="146">
        <f t="shared" si="769"/>
        <v>23584744</v>
      </c>
      <c r="I169" s="146"/>
      <c r="J169" s="156">
        <v>-0.06</v>
      </c>
      <c r="K169" s="146"/>
      <c r="L169" s="146">
        <f t="shared" si="770"/>
        <v>2582087.52</v>
      </c>
      <c r="M169" s="143"/>
      <c r="N169" s="150">
        <f t="shared" si="771"/>
        <v>26166831.52</v>
      </c>
      <c r="O169" s="143"/>
      <c r="P169" s="167">
        <v>5.4199999999999998E-2</v>
      </c>
      <c r="Q169" s="167"/>
      <c r="R169" s="167">
        <v>3.5900000000000001E-2</v>
      </c>
      <c r="S169" s="167"/>
      <c r="T169" s="146">
        <f t="shared" si="713"/>
        <v>2332485.7264</v>
      </c>
      <c r="U169" s="167"/>
      <c r="V169" s="146">
        <f t="shared" si="714"/>
        <v>1544949.0328000002</v>
      </c>
      <c r="W169" s="146"/>
      <c r="X169" s="146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</row>
    <row r="170" spans="1:114" x14ac:dyDescent="0.2">
      <c r="A170" s="143"/>
      <c r="B170" s="143" t="s">
        <v>319</v>
      </c>
      <c r="C170" s="143"/>
      <c r="D170" s="146">
        <v>3322577</v>
      </c>
      <c r="E170" s="146"/>
      <c r="F170" s="146">
        <v>-2150436</v>
      </c>
      <c r="G170" s="146"/>
      <c r="H170" s="146">
        <f t="shared" si="769"/>
        <v>1172141</v>
      </c>
      <c r="I170" s="146"/>
      <c r="J170" s="156">
        <v>-0.06</v>
      </c>
      <c r="K170" s="146"/>
      <c r="L170" s="146">
        <f t="shared" si="770"/>
        <v>199354.62</v>
      </c>
      <c r="M170" s="143"/>
      <c r="N170" s="150">
        <f t="shared" si="771"/>
        <v>1371495.62</v>
      </c>
      <c r="O170" s="143"/>
      <c r="P170" s="167">
        <v>4.02E-2</v>
      </c>
      <c r="Q170" s="167"/>
      <c r="R170" s="167">
        <v>2.3300000000000001E-2</v>
      </c>
      <c r="S170" s="167"/>
      <c r="T170" s="146">
        <f t="shared" si="713"/>
        <v>133567.59539999999</v>
      </c>
      <c r="U170" s="167"/>
      <c r="V170" s="146">
        <f t="shared" si="714"/>
        <v>77416.044099999999</v>
      </c>
      <c r="W170" s="146"/>
      <c r="X170" s="146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</row>
    <row r="171" spans="1:114" x14ac:dyDescent="0.2">
      <c r="A171" s="143"/>
      <c r="B171" s="143" t="s">
        <v>320</v>
      </c>
      <c r="C171" s="143"/>
      <c r="D171" s="146">
        <v>2218579</v>
      </c>
      <c r="E171" s="146"/>
      <c r="F171" s="146">
        <v>-1388628</v>
      </c>
      <c r="G171" s="146"/>
      <c r="H171" s="146">
        <f t="shared" si="769"/>
        <v>829951</v>
      </c>
      <c r="I171" s="146"/>
      <c r="J171" s="156">
        <v>-0.06</v>
      </c>
      <c r="K171" s="146"/>
      <c r="L171" s="146">
        <f t="shared" si="770"/>
        <v>133114.74</v>
      </c>
      <c r="M171" s="143"/>
      <c r="N171" s="150">
        <f t="shared" si="771"/>
        <v>963065.74</v>
      </c>
      <c r="O171" s="143"/>
      <c r="P171" s="167">
        <v>4.4400000000000002E-2</v>
      </c>
      <c r="Q171" s="167"/>
      <c r="R171" s="167">
        <v>2.3900000000000001E-2</v>
      </c>
      <c r="S171" s="167"/>
      <c r="T171" s="146">
        <f t="shared" si="713"/>
        <v>98504.907600000006</v>
      </c>
      <c r="U171" s="167"/>
      <c r="V171" s="146">
        <f t="shared" si="714"/>
        <v>53024.038100000005</v>
      </c>
      <c r="W171" s="146"/>
      <c r="X171" s="146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</row>
    <row r="172" spans="1:114" x14ac:dyDescent="0.2">
      <c r="A172" s="143"/>
      <c r="B172" s="143" t="s">
        <v>321</v>
      </c>
      <c r="C172" s="143"/>
      <c r="D172" s="152">
        <v>118068</v>
      </c>
      <c r="E172" s="146"/>
      <c r="F172" s="152">
        <v>-52843</v>
      </c>
      <c r="G172" s="146"/>
      <c r="H172" s="152">
        <f t="shared" si="769"/>
        <v>65225</v>
      </c>
      <c r="I172" s="146"/>
      <c r="J172" s="156">
        <v>-0.06</v>
      </c>
      <c r="K172" s="146"/>
      <c r="L172" s="152">
        <f t="shared" si="770"/>
        <v>7084.08</v>
      </c>
      <c r="M172" s="143"/>
      <c r="N172" s="153">
        <f t="shared" si="771"/>
        <v>72309.08</v>
      </c>
      <c r="O172" s="143"/>
      <c r="P172" s="167">
        <v>6.2199999999999998E-2</v>
      </c>
      <c r="Q172" s="167"/>
      <c r="R172" s="167">
        <v>3.3799999999999997E-2</v>
      </c>
      <c r="S172" s="167"/>
      <c r="T172" s="152">
        <f t="shared" si="713"/>
        <v>7343.8296</v>
      </c>
      <c r="U172" s="167"/>
      <c r="V172" s="152">
        <f t="shared" si="714"/>
        <v>3990.6983999999998</v>
      </c>
      <c r="W172" s="155"/>
      <c r="X172" s="155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</row>
    <row r="173" spans="1:114" x14ac:dyDescent="0.2">
      <c r="A173" s="143"/>
      <c r="B173" s="143" t="s">
        <v>295</v>
      </c>
      <c r="C173" s="143"/>
      <c r="D173" s="146">
        <f>SUM(D167:D172)</f>
        <v>49909535</v>
      </c>
      <c r="E173" s="146"/>
      <c r="F173" s="146">
        <f>SUM(F167:F172)</f>
        <v>-23585588</v>
      </c>
      <c r="G173" s="146"/>
      <c r="H173" s="146">
        <f>SUM(H167:H172)</f>
        <v>26323947</v>
      </c>
      <c r="I173" s="146"/>
      <c r="J173" s="156"/>
      <c r="K173" s="146"/>
      <c r="L173" s="146">
        <f>SUM(L167:L172)</f>
        <v>2994572.1000000006</v>
      </c>
      <c r="M173" s="146"/>
      <c r="N173" s="146">
        <f>SUM(N167:N172)</f>
        <v>29318519.099999998</v>
      </c>
      <c r="O173" s="143"/>
      <c r="P173" s="167"/>
      <c r="Q173" s="167"/>
      <c r="R173" s="167"/>
      <c r="S173" s="167"/>
      <c r="T173" s="146">
        <f>SUM(T167:T172)</f>
        <v>2650685.1001999998</v>
      </c>
      <c r="U173" s="167"/>
      <c r="V173" s="146">
        <f>SUM(V167:V172)</f>
        <v>1720415.4512000002</v>
      </c>
      <c r="W173" s="146"/>
      <c r="X173" s="167">
        <f>D173/$D$247</f>
        <v>4.7938181227015875E-2</v>
      </c>
      <c r="Y173" s="146">
        <f>$Y$6*X173*0.5</f>
        <v>1378985.1910182126</v>
      </c>
      <c r="Z173" s="146">
        <f>Z$6*$X173</f>
        <v>5950297.5504509779</v>
      </c>
      <c r="AA173" s="146">
        <f t="shared" ref="AA173:AN173" si="772">AA$6*$X173</f>
        <v>2555478.1143262549</v>
      </c>
      <c r="AB173" s="146">
        <f t="shared" si="772"/>
        <v>3250629.2009173995</v>
      </c>
      <c r="AC173" s="146">
        <f t="shared" si="772"/>
        <v>3250629.2009173995</v>
      </c>
      <c r="AD173" s="146">
        <f t="shared" si="772"/>
        <v>3250629.2009173995</v>
      </c>
      <c r="AE173" s="146">
        <f t="shared" si="772"/>
        <v>3250629.2009173995</v>
      </c>
      <c r="AF173" s="146">
        <f t="shared" si="772"/>
        <v>3250629.2009173995</v>
      </c>
      <c r="AG173" s="146">
        <f t="shared" si="772"/>
        <v>3250629.2009173995</v>
      </c>
      <c r="AH173" s="146">
        <f t="shared" si="772"/>
        <v>3250629.2009173995</v>
      </c>
      <c r="AI173" s="146">
        <f t="shared" si="772"/>
        <v>3250629.2009173995</v>
      </c>
      <c r="AJ173" s="146">
        <f t="shared" si="772"/>
        <v>3250629.2009173995</v>
      </c>
      <c r="AK173" s="146">
        <f t="shared" si="772"/>
        <v>3250629.2009173995</v>
      </c>
      <c r="AL173" s="146">
        <f t="shared" si="772"/>
        <v>3250629.2009173995</v>
      </c>
      <c r="AM173" s="146">
        <f t="shared" si="772"/>
        <v>3250629.2009173995</v>
      </c>
      <c r="AN173" s="146">
        <f t="shared" si="772"/>
        <v>3250629.2009173995</v>
      </c>
      <c r="AP173" s="146">
        <f>$D173+(Y173*0.5)</f>
        <v>50599027.595509104</v>
      </c>
      <c r="AQ173" s="146">
        <f>$D173+Y173+(Z173*0.5)</f>
        <v>54263668.966243699</v>
      </c>
      <c r="AR173" s="146">
        <f>AQ173+(Z173*0.5)+(AA173*0.5)</f>
        <v>58516556.798632316</v>
      </c>
      <c r="AS173" s="146">
        <f t="shared" ref="AS173" si="773">AR173+(AA173*0.5)+(AB173*0.5)</f>
        <v>61419610.45625414</v>
      </c>
      <c r="AT173" s="146">
        <f t="shared" ref="AT173" si="774">AS173+(AB173*0.5)+(AC173*0.5)</f>
        <v>64670239.657171533</v>
      </c>
      <c r="AU173" s="146">
        <f t="shared" ref="AU173" si="775">AT173+(AC173*0.5)+(AD173*0.5)</f>
        <v>67920868.858088925</v>
      </c>
      <c r="AV173" s="146">
        <f t="shared" ref="AV173" si="776">AU173+(AD173*0.5)+(AE173*0.5)</f>
        <v>71171498.059006318</v>
      </c>
      <c r="AW173" s="146">
        <f t="shared" ref="AW173" si="777">AV173+(AE173*0.5)+(AF173*0.5)</f>
        <v>74422127.259923711</v>
      </c>
      <c r="AX173" s="146">
        <f t="shared" ref="AX173" si="778">AW173+(AF173*0.5)+(AG173*0.5)</f>
        <v>77672756.460841104</v>
      </c>
      <c r="AY173" s="146">
        <f t="shared" ref="AY173" si="779">AX173+(AG173*0.5)+(AH173*0.5)</f>
        <v>80923385.661758497</v>
      </c>
      <c r="AZ173" s="146">
        <f t="shared" ref="AZ173" si="780">AY173+(AH173*0.5)+(AI173*0.5)</f>
        <v>84174014.86267589</v>
      </c>
      <c r="BA173" s="146">
        <f t="shared" ref="BA173" si="781">AZ173+(AI173*0.5)+(AJ173*0.5)</f>
        <v>87424644.063593283</v>
      </c>
      <c r="BB173" s="146">
        <f t="shared" ref="BB173" si="782">BA173+(AJ173*0.5)+(AK173*0.5)</f>
        <v>90675273.264510676</v>
      </c>
      <c r="BC173" s="146">
        <f t="shared" ref="BC173" si="783">BB173+(AK173*0.5)+(AL173*0.5)</f>
        <v>93925902.465428069</v>
      </c>
      <c r="BD173" s="146">
        <f t="shared" ref="BD173" si="784">BC173+(AL173*0.5)+(AM173*0.5)</f>
        <v>97176531.666345462</v>
      </c>
      <c r="BE173" s="146">
        <f t="shared" ref="BE173" si="785">BD173+(AM173*0.5)+(AN173*0.5)</f>
        <v>100427160.86726286</v>
      </c>
      <c r="BG173" s="146">
        <f>AP173*$T174</f>
        <v>2687303.9096041392</v>
      </c>
      <c r="BH173" s="146">
        <f>(AQ173*$T174*0.5)+(AQ173*$V174*0.5)</f>
        <v>2376218.8261154396</v>
      </c>
      <c r="BI173" s="146">
        <f>(AR173*$V174)</f>
        <v>2017105.3179996461</v>
      </c>
      <c r="BJ173" s="146">
        <f t="shared" ref="BJ173" si="786">(AS173*$V174)</f>
        <v>2117175.5424213973</v>
      </c>
      <c r="BK173" s="146">
        <f t="shared" ref="BK173" si="787">(AT173*$V174)</f>
        <v>2229226.9310664767</v>
      </c>
      <c r="BL173" s="146">
        <f t="shared" ref="BL173" si="788">(AU173*$V174)</f>
        <v>2341278.3197115562</v>
      </c>
      <c r="BM173" s="146">
        <f t="shared" ref="BM173" si="789">(AV173*$V174)</f>
        <v>2453329.7083566356</v>
      </c>
      <c r="BN173" s="146">
        <f t="shared" ref="BN173" si="790">(AW173*$V174)</f>
        <v>2565381.0970017151</v>
      </c>
      <c r="BO173" s="146">
        <f t="shared" ref="BO173" si="791">(AX173*$V174)</f>
        <v>2677432.4856467946</v>
      </c>
      <c r="BP173" s="146">
        <f t="shared" ref="BP173" si="792">(AY173*$V174)</f>
        <v>2789483.874291874</v>
      </c>
      <c r="BQ173" s="146">
        <f t="shared" ref="BQ173" si="793">(AZ173*$V174)</f>
        <v>2901535.2629369535</v>
      </c>
      <c r="BR173" s="146">
        <f t="shared" ref="BR173" si="794">(BA173*$V174)</f>
        <v>3013586.6515820329</v>
      </c>
      <c r="BS173" s="146">
        <f t="shared" ref="BS173" si="795">(BB173*$V174)</f>
        <v>3125638.0402271124</v>
      </c>
      <c r="BT173" s="146">
        <f t="shared" ref="BT173" si="796">(BC173*$V174)</f>
        <v>3237689.4288721913</v>
      </c>
      <c r="BU173" s="146">
        <f t="shared" ref="BU173" si="797">(BD173*$V174)</f>
        <v>3349740.8175172708</v>
      </c>
      <c r="BV173" s="146">
        <f t="shared" ref="BV173" si="798">(BE173*$V174)</f>
        <v>3461792.2061623503</v>
      </c>
      <c r="BX173" s="150">
        <f>F173-BG173</f>
        <v>-26272891.90960414</v>
      </c>
      <c r="BY173" s="150">
        <f>BX173-BH173</f>
        <v>-28649110.73571958</v>
      </c>
      <c r="BZ173" s="150">
        <f>BY173-BI173</f>
        <v>-30666216.053719226</v>
      </c>
      <c r="CA173" s="146">
        <f t="shared" ref="CA173" si="799">BZ173-BJ173</f>
        <v>-32783391.596140623</v>
      </c>
      <c r="CB173" s="146">
        <f t="shared" ref="CB173" si="800">CA173-BK173</f>
        <v>-35012618.527207099</v>
      </c>
      <c r="CC173" s="146">
        <f t="shared" ref="CC173" si="801">CB173-BL173</f>
        <v>-37353896.846918657</v>
      </c>
      <c r="CD173" s="146">
        <f t="shared" ref="CD173" si="802">CC173-BM173</f>
        <v>-39807226.555275291</v>
      </c>
      <c r="CE173" s="146">
        <f t="shared" ref="CE173" si="803">CD173-BN173</f>
        <v>-42372607.652277008</v>
      </c>
      <c r="CF173" s="146">
        <f t="shared" ref="CF173" si="804">CE173-BO173</f>
        <v>-45050040.137923799</v>
      </c>
      <c r="CG173" s="146">
        <f t="shared" ref="CG173" si="805">CF173-BP173</f>
        <v>-47839524.012215674</v>
      </c>
      <c r="CH173" s="146">
        <f t="shared" ref="CH173" si="806">CG173-BQ173</f>
        <v>-50741059.275152624</v>
      </c>
      <c r="CI173" s="146">
        <f t="shared" ref="CI173" si="807">CH173-BR173</f>
        <v>-53754645.926734656</v>
      </c>
      <c r="CJ173" s="146">
        <f t="shared" ref="CJ173" si="808">CI173-BS173</f>
        <v>-56880283.966961771</v>
      </c>
      <c r="CK173" s="146">
        <f t="shared" ref="CK173" si="809">CJ173-BT173</f>
        <v>-60117973.395833962</v>
      </c>
      <c r="CL173" s="146">
        <f t="shared" ref="CL173" si="810">CK173-BU173</f>
        <v>-63467714.213351235</v>
      </c>
      <c r="CM173" s="146">
        <f t="shared" ref="CM173" si="811">CL173-BV173</f>
        <v>-66929506.419513583</v>
      </c>
      <c r="CO173" s="150">
        <f>D173+Y173</f>
        <v>51288520.191018209</v>
      </c>
      <c r="CP173" s="150">
        <f>CO173+Z173</f>
        <v>57238817.74146919</v>
      </c>
      <c r="CQ173" s="150">
        <f t="shared" ref="CQ173" si="812">CP173+AA173</f>
        <v>59794295.855795443</v>
      </c>
      <c r="CR173" s="150">
        <f t="shared" ref="CR173" si="813">CQ173+AB173</f>
        <v>63044925.056712843</v>
      </c>
      <c r="CS173" s="150">
        <f t="shared" ref="CS173" si="814">CR173+AC173</f>
        <v>66295554.257630244</v>
      </c>
      <c r="CT173" s="150">
        <f t="shared" ref="CT173" si="815">CS173+AD173</f>
        <v>69546183.458547637</v>
      </c>
      <c r="CU173" s="150">
        <f t="shared" ref="CU173" si="816">CT173+AE173</f>
        <v>72796812.65946503</v>
      </c>
      <c r="CV173" s="150">
        <f t="shared" ref="CV173" si="817">CU173+AF173</f>
        <v>76047441.860382423</v>
      </c>
      <c r="CW173" s="150">
        <f t="shared" ref="CW173" si="818">CV173+AG173</f>
        <v>79298071.061299816</v>
      </c>
      <c r="CX173" s="150">
        <f t="shared" ref="CX173" si="819">CW173+AH173</f>
        <v>82548700.262217209</v>
      </c>
      <c r="CY173" s="150">
        <f t="shared" ref="CY173" si="820">CX173+AI173</f>
        <v>85799329.463134602</v>
      </c>
      <c r="CZ173" s="150">
        <f t="shared" ref="CZ173" si="821">CY173+AJ173</f>
        <v>89049958.664051995</v>
      </c>
      <c r="DA173" s="150">
        <f t="shared" ref="DA173" si="822">CZ173+AK173</f>
        <v>92300587.864969388</v>
      </c>
      <c r="DB173" s="150">
        <f t="shared" ref="DB173" si="823">DA173+AL173</f>
        <v>95551217.065886781</v>
      </c>
      <c r="DC173" s="150">
        <f t="shared" ref="DC173" si="824">DB173+AM173</f>
        <v>98801846.266804174</v>
      </c>
      <c r="DD173" s="150">
        <f t="shared" ref="DD173" si="825">DC173+AN173</f>
        <v>102052475.46772157</v>
      </c>
      <c r="DF173" s="146">
        <f>DD173+CM173</f>
        <v>35122969.048207983</v>
      </c>
      <c r="DH173" s="150">
        <f>L173</f>
        <v>2994572.1000000006</v>
      </c>
      <c r="DJ173" s="150">
        <f>DF173+DH173</f>
        <v>38117541.148207985</v>
      </c>
    </row>
    <row r="174" spans="1:114" x14ac:dyDescent="0.2">
      <c r="A174" s="143"/>
      <c r="B174" s="143"/>
      <c r="C174" s="143"/>
      <c r="D174" s="146"/>
      <c r="E174" s="146"/>
      <c r="F174" s="146"/>
      <c r="G174" s="146"/>
      <c r="H174" s="146"/>
      <c r="I174" s="146"/>
      <c r="J174" s="156"/>
      <c r="K174" s="146"/>
      <c r="L174" s="146"/>
      <c r="M174" s="146"/>
      <c r="N174" s="146"/>
      <c r="O174" s="143"/>
      <c r="P174" s="167"/>
      <c r="Q174" s="167"/>
      <c r="R174" s="167"/>
      <c r="S174" s="167"/>
      <c r="T174" s="167">
        <f>T173/D173</f>
        <v>5.3109793553476302E-2</v>
      </c>
      <c r="U174" s="167"/>
      <c r="V174" s="167">
        <f>V173/D173</f>
        <v>3.4470676819569654E-2</v>
      </c>
      <c r="W174" s="167"/>
      <c r="X174" s="167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</row>
    <row r="175" spans="1:114" x14ac:dyDescent="0.2">
      <c r="A175" s="143" t="s">
        <v>333</v>
      </c>
      <c r="B175" s="143"/>
      <c r="C175" s="143"/>
      <c r="D175" s="146"/>
      <c r="E175" s="146"/>
      <c r="F175" s="146"/>
      <c r="G175" s="146"/>
      <c r="H175" s="146"/>
      <c r="I175" s="146"/>
      <c r="J175" s="156"/>
      <c r="K175" s="146"/>
      <c r="L175" s="146"/>
      <c r="M175" s="146"/>
      <c r="N175" s="146"/>
      <c r="O175" s="143"/>
      <c r="P175" s="167"/>
      <c r="Q175" s="167"/>
      <c r="R175" s="167"/>
      <c r="S175" s="167"/>
      <c r="T175" s="146"/>
      <c r="U175" s="167"/>
      <c r="V175" s="146"/>
      <c r="W175" s="146"/>
      <c r="X175" s="146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</row>
    <row r="176" spans="1:114" x14ac:dyDescent="0.2">
      <c r="A176" s="143"/>
      <c r="B176" s="143" t="s">
        <v>316</v>
      </c>
      <c r="C176" s="143"/>
      <c r="D176" s="146">
        <v>555993</v>
      </c>
      <c r="E176" s="146"/>
      <c r="F176" s="146">
        <v>-381022</v>
      </c>
      <c r="G176" s="146"/>
      <c r="H176" s="146">
        <f t="shared" ref="H176:H181" si="826">SUM(D176:F176)</f>
        <v>174971</v>
      </c>
      <c r="I176" s="146"/>
      <c r="J176" s="156">
        <v>-0.06</v>
      </c>
      <c r="K176" s="146"/>
      <c r="L176" s="146">
        <f t="shared" ref="L176:L181" si="827">D176*-J176</f>
        <v>33359.58</v>
      </c>
      <c r="M176" s="143"/>
      <c r="N176" s="150">
        <f t="shared" ref="N176:N181" si="828">H176+L176</f>
        <v>208330.58000000002</v>
      </c>
      <c r="O176" s="143"/>
      <c r="P176" s="167">
        <v>4.3299999999999998E-2</v>
      </c>
      <c r="Q176" s="167"/>
      <c r="R176" s="167">
        <v>2.0899999999999998E-2</v>
      </c>
      <c r="S176" s="167"/>
      <c r="T176" s="146">
        <f t="shared" si="713"/>
        <v>24074.496899999998</v>
      </c>
      <c r="U176" s="167"/>
      <c r="V176" s="146">
        <f t="shared" si="714"/>
        <v>11620.253699999999</v>
      </c>
      <c r="W176" s="146"/>
      <c r="X176" s="146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</row>
    <row r="177" spans="1:114" x14ac:dyDescent="0.2">
      <c r="A177" s="143"/>
      <c r="B177" s="143" t="s">
        <v>317</v>
      </c>
      <c r="C177" s="143"/>
      <c r="D177" s="146">
        <v>959028</v>
      </c>
      <c r="E177" s="146"/>
      <c r="F177" s="146">
        <v>-423482</v>
      </c>
      <c r="G177" s="146"/>
      <c r="H177" s="146">
        <f t="shared" si="826"/>
        <v>535546</v>
      </c>
      <c r="I177" s="146"/>
      <c r="J177" s="156">
        <v>-0.06</v>
      </c>
      <c r="K177" s="146"/>
      <c r="L177" s="146">
        <f t="shared" si="827"/>
        <v>57541.68</v>
      </c>
      <c r="M177" s="143"/>
      <c r="N177" s="150">
        <f t="shared" si="828"/>
        <v>593087.68000000005</v>
      </c>
      <c r="O177" s="143"/>
      <c r="P177" s="167">
        <v>6.9900000000000004E-2</v>
      </c>
      <c r="Q177" s="167"/>
      <c r="R177" s="167">
        <v>3.4099999999999998E-2</v>
      </c>
      <c r="S177" s="167"/>
      <c r="T177" s="146">
        <f t="shared" si="713"/>
        <v>67036.05720000001</v>
      </c>
      <c r="U177" s="167"/>
      <c r="V177" s="146">
        <f t="shared" si="714"/>
        <v>32702.854799999997</v>
      </c>
      <c r="W177" s="146"/>
      <c r="X177" s="146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</row>
    <row r="178" spans="1:114" x14ac:dyDescent="0.2">
      <c r="A178" s="143"/>
      <c r="B178" s="143" t="s">
        <v>318</v>
      </c>
      <c r="C178" s="143"/>
      <c r="D178" s="146">
        <v>32214803</v>
      </c>
      <c r="E178" s="146"/>
      <c r="F178" s="146">
        <v>-21060936</v>
      </c>
      <c r="G178" s="146"/>
      <c r="H178" s="146">
        <f t="shared" si="826"/>
        <v>11153867</v>
      </c>
      <c r="I178" s="146"/>
      <c r="J178" s="156">
        <v>-0.06</v>
      </c>
      <c r="K178" s="146"/>
      <c r="L178" s="146">
        <f t="shared" si="827"/>
        <v>1932888.18</v>
      </c>
      <c r="M178" s="143"/>
      <c r="N178" s="150">
        <f t="shared" si="828"/>
        <v>13086755.18</v>
      </c>
      <c r="O178" s="143"/>
      <c r="P178" s="167">
        <v>5.28E-2</v>
      </c>
      <c r="Q178" s="167"/>
      <c r="R178" s="167">
        <v>2.4899999999999999E-2</v>
      </c>
      <c r="S178" s="167"/>
      <c r="T178" s="146">
        <f t="shared" si="713"/>
        <v>1700941.5984</v>
      </c>
      <c r="U178" s="167"/>
      <c r="V178" s="146">
        <f t="shared" si="714"/>
        <v>802148.5946999999</v>
      </c>
      <c r="W178" s="146"/>
      <c r="X178" s="146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</row>
    <row r="179" spans="1:114" x14ac:dyDescent="0.2">
      <c r="A179" s="143"/>
      <c r="B179" s="143" t="s">
        <v>319</v>
      </c>
      <c r="C179" s="143"/>
      <c r="D179" s="146">
        <v>3872959</v>
      </c>
      <c r="E179" s="146"/>
      <c r="F179" s="146">
        <v>-2421604</v>
      </c>
      <c r="G179" s="146"/>
      <c r="H179" s="146">
        <f t="shared" si="826"/>
        <v>1451355</v>
      </c>
      <c r="I179" s="146"/>
      <c r="J179" s="156">
        <v>-0.06</v>
      </c>
      <c r="K179" s="146"/>
      <c r="L179" s="146">
        <f t="shared" si="827"/>
        <v>232377.53999999998</v>
      </c>
      <c r="M179" s="143"/>
      <c r="N179" s="150">
        <f t="shared" si="828"/>
        <v>1683732.54</v>
      </c>
      <c r="O179" s="143"/>
      <c r="P179" s="167">
        <v>4.0800000000000003E-2</v>
      </c>
      <c r="Q179" s="167"/>
      <c r="R179" s="167">
        <v>2.4199999999999999E-2</v>
      </c>
      <c r="S179" s="167"/>
      <c r="T179" s="146">
        <f t="shared" si="713"/>
        <v>158016.72720000002</v>
      </c>
      <c r="U179" s="167"/>
      <c r="V179" s="146">
        <f t="shared" si="714"/>
        <v>93725.607799999998</v>
      </c>
      <c r="W179" s="146"/>
      <c r="X179" s="146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</row>
    <row r="180" spans="1:114" x14ac:dyDescent="0.2">
      <c r="A180" s="143"/>
      <c r="B180" s="143" t="s">
        <v>320</v>
      </c>
      <c r="C180" s="143"/>
      <c r="D180" s="146">
        <v>2261319</v>
      </c>
      <c r="E180" s="146"/>
      <c r="F180" s="146">
        <v>-1361194</v>
      </c>
      <c r="G180" s="146"/>
      <c r="H180" s="146">
        <f t="shared" si="826"/>
        <v>900125</v>
      </c>
      <c r="I180" s="146"/>
      <c r="J180" s="156">
        <v>-0.06</v>
      </c>
      <c r="K180" s="146"/>
      <c r="L180" s="146">
        <f t="shared" si="827"/>
        <v>135679.13999999998</v>
      </c>
      <c r="M180" s="143"/>
      <c r="N180" s="150">
        <f t="shared" si="828"/>
        <v>1035804.14</v>
      </c>
      <c r="O180" s="143"/>
      <c r="P180" s="167">
        <v>4.4499999999999998E-2</v>
      </c>
      <c r="Q180" s="167"/>
      <c r="R180" s="167">
        <v>2.5100000000000001E-2</v>
      </c>
      <c r="S180" s="167"/>
      <c r="T180" s="146">
        <f t="shared" si="713"/>
        <v>100628.6955</v>
      </c>
      <c r="U180" s="167"/>
      <c r="V180" s="146">
        <f t="shared" si="714"/>
        <v>56759.106899999999</v>
      </c>
      <c r="W180" s="146"/>
      <c r="X180" s="146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</row>
    <row r="181" spans="1:114" x14ac:dyDescent="0.2">
      <c r="A181" s="143"/>
      <c r="B181" s="143" t="s">
        <v>321</v>
      </c>
      <c r="C181" s="143"/>
      <c r="D181" s="152">
        <v>83161</v>
      </c>
      <c r="E181" s="146"/>
      <c r="F181" s="152">
        <v>-42374</v>
      </c>
      <c r="G181" s="146"/>
      <c r="H181" s="152">
        <f t="shared" si="826"/>
        <v>40787</v>
      </c>
      <c r="I181" s="146"/>
      <c r="J181" s="156">
        <v>-0.06</v>
      </c>
      <c r="K181" s="146"/>
      <c r="L181" s="152">
        <f t="shared" si="827"/>
        <v>4989.66</v>
      </c>
      <c r="M181" s="143"/>
      <c r="N181" s="153">
        <f t="shared" si="828"/>
        <v>45776.66</v>
      </c>
      <c r="O181" s="143"/>
      <c r="P181" s="167">
        <v>6.2399999999999997E-2</v>
      </c>
      <c r="Q181" s="167"/>
      <c r="R181" s="167">
        <v>3.04E-2</v>
      </c>
      <c r="S181" s="167"/>
      <c r="T181" s="152">
        <f t="shared" si="713"/>
        <v>5189.2464</v>
      </c>
      <c r="U181" s="167"/>
      <c r="V181" s="152">
        <f t="shared" si="714"/>
        <v>2528.0944</v>
      </c>
      <c r="W181" s="155"/>
      <c r="X181" s="155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</row>
    <row r="182" spans="1:114" x14ac:dyDescent="0.2">
      <c r="A182" s="143"/>
      <c r="B182" s="143" t="s">
        <v>295</v>
      </c>
      <c r="C182" s="143"/>
      <c r="D182" s="146">
        <f>SUM(D176:D181)</f>
        <v>39947263</v>
      </c>
      <c r="E182" s="146"/>
      <c r="F182" s="146">
        <f>SUM(F176:F181)</f>
        <v>-25690612</v>
      </c>
      <c r="G182" s="146"/>
      <c r="H182" s="146">
        <f>SUM(H176:H181)</f>
        <v>14256651</v>
      </c>
      <c r="I182" s="146"/>
      <c r="J182" s="156"/>
      <c r="K182" s="146"/>
      <c r="L182" s="146">
        <f>SUM(L176:L181)</f>
        <v>2396835.7800000003</v>
      </c>
      <c r="M182" s="146"/>
      <c r="N182" s="146">
        <f>SUM(N176:N181)</f>
        <v>16653486.780000001</v>
      </c>
      <c r="O182" s="143"/>
      <c r="P182" s="167"/>
      <c r="Q182" s="167"/>
      <c r="R182" s="167"/>
      <c r="S182" s="167"/>
      <c r="T182" s="146">
        <f>SUM(T176:T181)</f>
        <v>2055886.8216000001</v>
      </c>
      <c r="U182" s="167"/>
      <c r="V182" s="146">
        <f>SUM(V176:V181)</f>
        <v>999484.51229999983</v>
      </c>
      <c r="W182" s="146"/>
      <c r="X182" s="167">
        <f>D182/$D$247</f>
        <v>3.8369404427776491E-2</v>
      </c>
      <c r="Y182" s="146">
        <f>$Y$6*X182*0.5</f>
        <v>1103730.6618607</v>
      </c>
      <c r="Z182" s="146">
        <f>Z$6*$X182</f>
        <v>4762578.9576304602</v>
      </c>
      <c r="AA182" s="146">
        <f t="shared" ref="AA182:AN182" si="829">AA$6*$X182</f>
        <v>2045387.8467057438</v>
      </c>
      <c r="AB182" s="146">
        <f t="shared" si="829"/>
        <v>2601782.1966188867</v>
      </c>
      <c r="AC182" s="146">
        <f t="shared" si="829"/>
        <v>2601782.1966188867</v>
      </c>
      <c r="AD182" s="146">
        <f t="shared" si="829"/>
        <v>2601782.1966188867</v>
      </c>
      <c r="AE182" s="146">
        <f t="shared" si="829"/>
        <v>2601782.1966188867</v>
      </c>
      <c r="AF182" s="146">
        <f t="shared" si="829"/>
        <v>2601782.1966188867</v>
      </c>
      <c r="AG182" s="146">
        <f t="shared" si="829"/>
        <v>2601782.1966188867</v>
      </c>
      <c r="AH182" s="146">
        <f t="shared" si="829"/>
        <v>2601782.1966188867</v>
      </c>
      <c r="AI182" s="146">
        <f t="shared" si="829"/>
        <v>2601782.1966188867</v>
      </c>
      <c r="AJ182" s="146">
        <f t="shared" si="829"/>
        <v>2601782.1966188867</v>
      </c>
      <c r="AK182" s="146">
        <f t="shared" si="829"/>
        <v>2601782.1966188867</v>
      </c>
      <c r="AL182" s="146">
        <f t="shared" si="829"/>
        <v>2601782.1966188867</v>
      </c>
      <c r="AM182" s="146">
        <f t="shared" si="829"/>
        <v>2601782.1966188867</v>
      </c>
      <c r="AN182" s="146">
        <f t="shared" si="829"/>
        <v>2601782.1966188867</v>
      </c>
      <c r="AP182" s="146">
        <f>$D182+(Y182*0.5)</f>
        <v>40499128.330930352</v>
      </c>
      <c r="AQ182" s="146">
        <f>$D182+Y182+(Z182*0.5)</f>
        <v>43432283.140675925</v>
      </c>
      <c r="AR182" s="146">
        <f>AQ182+(Z182*0.5)+(AA182*0.5)</f>
        <v>46836266.542844027</v>
      </c>
      <c r="AS182" s="146">
        <f t="shared" ref="AS182" si="830">AR182+(AA182*0.5)+(AB182*0.5)</f>
        <v>49159851.564506344</v>
      </c>
      <c r="AT182" s="146">
        <f t="shared" ref="AT182" si="831">AS182+(AB182*0.5)+(AC182*0.5)</f>
        <v>51761633.761125229</v>
      </c>
      <c r="AU182" s="146">
        <f t="shared" ref="AU182" si="832">AT182+(AC182*0.5)+(AD182*0.5)</f>
        <v>54363415.957744114</v>
      </c>
      <c r="AV182" s="146">
        <f t="shared" ref="AV182" si="833">AU182+(AD182*0.5)+(AE182*0.5)</f>
        <v>56965198.154362999</v>
      </c>
      <c r="AW182" s="146">
        <f t="shared" ref="AW182" si="834">AV182+(AE182*0.5)+(AF182*0.5)</f>
        <v>59566980.350981884</v>
      </c>
      <c r="AX182" s="146">
        <f t="shared" ref="AX182" si="835">AW182+(AF182*0.5)+(AG182*0.5)</f>
        <v>62168762.547600769</v>
      </c>
      <c r="AY182" s="146">
        <f t="shared" ref="AY182" si="836">AX182+(AG182*0.5)+(AH182*0.5)</f>
        <v>64770544.744219653</v>
      </c>
      <c r="AZ182" s="146">
        <f t="shared" ref="AZ182" si="837">AY182+(AH182*0.5)+(AI182*0.5)</f>
        <v>67372326.940838546</v>
      </c>
      <c r="BA182" s="146">
        <f t="shared" ref="BA182" si="838">AZ182+(AI182*0.5)+(AJ182*0.5)</f>
        <v>69974109.13745743</v>
      </c>
      <c r="BB182" s="146">
        <f t="shared" ref="BB182" si="839">BA182+(AJ182*0.5)+(AK182*0.5)</f>
        <v>72575891.334076315</v>
      </c>
      <c r="BC182" s="146">
        <f t="shared" ref="BC182" si="840">BB182+(AK182*0.5)+(AL182*0.5)</f>
        <v>75177673.5306952</v>
      </c>
      <c r="BD182" s="146">
        <f t="shared" ref="BD182" si="841">BC182+(AL182*0.5)+(AM182*0.5)</f>
        <v>77779455.727314085</v>
      </c>
      <c r="BE182" s="146">
        <f t="shared" ref="BE182" si="842">BD182+(AM182*0.5)+(AN182*0.5)</f>
        <v>80381237.92393297</v>
      </c>
      <c r="BG182" s="146">
        <f>AP182*$T183</f>
        <v>2084288.5837221669</v>
      </c>
      <c r="BH182" s="146">
        <f>(AQ182*$T183*0.5)+(AQ182*$V183*0.5)</f>
        <v>1660961.764437397</v>
      </c>
      <c r="BI182" s="146">
        <f>(AR182*$V183)</f>
        <v>1171848.0693790526</v>
      </c>
      <c r="BJ182" s="146">
        <f t="shared" ref="BJ182" si="843">(AS182*$V183)</f>
        <v>1229984.3988232939</v>
      </c>
      <c r="BK182" s="146">
        <f t="shared" ref="BK182" si="844">(AT182*$V183)</f>
        <v>1295081.2493859581</v>
      </c>
      <c r="BL182" s="146">
        <f t="shared" ref="BL182" si="845">(AU182*$V183)</f>
        <v>1360178.0999486223</v>
      </c>
      <c r="BM182" s="146">
        <f t="shared" ref="BM182" si="846">(AV182*$V183)</f>
        <v>1425274.9505112867</v>
      </c>
      <c r="BN182" s="146">
        <f t="shared" ref="BN182" si="847">(AW182*$V183)</f>
        <v>1490371.8010739509</v>
      </c>
      <c r="BO182" s="146">
        <f t="shared" ref="BO182" si="848">(AX182*$V183)</f>
        <v>1555468.6516366152</v>
      </c>
      <c r="BP182" s="146">
        <f t="shared" ref="BP182" si="849">(AY182*$V183)</f>
        <v>1620565.5021992796</v>
      </c>
      <c r="BQ182" s="146">
        <f t="shared" ref="BQ182" si="850">(AZ182*$V183)</f>
        <v>1685662.3527619441</v>
      </c>
      <c r="BR182" s="146">
        <f t="shared" ref="BR182" si="851">(BA182*$V183)</f>
        <v>1750759.2033246083</v>
      </c>
      <c r="BS182" s="146">
        <f t="shared" ref="BS182" si="852">(BB182*$V183)</f>
        <v>1815856.0538872725</v>
      </c>
      <c r="BT182" s="146">
        <f t="shared" ref="BT182" si="853">(BC182*$V183)</f>
        <v>1880952.9044499369</v>
      </c>
      <c r="BU182" s="146">
        <f t="shared" ref="BU182" si="854">(BD182*$V183)</f>
        <v>1946049.7550126011</v>
      </c>
      <c r="BV182" s="146">
        <f t="shared" ref="BV182" si="855">(BE182*$V183)</f>
        <v>2011146.6055752654</v>
      </c>
      <c r="BX182" s="150">
        <f>F182-BG182</f>
        <v>-27774900.583722167</v>
      </c>
      <c r="BY182" s="150">
        <f>BX182-BH182</f>
        <v>-29435862.348159563</v>
      </c>
      <c r="BZ182" s="150">
        <f>BY182-BI182</f>
        <v>-30607710.417538617</v>
      </c>
      <c r="CA182" s="146">
        <f t="shared" ref="CA182" si="856">BZ182-BJ182</f>
        <v>-31837694.816361912</v>
      </c>
      <c r="CB182" s="146">
        <f t="shared" ref="CB182" si="857">CA182-BK182</f>
        <v>-33132776.065747868</v>
      </c>
      <c r="CC182" s="146">
        <f t="shared" ref="CC182" si="858">CB182-BL182</f>
        <v>-34492954.165696487</v>
      </c>
      <c r="CD182" s="146">
        <f t="shared" ref="CD182" si="859">CC182-BM182</f>
        <v>-35918229.116207771</v>
      </c>
      <c r="CE182" s="146">
        <f t="shared" ref="CE182" si="860">CD182-BN182</f>
        <v>-37408600.917281725</v>
      </c>
      <c r="CF182" s="146">
        <f t="shared" ref="CF182" si="861">CE182-BO182</f>
        <v>-38964069.56891834</v>
      </c>
      <c r="CG182" s="146">
        <f t="shared" ref="CG182" si="862">CF182-BP182</f>
        <v>-40584635.071117617</v>
      </c>
      <c r="CH182" s="146">
        <f t="shared" ref="CH182" si="863">CG182-BQ182</f>
        <v>-42270297.423879564</v>
      </c>
      <c r="CI182" s="146">
        <f t="shared" ref="CI182" si="864">CH182-BR182</f>
        <v>-44021056.627204172</v>
      </c>
      <c r="CJ182" s="146">
        <f t="shared" ref="CJ182" si="865">CI182-BS182</f>
        <v>-45836912.681091443</v>
      </c>
      <c r="CK182" s="146">
        <f t="shared" ref="CK182" si="866">CJ182-BT182</f>
        <v>-47717865.585541382</v>
      </c>
      <c r="CL182" s="146">
        <f t="shared" ref="CL182" si="867">CK182-BU182</f>
        <v>-49663915.340553984</v>
      </c>
      <c r="CM182" s="146">
        <f t="shared" ref="CM182" si="868">CL182-BV182</f>
        <v>-51675061.946129248</v>
      </c>
      <c r="CO182" s="150">
        <f>D182+Y182</f>
        <v>41050993.661860697</v>
      </c>
      <c r="CP182" s="150">
        <f>CO182+Z182</f>
        <v>45813572.61949116</v>
      </c>
      <c r="CQ182" s="150">
        <f t="shared" ref="CQ182" si="869">CP182+AA182</f>
        <v>47858960.466196902</v>
      </c>
      <c r="CR182" s="150">
        <f t="shared" ref="CR182" si="870">CQ182+AB182</f>
        <v>50460742.662815787</v>
      </c>
      <c r="CS182" s="150">
        <f t="shared" ref="CS182" si="871">CR182+AC182</f>
        <v>53062524.859434672</v>
      </c>
      <c r="CT182" s="150">
        <f t="shared" ref="CT182" si="872">CS182+AD182</f>
        <v>55664307.056053557</v>
      </c>
      <c r="CU182" s="150">
        <f t="shared" ref="CU182" si="873">CT182+AE182</f>
        <v>58266089.252672441</v>
      </c>
      <c r="CV182" s="150">
        <f t="shared" ref="CV182" si="874">CU182+AF182</f>
        <v>60867871.449291326</v>
      </c>
      <c r="CW182" s="150">
        <f t="shared" ref="CW182" si="875">CV182+AG182</f>
        <v>63469653.645910211</v>
      </c>
      <c r="CX182" s="150">
        <f t="shared" ref="CX182" si="876">CW182+AH182</f>
        <v>66071435.842529096</v>
      </c>
      <c r="CY182" s="150">
        <f t="shared" ref="CY182" si="877">CX182+AI182</f>
        <v>68673218.039147988</v>
      </c>
      <c r="CZ182" s="150">
        <f t="shared" ref="CZ182" si="878">CY182+AJ182</f>
        <v>71275000.235766873</v>
      </c>
      <c r="DA182" s="150">
        <f t="shared" ref="DA182" si="879">CZ182+AK182</f>
        <v>73876782.432385758</v>
      </c>
      <c r="DB182" s="150">
        <f t="shared" ref="DB182" si="880">DA182+AL182</f>
        <v>76478564.629004642</v>
      </c>
      <c r="DC182" s="150">
        <f t="shared" ref="DC182" si="881">DB182+AM182</f>
        <v>79080346.825623527</v>
      </c>
      <c r="DD182" s="150">
        <f t="shared" ref="DD182" si="882">DC182+AN182</f>
        <v>81682129.022242412</v>
      </c>
      <c r="DF182" s="146">
        <f>DD182+CM182</f>
        <v>30007067.076113164</v>
      </c>
      <c r="DH182" s="150">
        <f>L182</f>
        <v>2396835.7800000003</v>
      </c>
      <c r="DJ182" s="150">
        <f>DF182+DH182</f>
        <v>32403902.856113166</v>
      </c>
    </row>
    <row r="183" spans="1:114" x14ac:dyDescent="0.2">
      <c r="A183" s="143"/>
      <c r="B183" s="143"/>
      <c r="C183" s="143"/>
      <c r="D183" s="146"/>
      <c r="E183" s="146"/>
      <c r="F183" s="146"/>
      <c r="G183" s="146"/>
      <c r="H183" s="146"/>
      <c r="I183" s="146"/>
      <c r="J183" s="156"/>
      <c r="K183" s="146"/>
      <c r="L183" s="146"/>
      <c r="M183" s="146"/>
      <c r="N183" s="146"/>
      <c r="O183" s="143"/>
      <c r="P183" s="167"/>
      <c r="Q183" s="167"/>
      <c r="R183" s="167"/>
      <c r="S183" s="167"/>
      <c r="T183" s="167">
        <f>T182/D182</f>
        <v>5.1465023313361925E-2</v>
      </c>
      <c r="U183" s="167"/>
      <c r="V183" s="167">
        <f>V182/D182</f>
        <v>2.5020099932753836E-2</v>
      </c>
      <c r="W183" s="167"/>
      <c r="X183" s="167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</row>
    <row r="184" spans="1:114" x14ac:dyDescent="0.2">
      <c r="A184" s="143" t="s">
        <v>334</v>
      </c>
      <c r="B184" s="143"/>
      <c r="C184" s="143"/>
      <c r="D184" s="146"/>
      <c r="E184" s="146"/>
      <c r="F184" s="146"/>
      <c r="G184" s="146"/>
      <c r="H184" s="146"/>
      <c r="I184" s="146"/>
      <c r="J184" s="156"/>
      <c r="K184" s="146"/>
      <c r="L184" s="146"/>
      <c r="M184" s="146"/>
      <c r="N184" s="146"/>
      <c r="O184" s="143"/>
      <c r="P184" s="167"/>
      <c r="Q184" s="167"/>
      <c r="R184" s="167"/>
      <c r="S184" s="167"/>
      <c r="T184" s="146"/>
      <c r="U184" s="167"/>
      <c r="V184" s="146"/>
      <c r="W184" s="146"/>
      <c r="X184" s="146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</row>
    <row r="185" spans="1:114" x14ac:dyDescent="0.2">
      <c r="A185" s="143"/>
      <c r="B185" s="143" t="s">
        <v>316</v>
      </c>
      <c r="C185" s="143"/>
      <c r="D185" s="146">
        <v>2012656</v>
      </c>
      <c r="E185" s="146"/>
      <c r="F185" s="146">
        <v>-1766591</v>
      </c>
      <c r="G185" s="146"/>
      <c r="H185" s="146">
        <f t="shared" ref="H185:H190" si="883">SUM(D185:F185)</f>
        <v>246065</v>
      </c>
      <c r="I185" s="146"/>
      <c r="J185" s="156">
        <v>-0.06</v>
      </c>
      <c r="K185" s="146"/>
      <c r="L185" s="146">
        <f t="shared" ref="L185:L190" si="884">D185*-J185</f>
        <v>120759.36</v>
      </c>
      <c r="M185" s="143"/>
      <c r="N185" s="150">
        <f t="shared" ref="N185:N190" si="885">H185+L185</f>
        <v>366824.36</v>
      </c>
      <c r="O185" s="143"/>
      <c r="P185" s="167">
        <v>3.9699999999999999E-2</v>
      </c>
      <c r="Q185" s="167"/>
      <c r="R185" s="167">
        <v>1.29E-2</v>
      </c>
      <c r="S185" s="167"/>
      <c r="T185" s="146">
        <f t="shared" si="713"/>
        <v>79902.443199999994</v>
      </c>
      <c r="U185" s="167"/>
      <c r="V185" s="146">
        <f t="shared" si="714"/>
        <v>25963.2624</v>
      </c>
      <c r="W185" s="146"/>
      <c r="X185" s="146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</row>
    <row r="186" spans="1:114" x14ac:dyDescent="0.2">
      <c r="A186" s="143"/>
      <c r="B186" s="143" t="s">
        <v>317</v>
      </c>
      <c r="C186" s="143"/>
      <c r="D186" s="146">
        <v>263045</v>
      </c>
      <c r="E186" s="146"/>
      <c r="F186" s="146">
        <v>-199653</v>
      </c>
      <c r="G186" s="146"/>
      <c r="H186" s="146">
        <f t="shared" si="883"/>
        <v>63392</v>
      </c>
      <c r="I186" s="146"/>
      <c r="J186" s="156">
        <v>-0.06</v>
      </c>
      <c r="K186" s="146"/>
      <c r="L186" s="146">
        <f t="shared" si="884"/>
        <v>15782.699999999999</v>
      </c>
      <c r="M186" s="143"/>
      <c r="N186" s="150">
        <f t="shared" si="885"/>
        <v>79174.7</v>
      </c>
      <c r="O186" s="143"/>
      <c r="P186" s="167">
        <v>6.5299999999999997E-2</v>
      </c>
      <c r="Q186" s="167"/>
      <c r="R186" s="167">
        <v>2.0799999999999999E-2</v>
      </c>
      <c r="S186" s="167"/>
      <c r="T186" s="146">
        <f t="shared" si="713"/>
        <v>17176.838499999998</v>
      </c>
      <c r="U186" s="167"/>
      <c r="V186" s="146">
        <f t="shared" si="714"/>
        <v>5471.3359999999993</v>
      </c>
      <c r="W186" s="146"/>
      <c r="X186" s="146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</row>
    <row r="187" spans="1:114" x14ac:dyDescent="0.2">
      <c r="A187" s="143"/>
      <c r="B187" s="143" t="s">
        <v>318</v>
      </c>
      <c r="C187" s="143"/>
      <c r="D187" s="146">
        <v>26681256</v>
      </c>
      <c r="E187" s="146"/>
      <c r="F187" s="146">
        <v>-21580721</v>
      </c>
      <c r="G187" s="146"/>
      <c r="H187" s="146">
        <f t="shared" si="883"/>
        <v>5100535</v>
      </c>
      <c r="I187" s="146"/>
      <c r="J187" s="156">
        <v>-0.06</v>
      </c>
      <c r="K187" s="146"/>
      <c r="L187" s="146">
        <f t="shared" si="884"/>
        <v>1600875.3599999999</v>
      </c>
      <c r="M187" s="143"/>
      <c r="N187" s="150">
        <f t="shared" si="885"/>
        <v>6701410.3599999994</v>
      </c>
      <c r="O187" s="143"/>
      <c r="P187" s="167">
        <v>5.8099999999999999E-2</v>
      </c>
      <c r="Q187" s="167"/>
      <c r="R187" s="167">
        <v>1.8700000000000001E-2</v>
      </c>
      <c r="S187" s="167"/>
      <c r="T187" s="146">
        <f t="shared" si="713"/>
        <v>1550180.9735999999</v>
      </c>
      <c r="U187" s="167"/>
      <c r="V187" s="146">
        <f t="shared" si="714"/>
        <v>498939.48720000003</v>
      </c>
      <c r="W187" s="146"/>
      <c r="X187" s="146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</row>
    <row r="188" spans="1:114" x14ac:dyDescent="0.2">
      <c r="A188" s="143"/>
      <c r="B188" s="143" t="s">
        <v>319</v>
      </c>
      <c r="C188" s="143"/>
      <c r="D188" s="146">
        <v>5069347</v>
      </c>
      <c r="E188" s="146"/>
      <c r="F188" s="146">
        <v>-4244200</v>
      </c>
      <c r="G188" s="146"/>
      <c r="H188" s="146">
        <f t="shared" si="883"/>
        <v>825147</v>
      </c>
      <c r="I188" s="146"/>
      <c r="J188" s="156">
        <v>-0.06</v>
      </c>
      <c r="K188" s="146"/>
      <c r="L188" s="146">
        <f t="shared" si="884"/>
        <v>304160.82</v>
      </c>
      <c r="M188" s="143"/>
      <c r="N188" s="150">
        <f t="shared" si="885"/>
        <v>1129307.82</v>
      </c>
      <c r="O188" s="143"/>
      <c r="P188" s="167">
        <v>4.0399999999999998E-2</v>
      </c>
      <c r="Q188" s="167"/>
      <c r="R188" s="167">
        <v>1.5699999999999999E-2</v>
      </c>
      <c r="S188" s="167"/>
      <c r="T188" s="146">
        <f t="shared" si="713"/>
        <v>204801.6188</v>
      </c>
      <c r="U188" s="167"/>
      <c r="V188" s="146">
        <f t="shared" si="714"/>
        <v>79588.747899999988</v>
      </c>
      <c r="W188" s="146"/>
      <c r="X188" s="146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</row>
    <row r="189" spans="1:114" x14ac:dyDescent="0.2">
      <c r="A189" s="143"/>
      <c r="B189" s="143" t="s">
        <v>320</v>
      </c>
      <c r="C189" s="143"/>
      <c r="D189" s="146">
        <v>3343018</v>
      </c>
      <c r="E189" s="146"/>
      <c r="F189" s="146">
        <v>-2536476</v>
      </c>
      <c r="G189" s="146"/>
      <c r="H189" s="146">
        <f t="shared" si="883"/>
        <v>806542</v>
      </c>
      <c r="I189" s="146"/>
      <c r="J189" s="156">
        <v>-0.06</v>
      </c>
      <c r="K189" s="146"/>
      <c r="L189" s="146">
        <f t="shared" si="884"/>
        <v>200581.08</v>
      </c>
      <c r="M189" s="143"/>
      <c r="N189" s="150">
        <f t="shared" si="885"/>
        <v>1007123.08</v>
      </c>
      <c r="O189" s="143"/>
      <c r="P189" s="167">
        <v>5.8400000000000001E-2</v>
      </c>
      <c r="Q189" s="167"/>
      <c r="R189" s="167">
        <v>2.0799999999999999E-2</v>
      </c>
      <c r="S189" s="167"/>
      <c r="T189" s="146">
        <f t="shared" si="713"/>
        <v>195232.2512</v>
      </c>
      <c r="U189" s="167"/>
      <c r="V189" s="146">
        <f t="shared" si="714"/>
        <v>69534.774399999995</v>
      </c>
      <c r="W189" s="146"/>
      <c r="X189" s="146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</row>
    <row r="190" spans="1:114" x14ac:dyDescent="0.2">
      <c r="A190" s="143"/>
      <c r="B190" s="143" t="s">
        <v>321</v>
      </c>
      <c r="C190" s="143"/>
      <c r="D190" s="152">
        <v>335416</v>
      </c>
      <c r="E190" s="146"/>
      <c r="F190" s="152">
        <v>-251605</v>
      </c>
      <c r="G190" s="146"/>
      <c r="H190" s="152">
        <f t="shared" si="883"/>
        <v>83811</v>
      </c>
      <c r="I190" s="146"/>
      <c r="J190" s="156">
        <v>-0.06</v>
      </c>
      <c r="K190" s="146"/>
      <c r="L190" s="152">
        <f t="shared" si="884"/>
        <v>20124.96</v>
      </c>
      <c r="M190" s="143"/>
      <c r="N190" s="153">
        <f t="shared" si="885"/>
        <v>103935.95999999999</v>
      </c>
      <c r="O190" s="143"/>
      <c r="P190" s="167">
        <v>4.9799999999999997E-2</v>
      </c>
      <c r="Q190" s="167"/>
      <c r="R190" s="167">
        <v>2.1899999999999999E-2</v>
      </c>
      <c r="S190" s="167"/>
      <c r="T190" s="152">
        <f t="shared" si="713"/>
        <v>16703.716799999998</v>
      </c>
      <c r="U190" s="167"/>
      <c r="V190" s="152">
        <f t="shared" si="714"/>
        <v>7345.6103999999996</v>
      </c>
      <c r="W190" s="155"/>
      <c r="X190" s="155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</row>
    <row r="191" spans="1:114" x14ac:dyDescent="0.2">
      <c r="A191" s="143"/>
      <c r="B191" s="143" t="s">
        <v>295</v>
      </c>
      <c r="C191" s="143"/>
      <c r="D191" s="146">
        <f>SUM(D185:D190)</f>
        <v>37704738</v>
      </c>
      <c r="E191" s="146"/>
      <c r="F191" s="146">
        <f>SUM(F185:F190)</f>
        <v>-30579246</v>
      </c>
      <c r="G191" s="146"/>
      <c r="H191" s="146">
        <f>SUM(H185:H190)</f>
        <v>7125492</v>
      </c>
      <c r="I191" s="146"/>
      <c r="J191" s="156"/>
      <c r="K191" s="146"/>
      <c r="L191" s="146">
        <f>SUM(L185:L190)</f>
        <v>2262284.2799999998</v>
      </c>
      <c r="M191" s="146"/>
      <c r="N191" s="146">
        <f>SUM(N185:N190)</f>
        <v>9387776.2799999993</v>
      </c>
      <c r="O191" s="143"/>
      <c r="P191" s="167"/>
      <c r="Q191" s="167"/>
      <c r="R191" s="167"/>
      <c r="S191" s="167"/>
      <c r="T191" s="146">
        <f>SUM(T185:T190)</f>
        <v>2063997.8421</v>
      </c>
      <c r="U191" s="167"/>
      <c r="V191" s="146">
        <f>SUM(V185:V190)</f>
        <v>686843.21829999995</v>
      </c>
      <c r="W191" s="146"/>
      <c r="X191" s="167">
        <f>D191/$D$247</f>
        <v>3.6215455891567654E-2</v>
      </c>
      <c r="Y191" s="146">
        <f>$Y$6*X191*0.5</f>
        <v>1041770.3818162534</v>
      </c>
      <c r="Z191" s="146">
        <f>Z$6*$X191</f>
        <v>4495221.4073281968</v>
      </c>
      <c r="AA191" s="146">
        <f t="shared" ref="AA191:AN191" si="886">AA$6*$X191</f>
        <v>1930565.6276983041</v>
      </c>
      <c r="AB191" s="146">
        <f t="shared" si="886"/>
        <v>2455725.5914273676</v>
      </c>
      <c r="AC191" s="146">
        <f t="shared" si="886"/>
        <v>2455725.5914273676</v>
      </c>
      <c r="AD191" s="146">
        <f t="shared" si="886"/>
        <v>2455725.5914273676</v>
      </c>
      <c r="AE191" s="146">
        <f t="shared" si="886"/>
        <v>2455725.5914273676</v>
      </c>
      <c r="AF191" s="146">
        <f t="shared" si="886"/>
        <v>2455725.5914273676</v>
      </c>
      <c r="AG191" s="146">
        <f t="shared" si="886"/>
        <v>2455725.5914273676</v>
      </c>
      <c r="AH191" s="146">
        <f t="shared" si="886"/>
        <v>2455725.5914273676</v>
      </c>
      <c r="AI191" s="146">
        <f t="shared" si="886"/>
        <v>2455725.5914273676</v>
      </c>
      <c r="AJ191" s="146">
        <f t="shared" si="886"/>
        <v>2455725.5914273676</v>
      </c>
      <c r="AK191" s="146">
        <f t="shared" si="886"/>
        <v>2455725.5914273676</v>
      </c>
      <c r="AL191" s="146">
        <f t="shared" si="886"/>
        <v>2455725.5914273676</v>
      </c>
      <c r="AM191" s="146">
        <f t="shared" si="886"/>
        <v>2455725.5914273676</v>
      </c>
      <c r="AN191" s="146">
        <f t="shared" si="886"/>
        <v>2455725.5914273676</v>
      </c>
      <c r="AP191" s="146">
        <f>$D191+(Y191*0.5)</f>
        <v>38225623.190908127</v>
      </c>
      <c r="AQ191" s="146">
        <f>$D191+Y191+(Z191*0.5)</f>
        <v>40994119.085480355</v>
      </c>
      <c r="AR191" s="146">
        <f>AQ191+(Z191*0.5)+(AA191*0.5)</f>
        <v>44207012.602993608</v>
      </c>
      <c r="AS191" s="146">
        <f t="shared" ref="AS191" si="887">AR191+(AA191*0.5)+(AB191*0.5)</f>
        <v>46400158.212556444</v>
      </c>
      <c r="AT191" s="146">
        <f t="shared" ref="AT191" si="888">AS191+(AB191*0.5)+(AC191*0.5)</f>
        <v>48855883.803983815</v>
      </c>
      <c r="AU191" s="146">
        <f t="shared" ref="AU191" si="889">AT191+(AC191*0.5)+(AD191*0.5)</f>
        <v>51311609.395411186</v>
      </c>
      <c r="AV191" s="146">
        <f t="shared" ref="AV191" si="890">AU191+(AD191*0.5)+(AE191*0.5)</f>
        <v>53767334.986838557</v>
      </c>
      <c r="AW191" s="146">
        <f t="shared" ref="AW191" si="891">AV191+(AE191*0.5)+(AF191*0.5)</f>
        <v>56223060.578265928</v>
      </c>
      <c r="AX191" s="146">
        <f t="shared" ref="AX191" si="892">AW191+(AF191*0.5)+(AG191*0.5)</f>
        <v>58678786.169693299</v>
      </c>
      <c r="AY191" s="146">
        <f t="shared" ref="AY191" si="893">AX191+(AG191*0.5)+(AH191*0.5)</f>
        <v>61134511.76112067</v>
      </c>
      <c r="AZ191" s="146">
        <f t="shared" ref="AZ191" si="894">AY191+(AH191*0.5)+(AI191*0.5)</f>
        <v>63590237.35254804</v>
      </c>
      <c r="BA191" s="146">
        <f t="shared" ref="BA191" si="895">AZ191+(AI191*0.5)+(AJ191*0.5)</f>
        <v>66045962.943975411</v>
      </c>
      <c r="BB191" s="146">
        <f t="shared" ref="BB191" si="896">BA191+(AJ191*0.5)+(AK191*0.5)</f>
        <v>68501688.535402775</v>
      </c>
      <c r="BC191" s="146">
        <f t="shared" ref="BC191" si="897">BB191+(AK191*0.5)+(AL191*0.5)</f>
        <v>70957414.126830131</v>
      </c>
      <c r="BD191" s="146">
        <f t="shared" ref="BD191" si="898">BC191+(AL191*0.5)+(AM191*0.5)</f>
        <v>73413139.718257487</v>
      </c>
      <c r="BE191" s="146">
        <f t="shared" ref="BE191" si="899">BD191+(AM191*0.5)+(AN191*0.5)</f>
        <v>75868865.309684843</v>
      </c>
      <c r="BG191" s="146">
        <f>AP191*$T192</f>
        <v>2092511.6567303052</v>
      </c>
      <c r="BH191" s="146">
        <f>(AQ191*$T192*0.5)+(AQ191*$V192*0.5)</f>
        <v>1495412.9374306574</v>
      </c>
      <c r="BI191" s="146">
        <f>(AR191*$V192)</f>
        <v>805291.01694510621</v>
      </c>
      <c r="BJ191" s="146">
        <f t="shared" ref="BJ191" si="900">(AS191*$V192)</f>
        <v>845242.15488094476</v>
      </c>
      <c r="BK191" s="146">
        <f t="shared" ref="BK191" si="901">(AT191*$V192)</f>
        <v>889976.54525060195</v>
      </c>
      <c r="BL191" s="146">
        <f t="shared" ref="BL191" si="902">(AU191*$V192)</f>
        <v>934710.93562025903</v>
      </c>
      <c r="BM191" s="146">
        <f t="shared" ref="BM191" si="903">(AV191*$V192)</f>
        <v>979445.32598991622</v>
      </c>
      <c r="BN191" s="146">
        <f t="shared" ref="BN191" si="904">(AW191*$V192)</f>
        <v>1024179.7163595734</v>
      </c>
      <c r="BO191" s="146">
        <f t="shared" ref="BO191" si="905">(AX191*$V192)</f>
        <v>1068914.1067292306</v>
      </c>
      <c r="BP191" s="146">
        <f t="shared" ref="BP191" si="906">(AY191*$V192)</f>
        <v>1113648.4970988876</v>
      </c>
      <c r="BQ191" s="146">
        <f t="shared" ref="BQ191" si="907">(AZ191*$V192)</f>
        <v>1158382.8874685448</v>
      </c>
      <c r="BR191" s="146">
        <f t="shared" ref="BR191" si="908">(BA191*$V192)</f>
        <v>1203117.277838202</v>
      </c>
      <c r="BS191" s="146">
        <f t="shared" ref="BS191" si="909">(BB191*$V192)</f>
        <v>1247851.6682078589</v>
      </c>
      <c r="BT191" s="146">
        <f t="shared" ref="BT191" si="910">(BC191*$V192)</f>
        <v>1292586.0585775159</v>
      </c>
      <c r="BU191" s="146">
        <f t="shared" ref="BU191" si="911">(BD191*$V192)</f>
        <v>1337320.4489471728</v>
      </c>
      <c r="BV191" s="146">
        <f t="shared" ref="BV191" si="912">(BE191*$V192)</f>
        <v>1382054.8393168296</v>
      </c>
      <c r="BX191" s="150">
        <f>F191-BG191</f>
        <v>-32671757.656730305</v>
      </c>
      <c r="BY191" s="150">
        <f>BX191-BH191</f>
        <v>-34167170.594160959</v>
      </c>
      <c r="BZ191" s="150">
        <f>BY191-BI191</f>
        <v>-34972461.611106068</v>
      </c>
      <c r="CA191" s="146">
        <f t="shared" ref="CA191" si="913">BZ191-BJ191</f>
        <v>-35817703.765987016</v>
      </c>
      <c r="CB191" s="146">
        <f t="shared" ref="CB191" si="914">CA191-BK191</f>
        <v>-36707680.311237618</v>
      </c>
      <c r="CC191" s="146">
        <f t="shared" ref="CC191" si="915">CB191-BL191</f>
        <v>-37642391.246857874</v>
      </c>
      <c r="CD191" s="146">
        <f t="shared" ref="CD191" si="916">CC191-BM191</f>
        <v>-38621836.572847791</v>
      </c>
      <c r="CE191" s="146">
        <f t="shared" ref="CE191" si="917">CD191-BN191</f>
        <v>-39646016.289207362</v>
      </c>
      <c r="CF191" s="146">
        <f t="shared" ref="CF191" si="918">CE191-BO191</f>
        <v>-40714930.395936593</v>
      </c>
      <c r="CG191" s="146">
        <f t="shared" ref="CG191" si="919">CF191-BP191</f>
        <v>-41828578.893035479</v>
      </c>
      <c r="CH191" s="146">
        <f t="shared" ref="CH191" si="920">CG191-BQ191</f>
        <v>-42986961.780504026</v>
      </c>
      <c r="CI191" s="146">
        <f t="shared" ref="CI191" si="921">CH191-BR191</f>
        <v>-44190079.058342226</v>
      </c>
      <c r="CJ191" s="146">
        <f t="shared" ref="CJ191" si="922">CI191-BS191</f>
        <v>-45437930.726550087</v>
      </c>
      <c r="CK191" s="146">
        <f t="shared" ref="CK191" si="923">CJ191-BT191</f>
        <v>-46730516.785127603</v>
      </c>
      <c r="CL191" s="146">
        <f t="shared" ref="CL191" si="924">CK191-BU191</f>
        <v>-48067837.234074779</v>
      </c>
      <c r="CM191" s="146">
        <f t="shared" ref="CM191" si="925">CL191-BV191</f>
        <v>-49449892.073391609</v>
      </c>
      <c r="CO191" s="150">
        <f>D191+Y191</f>
        <v>38746508.381816253</v>
      </c>
      <c r="CP191" s="150">
        <f>CO191+Z191</f>
        <v>43241729.789144449</v>
      </c>
      <c r="CQ191" s="150">
        <f t="shared" ref="CQ191" si="926">CP191+AA191</f>
        <v>45172295.416842751</v>
      </c>
      <c r="CR191" s="150">
        <f t="shared" ref="CR191" si="927">CQ191+AB191</f>
        <v>47628021.008270122</v>
      </c>
      <c r="CS191" s="150">
        <f t="shared" ref="CS191" si="928">CR191+AC191</f>
        <v>50083746.599697493</v>
      </c>
      <c r="CT191" s="150">
        <f t="shared" ref="CT191" si="929">CS191+AD191</f>
        <v>52539472.191124864</v>
      </c>
      <c r="CU191" s="150">
        <f t="shared" ref="CU191" si="930">CT191+AE191</f>
        <v>54995197.782552235</v>
      </c>
      <c r="CV191" s="150">
        <f t="shared" ref="CV191" si="931">CU191+AF191</f>
        <v>57450923.373979606</v>
      </c>
      <c r="CW191" s="150">
        <f t="shared" ref="CW191" si="932">CV191+AG191</f>
        <v>59906648.965406977</v>
      </c>
      <c r="CX191" s="150">
        <f t="shared" ref="CX191" si="933">CW191+AH191</f>
        <v>62362374.556834348</v>
      </c>
      <c r="CY191" s="150">
        <f t="shared" ref="CY191" si="934">CX191+AI191</f>
        <v>64818100.148261718</v>
      </c>
      <c r="CZ191" s="150">
        <f t="shared" ref="CZ191" si="935">CY191+AJ191</f>
        <v>67273825.739689082</v>
      </c>
      <c r="DA191" s="150">
        <f t="shared" ref="DA191" si="936">CZ191+AK191</f>
        <v>69729551.331116453</v>
      </c>
      <c r="DB191" s="150">
        <f t="shared" ref="DB191" si="937">DA191+AL191</f>
        <v>72185276.922543824</v>
      </c>
      <c r="DC191" s="150">
        <f t="shared" ref="DC191" si="938">DB191+AM191</f>
        <v>74641002.513971195</v>
      </c>
      <c r="DD191" s="150">
        <f t="shared" ref="DD191" si="939">DC191+AN191</f>
        <v>77096728.105398566</v>
      </c>
      <c r="DF191" s="146">
        <f>DD191+CM191</f>
        <v>27646836.032006957</v>
      </c>
      <c r="DH191" s="150">
        <f>L191</f>
        <v>2262284.2799999998</v>
      </c>
      <c r="DJ191" s="150">
        <f>DF191+DH191</f>
        <v>29909120.312006958</v>
      </c>
    </row>
    <row r="192" spans="1:114" x14ac:dyDescent="0.2">
      <c r="A192" s="143"/>
      <c r="B192" s="143"/>
      <c r="C192" s="143"/>
      <c r="D192" s="146"/>
      <c r="E192" s="146"/>
      <c r="F192" s="146"/>
      <c r="G192" s="146"/>
      <c r="H192" s="146"/>
      <c r="I192" s="146"/>
      <c r="J192" s="156"/>
      <c r="K192" s="146"/>
      <c r="L192" s="146"/>
      <c r="M192" s="146"/>
      <c r="N192" s="146"/>
      <c r="O192" s="143"/>
      <c r="P192" s="167"/>
      <c r="Q192" s="167"/>
      <c r="R192" s="167"/>
      <c r="S192" s="167"/>
      <c r="T192" s="167">
        <f>T191/D191</f>
        <v>5.4741073710683257E-2</v>
      </c>
      <c r="U192" s="167"/>
      <c r="V192" s="167">
        <f>V191/D191</f>
        <v>1.8216363638437164E-2</v>
      </c>
      <c r="W192" s="167"/>
      <c r="X192" s="167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</row>
    <row r="193" spans="1:114" x14ac:dyDescent="0.2">
      <c r="A193" s="143" t="s">
        <v>335</v>
      </c>
      <c r="B193" s="143"/>
      <c r="C193" s="143"/>
      <c r="D193" s="146"/>
      <c r="E193" s="146"/>
      <c r="F193" s="146"/>
      <c r="G193" s="146"/>
      <c r="H193" s="146"/>
      <c r="I193" s="146"/>
      <c r="J193" s="156"/>
      <c r="K193" s="146"/>
      <c r="L193" s="146"/>
      <c r="M193" s="146"/>
      <c r="N193" s="146"/>
      <c r="O193" s="143"/>
      <c r="P193" s="167"/>
      <c r="Q193" s="167"/>
      <c r="R193" s="167"/>
      <c r="S193" s="167"/>
      <c r="T193" s="146"/>
      <c r="U193" s="167"/>
      <c r="V193" s="146"/>
      <c r="W193" s="146"/>
      <c r="X193" s="146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</row>
    <row r="194" spans="1:114" x14ac:dyDescent="0.2">
      <c r="A194" s="143"/>
      <c r="B194" s="143" t="s">
        <v>316</v>
      </c>
      <c r="C194" s="143"/>
      <c r="D194" s="146">
        <v>4660156</v>
      </c>
      <c r="E194" s="146"/>
      <c r="F194" s="146">
        <v>-3685914</v>
      </c>
      <c r="G194" s="146"/>
      <c r="H194" s="146">
        <f t="shared" ref="H194:H199" si="940">SUM(D194:F194)</f>
        <v>974242</v>
      </c>
      <c r="I194" s="146"/>
      <c r="J194" s="156">
        <v>-0.06</v>
      </c>
      <c r="K194" s="146"/>
      <c r="L194" s="146">
        <f t="shared" ref="L194:L199" si="941">D194*-J194</f>
        <v>279609.36</v>
      </c>
      <c r="M194" s="143"/>
      <c r="N194" s="150">
        <f t="shared" ref="N194:N199" si="942">H194+L194</f>
        <v>1253851.3599999999</v>
      </c>
      <c r="O194" s="143"/>
      <c r="P194" s="167">
        <v>2.76E-2</v>
      </c>
      <c r="Q194" s="167"/>
      <c r="R194" s="167">
        <v>2.0299999999999999E-2</v>
      </c>
      <c r="S194" s="167"/>
      <c r="T194" s="146">
        <f t="shared" si="713"/>
        <v>128620.30559999999</v>
      </c>
      <c r="U194" s="167"/>
      <c r="V194" s="146">
        <f t="shared" si="714"/>
        <v>94601.166799999992</v>
      </c>
      <c r="W194" s="146"/>
      <c r="X194" s="146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</row>
    <row r="195" spans="1:114" x14ac:dyDescent="0.2">
      <c r="A195" s="143"/>
      <c r="B195" s="143" t="s">
        <v>317</v>
      </c>
      <c r="C195" s="143"/>
      <c r="D195" s="146">
        <v>3155169</v>
      </c>
      <c r="E195" s="146"/>
      <c r="F195" s="146">
        <v>-1795375</v>
      </c>
      <c r="G195" s="146"/>
      <c r="H195" s="146">
        <f t="shared" si="940"/>
        <v>1359794</v>
      </c>
      <c r="I195" s="146"/>
      <c r="J195" s="156">
        <v>-0.06</v>
      </c>
      <c r="K195" s="146"/>
      <c r="L195" s="146">
        <f t="shared" si="941"/>
        <v>189310.13999999998</v>
      </c>
      <c r="M195" s="143"/>
      <c r="N195" s="150">
        <f t="shared" si="942"/>
        <v>1549104.14</v>
      </c>
      <c r="O195" s="143"/>
      <c r="P195" s="167">
        <v>4.65E-2</v>
      </c>
      <c r="Q195" s="167"/>
      <c r="R195" s="167">
        <v>3.6900000000000002E-2</v>
      </c>
      <c r="S195" s="167"/>
      <c r="T195" s="146">
        <f t="shared" si="713"/>
        <v>146715.3585</v>
      </c>
      <c r="U195" s="167"/>
      <c r="V195" s="146">
        <f t="shared" si="714"/>
        <v>116425.73610000001</v>
      </c>
      <c r="W195" s="146"/>
      <c r="X195" s="146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</row>
    <row r="196" spans="1:114" x14ac:dyDescent="0.2">
      <c r="A196" s="143"/>
      <c r="B196" s="143" t="s">
        <v>318</v>
      </c>
      <c r="C196" s="143"/>
      <c r="D196" s="146">
        <v>28833202</v>
      </c>
      <c r="E196" s="146"/>
      <c r="F196" s="146">
        <v>-17319900</v>
      </c>
      <c r="G196" s="146"/>
      <c r="H196" s="146">
        <f t="shared" si="940"/>
        <v>11513302</v>
      </c>
      <c r="I196" s="146"/>
      <c r="J196" s="156">
        <v>-0.06</v>
      </c>
      <c r="K196" s="146"/>
      <c r="L196" s="146">
        <f t="shared" si="941"/>
        <v>1729992.1199999999</v>
      </c>
      <c r="M196" s="143"/>
      <c r="N196" s="150">
        <f t="shared" si="942"/>
        <v>13243294.119999999</v>
      </c>
      <c r="O196" s="143"/>
      <c r="P196" s="167">
        <v>4.7399999999999998E-2</v>
      </c>
      <c r="Q196" s="167"/>
      <c r="R196" s="167">
        <v>3.6299999999999999E-2</v>
      </c>
      <c r="S196" s="167"/>
      <c r="T196" s="146">
        <f t="shared" si="713"/>
        <v>1366693.7748</v>
      </c>
      <c r="U196" s="167"/>
      <c r="V196" s="146">
        <f t="shared" si="714"/>
        <v>1046645.2326</v>
      </c>
      <c r="W196" s="146"/>
      <c r="X196" s="146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</row>
    <row r="197" spans="1:114" x14ac:dyDescent="0.2">
      <c r="A197" s="143"/>
      <c r="B197" s="143" t="s">
        <v>319</v>
      </c>
      <c r="C197" s="143"/>
      <c r="D197" s="146">
        <v>5572386</v>
      </c>
      <c r="E197" s="146"/>
      <c r="F197" s="146">
        <v>-4199493</v>
      </c>
      <c r="G197" s="146"/>
      <c r="H197" s="146">
        <f t="shared" si="940"/>
        <v>1372893</v>
      </c>
      <c r="I197" s="146"/>
      <c r="J197" s="156">
        <v>-0.06</v>
      </c>
      <c r="K197" s="146"/>
      <c r="L197" s="146">
        <f t="shared" si="941"/>
        <v>334343.15999999997</v>
      </c>
      <c r="M197" s="143"/>
      <c r="N197" s="150">
        <f t="shared" si="942"/>
        <v>1707236.16</v>
      </c>
      <c r="O197" s="143"/>
      <c r="P197" s="167">
        <v>2.7699999999999999E-2</v>
      </c>
      <c r="Q197" s="167"/>
      <c r="R197" s="167">
        <v>2.3199999999999998E-2</v>
      </c>
      <c r="S197" s="167"/>
      <c r="T197" s="146">
        <f t="shared" si="713"/>
        <v>154355.09219999998</v>
      </c>
      <c r="U197" s="167"/>
      <c r="V197" s="146">
        <f t="shared" si="714"/>
        <v>129279.35519999999</v>
      </c>
      <c r="W197" s="146"/>
      <c r="X197" s="146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</row>
    <row r="198" spans="1:114" x14ac:dyDescent="0.2">
      <c r="A198" s="143"/>
      <c r="B198" s="143" t="s">
        <v>320</v>
      </c>
      <c r="C198" s="143"/>
      <c r="D198" s="146">
        <v>4722165</v>
      </c>
      <c r="E198" s="146"/>
      <c r="F198" s="146">
        <v>-3225387</v>
      </c>
      <c r="G198" s="146"/>
      <c r="H198" s="146">
        <f t="shared" si="940"/>
        <v>1496778</v>
      </c>
      <c r="I198" s="146"/>
      <c r="J198" s="156">
        <v>-0.06</v>
      </c>
      <c r="K198" s="146"/>
      <c r="L198" s="146">
        <f t="shared" si="941"/>
        <v>283329.89999999997</v>
      </c>
      <c r="M198" s="143"/>
      <c r="N198" s="150">
        <f t="shared" si="942"/>
        <v>1780107.9</v>
      </c>
      <c r="O198" s="143"/>
      <c r="P198" s="167">
        <v>3.6400000000000002E-2</v>
      </c>
      <c r="Q198" s="167"/>
      <c r="R198" s="167">
        <v>2.8000000000000001E-2</v>
      </c>
      <c r="S198" s="167"/>
      <c r="T198" s="146">
        <f t="shared" si="713"/>
        <v>171886.80600000001</v>
      </c>
      <c r="U198" s="167"/>
      <c r="V198" s="146">
        <f t="shared" si="714"/>
        <v>132220.62</v>
      </c>
      <c r="W198" s="146"/>
      <c r="X198" s="146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</row>
    <row r="199" spans="1:114" x14ac:dyDescent="0.2">
      <c r="A199" s="143"/>
      <c r="B199" s="143" t="s">
        <v>321</v>
      </c>
      <c r="C199" s="143"/>
      <c r="D199" s="152">
        <v>841613</v>
      </c>
      <c r="E199" s="146"/>
      <c r="F199" s="152">
        <v>-580838</v>
      </c>
      <c r="G199" s="146"/>
      <c r="H199" s="152">
        <f t="shared" si="940"/>
        <v>260775</v>
      </c>
      <c r="I199" s="146"/>
      <c r="J199" s="156">
        <v>-0.06</v>
      </c>
      <c r="K199" s="146"/>
      <c r="L199" s="152">
        <f t="shared" si="941"/>
        <v>50496.78</v>
      </c>
      <c r="M199" s="143"/>
      <c r="N199" s="153">
        <f t="shared" si="942"/>
        <v>311271.78000000003</v>
      </c>
      <c r="O199" s="143"/>
      <c r="P199" s="167">
        <v>3.3099999999999997E-2</v>
      </c>
      <c r="Q199" s="167"/>
      <c r="R199" s="167">
        <v>2.8500000000000001E-2</v>
      </c>
      <c r="S199" s="167"/>
      <c r="T199" s="152">
        <f t="shared" si="713"/>
        <v>27857.390299999999</v>
      </c>
      <c r="U199" s="167"/>
      <c r="V199" s="152">
        <f t="shared" si="714"/>
        <v>23985.970499999999</v>
      </c>
      <c r="W199" s="155"/>
      <c r="X199" s="167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</row>
    <row r="200" spans="1:114" x14ac:dyDescent="0.2">
      <c r="A200" s="143"/>
      <c r="B200" s="143" t="s">
        <v>295</v>
      </c>
      <c r="C200" s="143"/>
      <c r="D200" s="146">
        <f>SUM(D194:D199)</f>
        <v>47784691</v>
      </c>
      <c r="E200" s="146"/>
      <c r="F200" s="146">
        <f>SUM(F194:F199)</f>
        <v>-30806907</v>
      </c>
      <c r="G200" s="146"/>
      <c r="H200" s="146">
        <f>SUM(H194:H199)</f>
        <v>16977784</v>
      </c>
      <c r="I200" s="146"/>
      <c r="J200" s="156"/>
      <c r="K200" s="146"/>
      <c r="L200" s="146">
        <f>SUM(L194:L199)</f>
        <v>2867081.46</v>
      </c>
      <c r="M200" s="146"/>
      <c r="N200" s="146">
        <f>SUM(N194:N199)</f>
        <v>19844865.459999997</v>
      </c>
      <c r="O200" s="143"/>
      <c r="P200" s="167"/>
      <c r="Q200" s="167"/>
      <c r="R200" s="167"/>
      <c r="S200" s="167"/>
      <c r="T200" s="146">
        <f>SUM(T194:T199)</f>
        <v>1996128.7274000002</v>
      </c>
      <c r="U200" s="167"/>
      <c r="V200" s="146">
        <f>SUM(V194:V199)</f>
        <v>1543158.0812000001</v>
      </c>
      <c r="W200" s="146"/>
      <c r="X200" s="167">
        <f>D200/$D$247</f>
        <v>4.5897265463101473E-2</v>
      </c>
      <c r="Y200" s="146">
        <f>$Y$6*X200*0.5</f>
        <v>1320276.4010199907</v>
      </c>
      <c r="Z200" s="146">
        <f>Z$6*$X200</f>
        <v>5696970.124172803</v>
      </c>
      <c r="AA200" s="146">
        <f t="shared" ref="AA200:AM200" si="943">AA$6*$X200</f>
        <v>2446681.4217031426</v>
      </c>
      <c r="AB200" s="146">
        <f t="shared" si="943"/>
        <v>3112237.209210922</v>
      </c>
      <c r="AC200" s="146">
        <f t="shared" si="943"/>
        <v>3112237.209210922</v>
      </c>
      <c r="AD200" s="146">
        <f t="shared" si="943"/>
        <v>3112237.209210922</v>
      </c>
      <c r="AE200" s="146">
        <f t="shared" si="943"/>
        <v>3112237.209210922</v>
      </c>
      <c r="AF200" s="146">
        <f t="shared" si="943"/>
        <v>3112237.209210922</v>
      </c>
      <c r="AG200" s="146">
        <f t="shared" si="943"/>
        <v>3112237.209210922</v>
      </c>
      <c r="AH200" s="146">
        <f t="shared" si="943"/>
        <v>3112237.209210922</v>
      </c>
      <c r="AI200" s="146">
        <f t="shared" si="943"/>
        <v>3112237.209210922</v>
      </c>
      <c r="AJ200" s="146">
        <f t="shared" si="943"/>
        <v>3112237.209210922</v>
      </c>
      <c r="AK200" s="146">
        <f t="shared" si="943"/>
        <v>3112237.209210922</v>
      </c>
      <c r="AL200" s="146">
        <f t="shared" si="943"/>
        <v>3112237.209210922</v>
      </c>
      <c r="AM200" s="146">
        <f t="shared" si="943"/>
        <v>3112237.209210922</v>
      </c>
      <c r="AN200" s="174"/>
      <c r="AP200" s="146">
        <f>$D200+(Y200*0.5)</f>
        <v>48444829.200509995</v>
      </c>
      <c r="AQ200" s="146">
        <f>$D200+Y200+(Z200*0.5)</f>
        <v>51953452.463106394</v>
      </c>
      <c r="AR200" s="146">
        <f>AQ200+(Z200*0.5)+(AA200*0.5)</f>
        <v>56025278.23604437</v>
      </c>
      <c r="AS200" s="146">
        <f t="shared" ref="AS200" si="944">AR200+(AA200*0.5)+(AB200*0.5)</f>
        <v>58804737.551501401</v>
      </c>
      <c r="AT200" s="146">
        <f t="shared" ref="AT200" si="945">AS200+(AB200*0.5)+(AC200*0.5)</f>
        <v>61916974.760712318</v>
      </c>
      <c r="AU200" s="146">
        <f t="shared" ref="AU200" si="946">AT200+(AC200*0.5)+(AD200*0.5)</f>
        <v>65029211.969923235</v>
      </c>
      <c r="AV200" s="146">
        <f t="shared" ref="AV200" si="947">AU200+(AD200*0.5)+(AE200*0.5)</f>
        <v>68141449.17913416</v>
      </c>
      <c r="AW200" s="146">
        <f t="shared" ref="AW200" si="948">AV200+(AE200*0.5)+(AF200*0.5)</f>
        <v>71253686.388345093</v>
      </c>
      <c r="AX200" s="146">
        <f t="shared" ref="AX200" si="949">AW200+(AF200*0.5)+(AG200*0.5)</f>
        <v>74365923.597556025</v>
      </c>
      <c r="AY200" s="146">
        <f t="shared" ref="AY200" si="950">AX200+(AG200*0.5)+(AH200*0.5)</f>
        <v>77478160.806766957</v>
      </c>
      <c r="AZ200" s="146">
        <f t="shared" ref="AZ200" si="951">AY200+(AH200*0.5)+(AI200*0.5)</f>
        <v>80590398.015977889</v>
      </c>
      <c r="BA200" s="146">
        <f t="shared" ref="BA200" si="952">AZ200+(AI200*0.5)+(AJ200*0.5)</f>
        <v>83702635.225188822</v>
      </c>
      <c r="BB200" s="146">
        <f t="shared" ref="BB200" si="953">BA200+(AJ200*0.5)+(AK200*0.5)</f>
        <v>86814872.434399754</v>
      </c>
      <c r="BC200" s="146">
        <f t="shared" ref="BC200" si="954">BB200+(AK200*0.5)+(AL200*0.5)</f>
        <v>89927109.643610686</v>
      </c>
      <c r="BD200" s="146">
        <f t="shared" ref="BD200" si="955">BC200+(AL200*0.5)+(AM200*0.5)</f>
        <v>93039346.852821618</v>
      </c>
      <c r="BE200" s="146">
        <f t="shared" ref="BE200" si="956">BD200+(AM200*0.5)+(AN200*0.5)</f>
        <v>94595465.457427084</v>
      </c>
      <c r="BG200" s="146">
        <f>AP200*$T201</f>
        <v>2023704.9405870256</v>
      </c>
      <c r="BH200" s="146">
        <f>(AQ200*$T201*0.5)+(AQ200*$V201*0.5)</f>
        <v>1924028.0214839063</v>
      </c>
      <c r="BI200" s="146">
        <f>(AR200*$V201)</f>
        <v>1809279.4795184585</v>
      </c>
      <c r="BJ200" s="146">
        <f t="shared" ref="BJ200" si="957">(AS200*$V201)</f>
        <v>1899039.2961930947</v>
      </c>
      <c r="BK200" s="146">
        <f t="shared" ref="BK200" si="958">(AT200*$V201)</f>
        <v>1999545.8370851381</v>
      </c>
      <c r="BL200" s="146">
        <f t="shared" ref="BL200" si="959">(AU200*$V201)</f>
        <v>2100052.3779771817</v>
      </c>
      <c r="BM200" s="146">
        <f t="shared" ref="BM200" si="960">(AV200*$V201)</f>
        <v>2200558.9188692253</v>
      </c>
      <c r="BN200" s="146">
        <f t="shared" ref="BN200" si="961">(AW200*$V201)</f>
        <v>2301065.4597612694</v>
      </c>
      <c r="BO200" s="146">
        <f t="shared" ref="BO200" si="962">(AX200*$V201)</f>
        <v>2401572.0006533135</v>
      </c>
      <c r="BP200" s="146">
        <f t="shared" ref="BP200" si="963">(AY200*$V201)</f>
        <v>2502078.5415453571</v>
      </c>
      <c r="BQ200" s="146">
        <f t="shared" ref="BQ200" si="964">(AZ200*$V201)</f>
        <v>2602585.0824374012</v>
      </c>
      <c r="BR200" s="146">
        <f t="shared" ref="BR200" si="965">(BA200*$V201)</f>
        <v>2703091.6233294453</v>
      </c>
      <c r="BS200" s="146">
        <f t="shared" ref="BS200" si="966">(BB200*$V201)</f>
        <v>2803598.1642214893</v>
      </c>
      <c r="BT200" s="146">
        <f t="shared" ref="BT200" si="967">(BC200*$V201)</f>
        <v>2904104.705113533</v>
      </c>
      <c r="BU200" s="146">
        <f t="shared" ref="BU200" si="968">(BD200*$V201)</f>
        <v>3004611.246005577</v>
      </c>
      <c r="BV200" s="174"/>
      <c r="BX200" s="150">
        <f>F200-BG200</f>
        <v>-32830611.940587025</v>
      </c>
      <c r="BY200" s="150">
        <f>BX200-BH200</f>
        <v>-34754639.962070934</v>
      </c>
      <c r="BZ200" s="150">
        <f>BY200-BI200</f>
        <v>-36563919.441589393</v>
      </c>
      <c r="CA200" s="146">
        <f t="shared" ref="CA200" si="969">BZ200-BJ200</f>
        <v>-38462958.737782486</v>
      </c>
      <c r="CB200" s="146">
        <f t="shared" ref="CB200" si="970">CA200-BK200</f>
        <v>-40462504.574867621</v>
      </c>
      <c r="CC200" s="146">
        <f t="shared" ref="CC200" si="971">CB200-BL200</f>
        <v>-42562556.952844806</v>
      </c>
      <c r="CD200" s="146">
        <f t="shared" ref="CD200" si="972">CC200-BM200</f>
        <v>-44763115.871714033</v>
      </c>
      <c r="CE200" s="146">
        <f t="shared" ref="CE200" si="973">CD200-BN200</f>
        <v>-47064181.331475303</v>
      </c>
      <c r="CF200" s="146">
        <f t="shared" ref="CF200" si="974">CE200-BO200</f>
        <v>-49465753.332128614</v>
      </c>
      <c r="CG200" s="146">
        <f t="shared" ref="CG200" si="975">CF200-BP200</f>
        <v>-51967831.873673968</v>
      </c>
      <c r="CH200" s="146">
        <f t="shared" ref="CH200" si="976">CG200-BQ200</f>
        <v>-54570416.956111372</v>
      </c>
      <c r="CI200" s="146">
        <f t="shared" ref="CI200" si="977">CH200-BR200</f>
        <v>-57273508.579440817</v>
      </c>
      <c r="CJ200" s="146">
        <f t="shared" ref="CJ200" si="978">CI200-BS200</f>
        <v>-60077106.743662305</v>
      </c>
      <c r="CK200" s="146">
        <f t="shared" ref="CK200" si="979">CJ200-BT200</f>
        <v>-62981211.448775835</v>
      </c>
      <c r="CL200" s="146">
        <f t="shared" ref="CL200" si="980">CK200-BU200</f>
        <v>-65985822.694781415</v>
      </c>
      <c r="CM200" s="146">
        <f t="shared" ref="CM200" si="981">CL200-BV200</f>
        <v>-65985822.694781415</v>
      </c>
      <c r="CO200" s="150">
        <f>D200+Y200</f>
        <v>49104967.40101999</v>
      </c>
      <c r="CP200" s="150">
        <f>CO200+Z200</f>
        <v>54801937.525192797</v>
      </c>
      <c r="CQ200" s="150">
        <f t="shared" ref="CQ200" si="982">CP200+AA200</f>
        <v>57248618.946895942</v>
      </c>
      <c r="CR200" s="150">
        <f t="shared" ref="CR200" si="983">CQ200+AB200</f>
        <v>60360856.156106867</v>
      </c>
      <c r="CS200" s="150">
        <f t="shared" ref="CS200" si="984">CR200+AC200</f>
        <v>63473093.365317792</v>
      </c>
      <c r="CT200" s="150">
        <f t="shared" ref="CT200" si="985">CS200+AD200</f>
        <v>66585330.574528717</v>
      </c>
      <c r="CU200" s="150">
        <f t="shared" ref="CU200" si="986">CT200+AE200</f>
        <v>69697567.783739641</v>
      </c>
      <c r="CV200" s="150">
        <f t="shared" ref="CV200" si="987">CU200+AF200</f>
        <v>72809804.992950559</v>
      </c>
      <c r="CW200" s="150">
        <f t="shared" ref="CW200" si="988">CV200+AG200</f>
        <v>75922042.202161476</v>
      </c>
      <c r="CX200" s="150">
        <f t="shared" ref="CX200" si="989">CW200+AH200</f>
        <v>79034279.411372393</v>
      </c>
      <c r="CY200" s="150">
        <f t="shared" ref="CY200" si="990">CX200+AI200</f>
        <v>82146516.620583311</v>
      </c>
      <c r="CZ200" s="150">
        <f t="shared" ref="CZ200" si="991">CY200+AJ200</f>
        <v>85258753.829794228</v>
      </c>
      <c r="DA200" s="150">
        <f t="shared" ref="DA200" si="992">CZ200+AK200</f>
        <v>88370991.039005145</v>
      </c>
      <c r="DB200" s="150">
        <f t="shared" ref="DB200" si="993">DA200+AL200</f>
        <v>91483228.248216063</v>
      </c>
      <c r="DC200" s="150">
        <f t="shared" ref="DC200" si="994">DB200+AM200</f>
        <v>94595465.45742698</v>
      </c>
      <c r="DD200" s="150">
        <f t="shared" ref="DD200" si="995">DC200+AN200</f>
        <v>94595465.45742698</v>
      </c>
      <c r="DF200" s="146">
        <f>DD200+CM200</f>
        <v>28609642.762645565</v>
      </c>
      <c r="DH200" s="150">
        <f>L200</f>
        <v>2867081.46</v>
      </c>
      <c r="DJ200" s="150">
        <f>DF200+DH200</f>
        <v>31476724.222645566</v>
      </c>
    </row>
    <row r="201" spans="1:114" x14ac:dyDescent="0.2">
      <c r="A201" s="143"/>
      <c r="B201" s="143"/>
      <c r="C201" s="143"/>
      <c r="D201" s="146"/>
      <c r="E201" s="146"/>
      <c r="F201" s="146"/>
      <c r="G201" s="146"/>
      <c r="H201" s="146"/>
      <c r="I201" s="146"/>
      <c r="J201" s="156"/>
      <c r="K201" s="146"/>
      <c r="L201" s="146"/>
      <c r="M201" s="146"/>
      <c r="N201" s="146"/>
      <c r="O201" s="143"/>
      <c r="P201" s="167"/>
      <c r="Q201" s="167"/>
      <c r="R201" s="167"/>
      <c r="S201" s="167"/>
      <c r="T201" s="167">
        <f>T200/D200</f>
        <v>4.177339406463882E-2</v>
      </c>
      <c r="U201" s="167"/>
      <c r="V201" s="167">
        <f>V200/D200</f>
        <v>3.2293984724103379E-2</v>
      </c>
      <c r="W201" s="167"/>
      <c r="X201" s="167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</row>
    <row r="202" spans="1:114" x14ac:dyDescent="0.2">
      <c r="A202" s="143" t="s">
        <v>336</v>
      </c>
      <c r="B202" s="143"/>
      <c r="C202" s="143"/>
      <c r="D202" s="146"/>
      <c r="E202" s="146"/>
      <c r="F202" s="146"/>
      <c r="G202" s="146"/>
      <c r="H202" s="146"/>
      <c r="I202" s="146"/>
      <c r="J202" s="156"/>
      <c r="K202" s="146"/>
      <c r="L202" s="146"/>
      <c r="M202" s="146"/>
      <c r="N202" s="146"/>
      <c r="O202" s="143"/>
      <c r="P202" s="167"/>
      <c r="Q202" s="167"/>
      <c r="R202" s="167"/>
      <c r="S202" s="167"/>
      <c r="T202" s="146"/>
      <c r="U202" s="167"/>
      <c r="V202" s="146"/>
      <c r="W202" s="146"/>
      <c r="X202" s="146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</row>
    <row r="203" spans="1:114" x14ac:dyDescent="0.2">
      <c r="A203" s="143"/>
      <c r="B203" s="143" t="s">
        <v>316</v>
      </c>
      <c r="C203" s="143"/>
      <c r="D203" s="146">
        <v>1865718</v>
      </c>
      <c r="E203" s="146"/>
      <c r="F203" s="146">
        <v>-1444909</v>
      </c>
      <c r="G203" s="146"/>
      <c r="H203" s="146">
        <f t="shared" ref="H203:H208" si="996">SUM(D203:F203)</f>
        <v>420809</v>
      </c>
      <c r="I203" s="146"/>
      <c r="J203" s="156">
        <v>-0.06</v>
      </c>
      <c r="K203" s="146"/>
      <c r="L203" s="146">
        <f t="shared" ref="L203:L208" si="997">D203*-J203</f>
        <v>111943.08</v>
      </c>
      <c r="M203" s="143"/>
      <c r="N203" s="150">
        <f t="shared" ref="N203:N208" si="998">H203+L203</f>
        <v>532752.07999999996</v>
      </c>
      <c r="O203" s="143"/>
      <c r="P203" s="167">
        <v>2.92E-2</v>
      </c>
      <c r="Q203" s="167"/>
      <c r="R203" s="167">
        <v>2.0199999999999999E-2</v>
      </c>
      <c r="S203" s="167"/>
      <c r="T203" s="146">
        <f t="shared" si="713"/>
        <v>54478.965600000003</v>
      </c>
      <c r="U203" s="167"/>
      <c r="V203" s="146">
        <f t="shared" si="714"/>
        <v>37687.503599999996</v>
      </c>
      <c r="W203" s="146"/>
      <c r="X203" s="146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</row>
    <row r="204" spans="1:114" x14ac:dyDescent="0.2">
      <c r="A204" s="143"/>
      <c r="B204" s="143" t="s">
        <v>317</v>
      </c>
      <c r="C204" s="143"/>
      <c r="D204" s="146">
        <v>282446</v>
      </c>
      <c r="E204" s="146"/>
      <c r="F204" s="146">
        <v>-137461</v>
      </c>
      <c r="G204" s="146"/>
      <c r="H204" s="146">
        <f t="shared" si="996"/>
        <v>144985</v>
      </c>
      <c r="I204" s="146"/>
      <c r="J204" s="156">
        <v>-0.06</v>
      </c>
      <c r="K204" s="146"/>
      <c r="L204" s="146">
        <f t="shared" si="997"/>
        <v>16946.759999999998</v>
      </c>
      <c r="M204" s="143"/>
      <c r="N204" s="150">
        <f t="shared" si="998"/>
        <v>161931.76</v>
      </c>
      <c r="O204" s="143"/>
      <c r="P204" s="167">
        <v>5.4300000000000001E-2</v>
      </c>
      <c r="Q204" s="167"/>
      <c r="R204" s="167">
        <v>3.9800000000000002E-2</v>
      </c>
      <c r="S204" s="167"/>
      <c r="T204" s="146">
        <f t="shared" si="713"/>
        <v>15336.817800000001</v>
      </c>
      <c r="U204" s="167"/>
      <c r="V204" s="146">
        <f t="shared" si="714"/>
        <v>11241.3508</v>
      </c>
      <c r="W204" s="146"/>
      <c r="X204" s="146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</row>
    <row r="205" spans="1:114" x14ac:dyDescent="0.2">
      <c r="A205" s="143"/>
      <c r="B205" s="143" t="s">
        <v>318</v>
      </c>
      <c r="C205" s="143"/>
      <c r="D205" s="146">
        <v>25934235</v>
      </c>
      <c r="E205" s="146"/>
      <c r="F205" s="146">
        <v>-14961883</v>
      </c>
      <c r="G205" s="146"/>
      <c r="H205" s="146">
        <f t="shared" si="996"/>
        <v>10972352</v>
      </c>
      <c r="I205" s="146"/>
      <c r="J205" s="156">
        <v>-0.06</v>
      </c>
      <c r="K205" s="146"/>
      <c r="L205" s="146">
        <f t="shared" si="997"/>
        <v>1556054.0999999999</v>
      </c>
      <c r="M205" s="143"/>
      <c r="N205" s="150">
        <f t="shared" si="998"/>
        <v>12528406.1</v>
      </c>
      <c r="O205" s="143"/>
      <c r="P205" s="167">
        <v>4.9399999999999999E-2</v>
      </c>
      <c r="Q205" s="167"/>
      <c r="R205" s="167">
        <v>3.5700000000000003E-2</v>
      </c>
      <c r="S205" s="167"/>
      <c r="T205" s="146">
        <f t="shared" si="713"/>
        <v>1281151.209</v>
      </c>
      <c r="U205" s="167"/>
      <c r="V205" s="146">
        <f t="shared" si="714"/>
        <v>925852.18950000009</v>
      </c>
      <c r="W205" s="146"/>
      <c r="X205" s="146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</row>
    <row r="206" spans="1:114" x14ac:dyDescent="0.2">
      <c r="A206" s="143"/>
      <c r="B206" s="143" t="s">
        <v>319</v>
      </c>
      <c r="C206" s="143"/>
      <c r="D206" s="146">
        <v>4990267</v>
      </c>
      <c r="E206" s="146"/>
      <c r="F206" s="146">
        <v>-3527188</v>
      </c>
      <c r="G206" s="146"/>
      <c r="H206" s="146">
        <f t="shared" si="996"/>
        <v>1463079</v>
      </c>
      <c r="I206" s="146"/>
      <c r="J206" s="156">
        <v>-0.06</v>
      </c>
      <c r="K206" s="146"/>
      <c r="L206" s="146">
        <f t="shared" si="997"/>
        <v>299416.01999999996</v>
      </c>
      <c r="M206" s="143"/>
      <c r="N206" s="150">
        <f t="shared" si="998"/>
        <v>1762495.02</v>
      </c>
      <c r="O206" s="143"/>
      <c r="P206" s="167">
        <v>2.9399999999999999E-2</v>
      </c>
      <c r="Q206" s="167"/>
      <c r="R206" s="167">
        <v>2.4899999999999999E-2</v>
      </c>
      <c r="S206" s="167"/>
      <c r="T206" s="146">
        <f t="shared" si="713"/>
        <v>146713.8498</v>
      </c>
      <c r="U206" s="167"/>
      <c r="V206" s="146">
        <f t="shared" si="714"/>
        <v>124257.64829999999</v>
      </c>
      <c r="W206" s="146"/>
      <c r="X206" s="146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</row>
    <row r="207" spans="1:114" x14ac:dyDescent="0.2">
      <c r="A207" s="143"/>
      <c r="B207" s="143" t="s">
        <v>320</v>
      </c>
      <c r="C207" s="143"/>
      <c r="D207" s="146">
        <v>3245892</v>
      </c>
      <c r="E207" s="146"/>
      <c r="F207" s="146">
        <v>-2172924</v>
      </c>
      <c r="G207" s="146"/>
      <c r="H207" s="146">
        <f t="shared" si="996"/>
        <v>1072968</v>
      </c>
      <c r="I207" s="146"/>
      <c r="J207" s="156">
        <v>-0.06</v>
      </c>
      <c r="K207" s="146"/>
      <c r="L207" s="146">
        <f t="shared" si="997"/>
        <v>194753.52</v>
      </c>
      <c r="M207" s="143"/>
      <c r="N207" s="150">
        <f t="shared" si="998"/>
        <v>1267721.52</v>
      </c>
      <c r="O207" s="143"/>
      <c r="P207" s="167">
        <v>3.7699999999999997E-2</v>
      </c>
      <c r="Q207" s="167"/>
      <c r="R207" s="167">
        <v>2.7199999999999998E-2</v>
      </c>
      <c r="S207" s="167"/>
      <c r="T207" s="146">
        <f t="shared" si="713"/>
        <v>122370.12839999999</v>
      </c>
      <c r="U207" s="167"/>
      <c r="V207" s="146">
        <f t="shared" si="714"/>
        <v>88288.262399999992</v>
      </c>
      <c r="W207" s="146"/>
      <c r="X207" s="146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</row>
    <row r="208" spans="1:114" x14ac:dyDescent="0.2">
      <c r="A208" s="143"/>
      <c r="B208" s="143" t="s">
        <v>321</v>
      </c>
      <c r="C208" s="143"/>
      <c r="D208" s="152">
        <v>237307</v>
      </c>
      <c r="E208" s="146"/>
      <c r="F208" s="152">
        <v>-169106</v>
      </c>
      <c r="G208" s="146"/>
      <c r="H208" s="152">
        <f t="shared" si="996"/>
        <v>68201</v>
      </c>
      <c r="I208" s="146"/>
      <c r="J208" s="156">
        <v>-0.06</v>
      </c>
      <c r="K208" s="146"/>
      <c r="L208" s="152">
        <f t="shared" si="997"/>
        <v>14238.42</v>
      </c>
      <c r="M208" s="143"/>
      <c r="N208" s="153">
        <f t="shared" si="998"/>
        <v>82439.42</v>
      </c>
      <c r="O208" s="143"/>
      <c r="P208" s="167">
        <v>3.2599999999999997E-2</v>
      </c>
      <c r="Q208" s="167"/>
      <c r="R208" s="167">
        <v>2.5700000000000001E-2</v>
      </c>
      <c r="S208" s="167"/>
      <c r="T208" s="152">
        <f t="shared" si="713"/>
        <v>7736.2081999999991</v>
      </c>
      <c r="U208" s="167"/>
      <c r="V208" s="152">
        <f t="shared" si="714"/>
        <v>6098.7898999999998</v>
      </c>
      <c r="W208" s="155"/>
      <c r="X208" s="155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</row>
    <row r="209" spans="1:114" x14ac:dyDescent="0.2">
      <c r="A209" s="143"/>
      <c r="B209" s="143" t="s">
        <v>295</v>
      </c>
      <c r="C209" s="143"/>
      <c r="D209" s="146">
        <f>SUM(D203:D208)</f>
        <v>36555865</v>
      </c>
      <c r="E209" s="146"/>
      <c r="F209" s="146">
        <f>SUM(F203:F208)</f>
        <v>-22413471</v>
      </c>
      <c r="G209" s="146"/>
      <c r="H209" s="146">
        <f>SUM(H203:H208)</f>
        <v>14142394</v>
      </c>
      <c r="I209" s="146"/>
      <c r="J209" s="156"/>
      <c r="K209" s="146"/>
      <c r="L209" s="146">
        <f>SUM(L203:L208)</f>
        <v>2193351.9</v>
      </c>
      <c r="M209" s="146"/>
      <c r="N209" s="146">
        <f>SUM(N203:N208)</f>
        <v>16335745.899999999</v>
      </c>
      <c r="O209" s="143"/>
      <c r="P209" s="167"/>
      <c r="Q209" s="167"/>
      <c r="R209" s="167"/>
      <c r="S209" s="167"/>
      <c r="T209" s="146">
        <f>SUM(T203:T208)</f>
        <v>1627787.1788000001</v>
      </c>
      <c r="U209" s="167"/>
      <c r="V209" s="146">
        <f>SUM(V203:V208)</f>
        <v>1193425.7444999998</v>
      </c>
      <c r="W209" s="146"/>
      <c r="X209" s="167">
        <f>D209/$D$247</f>
        <v>3.5111961697906556E-2</v>
      </c>
      <c r="Y209" s="146">
        <f>$Y$6*X209*0.5</f>
        <v>1010027.3721215995</v>
      </c>
      <c r="Z209" s="146">
        <f>Z$6*$X209</f>
        <v>4358250.862567977</v>
      </c>
      <c r="AA209" s="146">
        <f t="shared" ref="AA209:AN209" si="999">AA$6*$X209</f>
        <v>1871740.7997843525</v>
      </c>
      <c r="AB209" s="146">
        <f t="shared" si="999"/>
        <v>2380899.0052460786</v>
      </c>
      <c r="AC209" s="146">
        <f t="shared" si="999"/>
        <v>2380899.0052460786</v>
      </c>
      <c r="AD209" s="146">
        <f t="shared" si="999"/>
        <v>2380899.0052460786</v>
      </c>
      <c r="AE209" s="146">
        <f t="shared" si="999"/>
        <v>2380899.0052460786</v>
      </c>
      <c r="AF209" s="146">
        <f t="shared" si="999"/>
        <v>2380899.0052460786</v>
      </c>
      <c r="AG209" s="146">
        <f t="shared" si="999"/>
        <v>2380899.0052460786</v>
      </c>
      <c r="AH209" s="146">
        <f t="shared" si="999"/>
        <v>2380899.0052460786</v>
      </c>
      <c r="AI209" s="146">
        <f t="shared" si="999"/>
        <v>2380899.0052460786</v>
      </c>
      <c r="AJ209" s="146">
        <f t="shared" si="999"/>
        <v>2380899.0052460786</v>
      </c>
      <c r="AK209" s="146">
        <f t="shared" si="999"/>
        <v>2380899.0052460786</v>
      </c>
      <c r="AL209" s="146">
        <f t="shared" si="999"/>
        <v>2380899.0052460786</v>
      </c>
      <c r="AM209" s="146">
        <f t="shared" si="999"/>
        <v>2380899.0052460786</v>
      </c>
      <c r="AN209" s="146">
        <f t="shared" si="999"/>
        <v>2380899.0052460786</v>
      </c>
      <c r="AP209" s="146">
        <f>$D209+(Y209*0.5)</f>
        <v>37060878.686060801</v>
      </c>
      <c r="AQ209" s="146">
        <f>$D209+Y209+(Z209*0.5)</f>
        <v>39745017.80340559</v>
      </c>
      <c r="AR209" s="146">
        <f>AQ209+(Z209*0.5)+(AA209*0.5)</f>
        <v>42860013.634581752</v>
      </c>
      <c r="AS209" s="146">
        <f t="shared" ref="AS209" si="1000">AR209+(AA209*0.5)+(AB209*0.5)</f>
        <v>44986333.537096962</v>
      </c>
      <c r="AT209" s="146">
        <f t="shared" ref="AT209" si="1001">AS209+(AB209*0.5)+(AC209*0.5)</f>
        <v>47367232.542343035</v>
      </c>
      <c r="AU209" s="146">
        <f t="shared" ref="AU209" si="1002">AT209+(AC209*0.5)+(AD209*0.5)</f>
        <v>49748131.547589108</v>
      </c>
      <c r="AV209" s="146">
        <f t="shared" ref="AV209" si="1003">AU209+(AD209*0.5)+(AE209*0.5)</f>
        <v>52129030.552835181</v>
      </c>
      <c r="AW209" s="146">
        <f t="shared" ref="AW209" si="1004">AV209+(AE209*0.5)+(AF209*0.5)</f>
        <v>54509929.558081254</v>
      </c>
      <c r="AX209" s="146">
        <f t="shared" ref="AX209" si="1005">AW209+(AF209*0.5)+(AG209*0.5)</f>
        <v>56890828.563327327</v>
      </c>
      <c r="AY209" s="146">
        <f t="shared" ref="AY209" si="1006">AX209+(AG209*0.5)+(AH209*0.5)</f>
        <v>59271727.5685734</v>
      </c>
      <c r="AZ209" s="146">
        <f t="shared" ref="AZ209" si="1007">AY209+(AH209*0.5)+(AI209*0.5)</f>
        <v>61652626.573819473</v>
      </c>
      <c r="BA209" s="146">
        <f t="shared" ref="BA209" si="1008">AZ209+(AI209*0.5)+(AJ209*0.5)</f>
        <v>64033525.579065546</v>
      </c>
      <c r="BB209" s="146">
        <f t="shared" ref="BB209" si="1009">BA209+(AJ209*0.5)+(AK209*0.5)</f>
        <v>66414424.584311619</v>
      </c>
      <c r="BC209" s="146">
        <f t="shared" ref="BC209" si="1010">BB209+(AK209*0.5)+(AL209*0.5)</f>
        <v>68795323.589557692</v>
      </c>
      <c r="BD209" s="146">
        <f t="shared" ref="BD209" si="1011">BC209+(AL209*0.5)+(AM209*0.5)</f>
        <v>71176222.594803765</v>
      </c>
      <c r="BE209" s="146">
        <f t="shared" ref="BE209" si="1012">BD209+(AM209*0.5)+(AN209*0.5)</f>
        <v>73557121.600049838</v>
      </c>
      <c r="BG209" s="146">
        <f>AP209*$T210</f>
        <v>1650274.8098077278</v>
      </c>
      <c r="BH209" s="146">
        <f>(AQ209*$T210*0.5)+(AQ209*$V210*0.5)</f>
        <v>1533668.5079638581</v>
      </c>
      <c r="BI209" s="146">
        <f>(AR209*$V210)</f>
        <v>1399234.9430421321</v>
      </c>
      <c r="BJ209" s="146">
        <f t="shared" ref="BJ209" si="1013">(AS209*$V210)</f>
        <v>1468652.1189919936</v>
      </c>
      <c r="BK209" s="146">
        <f t="shared" ref="BK209" si="1014">(AT209*$V210)</f>
        <v>1546380.4443350022</v>
      </c>
      <c r="BL209" s="146">
        <f t="shared" ref="BL209" si="1015">(AU209*$V210)</f>
        <v>1624108.7696780111</v>
      </c>
      <c r="BM209" s="146">
        <f t="shared" ref="BM209" si="1016">(AV209*$V210)</f>
        <v>1701837.0950210197</v>
      </c>
      <c r="BN209" s="146">
        <f t="shared" ref="BN209" si="1017">(AW209*$V210)</f>
        <v>1779565.4203640283</v>
      </c>
      <c r="BO209" s="146">
        <f t="shared" ref="BO209" si="1018">(AX209*$V210)</f>
        <v>1857293.7457070369</v>
      </c>
      <c r="BP209" s="146">
        <f t="shared" ref="BP209" si="1019">(AY209*$V210)</f>
        <v>1935022.0710500455</v>
      </c>
      <c r="BQ209" s="146">
        <f t="shared" ref="BQ209" si="1020">(AZ209*$V210)</f>
        <v>2012750.3963930544</v>
      </c>
      <c r="BR209" s="146">
        <f t="shared" ref="BR209" si="1021">(BA209*$V210)</f>
        <v>2090478.721736063</v>
      </c>
      <c r="BS209" s="146">
        <f t="shared" ref="BS209" si="1022">(BB209*$V210)</f>
        <v>2168207.0470790719</v>
      </c>
      <c r="BT209" s="146">
        <f t="shared" ref="BT209" si="1023">(BC209*$V210)</f>
        <v>2245935.3724220805</v>
      </c>
      <c r="BU209" s="146">
        <f t="shared" ref="BU209" si="1024">(BD209*$V210)</f>
        <v>2323663.6977650891</v>
      </c>
      <c r="BV209" s="146">
        <f t="shared" ref="BV209" si="1025">(BE209*$V210)</f>
        <v>2401392.0231080977</v>
      </c>
      <c r="BX209" s="150">
        <f>F209-BG209</f>
        <v>-24063745.809807729</v>
      </c>
      <c r="BY209" s="150">
        <f>BX209-BH209</f>
        <v>-25597414.317771588</v>
      </c>
      <c r="BZ209" s="150">
        <f>BY209-BI209</f>
        <v>-26996649.260813721</v>
      </c>
      <c r="CA209" s="146">
        <f t="shared" ref="CA209" si="1026">BZ209-BJ209</f>
        <v>-28465301.379805714</v>
      </c>
      <c r="CB209" s="146">
        <f t="shared" ref="CB209" si="1027">CA209-BK209</f>
        <v>-30011681.824140716</v>
      </c>
      <c r="CC209" s="146">
        <f t="shared" ref="CC209" si="1028">CB209-BL209</f>
        <v>-31635790.593818728</v>
      </c>
      <c r="CD209" s="146">
        <f t="shared" ref="CD209" si="1029">CC209-BM209</f>
        <v>-33337627.688839749</v>
      </c>
      <c r="CE209" s="146">
        <f t="shared" ref="CE209" si="1030">CD209-BN209</f>
        <v>-35117193.109203778</v>
      </c>
      <c r="CF209" s="146">
        <f t="shared" ref="CF209" si="1031">CE209-BO209</f>
        <v>-36974486.854910813</v>
      </c>
      <c r="CG209" s="146">
        <f t="shared" ref="CG209" si="1032">CF209-BP209</f>
        <v>-38909508.925960861</v>
      </c>
      <c r="CH209" s="146">
        <f t="shared" ref="CH209" si="1033">CG209-BQ209</f>
        <v>-40922259.322353914</v>
      </c>
      <c r="CI209" s="146">
        <f t="shared" ref="CI209" si="1034">CH209-BR209</f>
        <v>-43012738.04408998</v>
      </c>
      <c r="CJ209" s="146">
        <f t="shared" ref="CJ209" si="1035">CI209-BS209</f>
        <v>-45180945.091169052</v>
      </c>
      <c r="CK209" s="146">
        <f t="shared" ref="CK209" si="1036">CJ209-BT209</f>
        <v>-47426880.463591129</v>
      </c>
      <c r="CL209" s="146">
        <f t="shared" ref="CL209" si="1037">CK209-BU209</f>
        <v>-49750544.161356218</v>
      </c>
      <c r="CM209" s="146">
        <f t="shared" ref="CM209" si="1038">CL209-BV209</f>
        <v>-52151936.184464313</v>
      </c>
      <c r="CO209" s="150">
        <f>D209+Y209</f>
        <v>37565892.372121602</v>
      </c>
      <c r="CP209" s="150">
        <f>CO209+Z209</f>
        <v>41924143.234689578</v>
      </c>
      <c r="CQ209" s="150">
        <f t="shared" ref="CQ209" si="1039">CP209+AA209</f>
        <v>43795884.034473933</v>
      </c>
      <c r="CR209" s="150">
        <f t="shared" ref="CR209" si="1040">CQ209+AB209</f>
        <v>46176783.039720014</v>
      </c>
      <c r="CS209" s="150">
        <f t="shared" ref="CS209" si="1041">CR209+AC209</f>
        <v>48557682.044966094</v>
      </c>
      <c r="CT209" s="150">
        <f t="shared" ref="CT209" si="1042">CS209+AD209</f>
        <v>50938581.050212175</v>
      </c>
      <c r="CU209" s="150">
        <f t="shared" ref="CU209" si="1043">CT209+AE209</f>
        <v>53319480.055458255</v>
      </c>
      <c r="CV209" s="150">
        <f t="shared" ref="CV209" si="1044">CU209+AF209</f>
        <v>55700379.060704336</v>
      </c>
      <c r="CW209" s="150">
        <f t="shared" ref="CW209" si="1045">CV209+AG209</f>
        <v>58081278.065950416</v>
      </c>
      <c r="CX209" s="150">
        <f t="shared" ref="CX209" si="1046">CW209+AH209</f>
        <v>60462177.071196496</v>
      </c>
      <c r="CY209" s="150">
        <f t="shared" ref="CY209" si="1047">CX209+AI209</f>
        <v>62843076.076442577</v>
      </c>
      <c r="CZ209" s="150">
        <f t="shared" ref="CZ209" si="1048">CY209+AJ209</f>
        <v>65223975.081688657</v>
      </c>
      <c r="DA209" s="150">
        <f t="shared" ref="DA209" si="1049">CZ209+AK209</f>
        <v>67604874.08693473</v>
      </c>
      <c r="DB209" s="150">
        <f t="shared" ref="DB209" si="1050">DA209+AL209</f>
        <v>69985773.092180803</v>
      </c>
      <c r="DC209" s="150">
        <f t="shared" ref="DC209" si="1051">DB209+AM209</f>
        <v>72366672.097426876</v>
      </c>
      <c r="DD209" s="150">
        <f t="shared" ref="DD209" si="1052">DC209+AN209</f>
        <v>74747571.102672949</v>
      </c>
      <c r="DF209" s="146">
        <f>DD209+CM209</f>
        <v>22595634.918208636</v>
      </c>
      <c r="DH209" s="150">
        <f>L209</f>
        <v>2193351.9</v>
      </c>
      <c r="DJ209" s="150">
        <f>DF209+DH209</f>
        <v>24788986.818208635</v>
      </c>
    </row>
    <row r="210" spans="1:114" x14ac:dyDescent="0.2">
      <c r="A210" s="143"/>
      <c r="B210" s="143"/>
      <c r="C210" s="143"/>
      <c r="D210" s="146"/>
      <c r="E210" s="146"/>
      <c r="F210" s="146"/>
      <c r="G210" s="146"/>
      <c r="H210" s="146"/>
      <c r="I210" s="146"/>
      <c r="J210" s="156"/>
      <c r="K210" s="146"/>
      <c r="L210" s="146"/>
      <c r="M210" s="146"/>
      <c r="N210" s="146"/>
      <c r="O210" s="143"/>
      <c r="P210" s="167"/>
      <c r="Q210" s="167"/>
      <c r="R210" s="167"/>
      <c r="S210" s="167"/>
      <c r="T210" s="167">
        <f>T209/D209</f>
        <v>4.4528755612813435E-2</v>
      </c>
      <c r="U210" s="167"/>
      <c r="V210" s="167">
        <f>V209/D209</f>
        <v>3.2646628509542856E-2</v>
      </c>
      <c r="W210" s="167"/>
      <c r="X210" s="167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</row>
    <row r="211" spans="1:114" x14ac:dyDescent="0.2">
      <c r="A211" s="143" t="s">
        <v>337</v>
      </c>
      <c r="B211" s="143"/>
      <c r="C211" s="143"/>
      <c r="D211" s="146"/>
      <c r="E211" s="146"/>
      <c r="F211" s="146"/>
      <c r="G211" s="146"/>
      <c r="H211" s="146"/>
      <c r="I211" s="146"/>
      <c r="J211" s="156"/>
      <c r="K211" s="146"/>
      <c r="L211" s="146"/>
      <c r="M211" s="146"/>
      <c r="N211" s="146"/>
      <c r="O211" s="143"/>
      <c r="P211" s="167"/>
      <c r="Q211" s="167"/>
      <c r="R211" s="167"/>
      <c r="S211" s="167"/>
      <c r="T211" s="146"/>
      <c r="U211" s="167"/>
      <c r="V211" s="146"/>
      <c r="W211" s="146"/>
      <c r="X211" s="146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</row>
    <row r="212" spans="1:114" x14ac:dyDescent="0.2">
      <c r="A212" s="143"/>
      <c r="B212" s="143" t="s">
        <v>316</v>
      </c>
      <c r="C212" s="143"/>
      <c r="D212" s="146">
        <v>1919015</v>
      </c>
      <c r="E212" s="146"/>
      <c r="F212" s="146">
        <v>-1566407</v>
      </c>
      <c r="G212" s="146"/>
      <c r="H212" s="146">
        <f t="shared" ref="H212:H217" si="1053">SUM(D212:F212)</f>
        <v>352608</v>
      </c>
      <c r="I212" s="146"/>
      <c r="J212" s="156">
        <v>-0.06</v>
      </c>
      <c r="K212" s="146"/>
      <c r="L212" s="146">
        <f t="shared" ref="L212:L217" si="1054">D212*-J212</f>
        <v>115140.9</v>
      </c>
      <c r="M212" s="143"/>
      <c r="N212" s="150">
        <f t="shared" ref="N212:N217" si="1055">H212+L212</f>
        <v>467748.9</v>
      </c>
      <c r="O212" s="143"/>
      <c r="P212" s="167">
        <v>4.3200000000000002E-2</v>
      </c>
      <c r="Q212" s="167"/>
      <c r="R212" s="167">
        <v>1.61E-2</v>
      </c>
      <c r="S212" s="167"/>
      <c r="T212" s="146">
        <f t="shared" si="713"/>
        <v>82901.448000000004</v>
      </c>
      <c r="U212" s="167"/>
      <c r="V212" s="146">
        <f t="shared" si="714"/>
        <v>30896.141499999998</v>
      </c>
      <c r="W212" s="146"/>
      <c r="X212" s="146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</row>
    <row r="213" spans="1:114" x14ac:dyDescent="0.2">
      <c r="A213" s="143"/>
      <c r="B213" s="143" t="s">
        <v>317</v>
      </c>
      <c r="C213" s="143"/>
      <c r="D213" s="146">
        <v>301561</v>
      </c>
      <c r="E213" s="146"/>
      <c r="F213" s="146">
        <v>-187775</v>
      </c>
      <c r="G213" s="146"/>
      <c r="H213" s="146">
        <f t="shared" si="1053"/>
        <v>113786</v>
      </c>
      <c r="I213" s="146"/>
      <c r="J213" s="156">
        <v>-0.06</v>
      </c>
      <c r="K213" s="146"/>
      <c r="L213" s="146">
        <f t="shared" si="1054"/>
        <v>18093.66</v>
      </c>
      <c r="M213" s="143"/>
      <c r="N213" s="150">
        <f t="shared" si="1055"/>
        <v>131879.66</v>
      </c>
      <c r="O213" s="143"/>
      <c r="P213" s="167">
        <v>7.3899999999999993E-2</v>
      </c>
      <c r="Q213" s="167"/>
      <c r="R213" s="167">
        <v>2.8500000000000001E-2</v>
      </c>
      <c r="S213" s="167"/>
      <c r="T213" s="146">
        <f t="shared" si="713"/>
        <v>22285.357899999999</v>
      </c>
      <c r="U213" s="167"/>
      <c r="V213" s="146">
        <f t="shared" si="714"/>
        <v>8594.4884999999995</v>
      </c>
      <c r="W213" s="146"/>
      <c r="X213" s="146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</row>
    <row r="214" spans="1:114" x14ac:dyDescent="0.2">
      <c r="A214" s="143"/>
      <c r="B214" s="143" t="s">
        <v>318</v>
      </c>
      <c r="C214" s="143"/>
      <c r="D214" s="146">
        <v>42711831</v>
      </c>
      <c r="E214" s="146"/>
      <c r="F214" s="146">
        <v>-28499423</v>
      </c>
      <c r="G214" s="146"/>
      <c r="H214" s="146">
        <f t="shared" si="1053"/>
        <v>14212408</v>
      </c>
      <c r="I214" s="146"/>
      <c r="J214" s="156">
        <v>-0.06</v>
      </c>
      <c r="K214" s="146"/>
      <c r="L214" s="146">
        <f t="shared" si="1054"/>
        <v>2562709.86</v>
      </c>
      <c r="M214" s="143"/>
      <c r="N214" s="150">
        <f t="shared" si="1055"/>
        <v>16775117.859999999</v>
      </c>
      <c r="O214" s="143"/>
      <c r="P214" s="167">
        <v>4.82E-2</v>
      </c>
      <c r="Q214" s="167"/>
      <c r="R214" s="167">
        <v>2.7199999999999998E-2</v>
      </c>
      <c r="S214" s="167"/>
      <c r="T214" s="146">
        <f t="shared" si="713"/>
        <v>2058710.2542000001</v>
      </c>
      <c r="U214" s="167"/>
      <c r="V214" s="146">
        <f t="shared" si="714"/>
        <v>1161761.8032</v>
      </c>
      <c r="W214" s="146"/>
      <c r="X214" s="146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</row>
    <row r="215" spans="1:114" x14ac:dyDescent="0.2">
      <c r="A215" s="143"/>
      <c r="B215" s="143" t="s">
        <v>319</v>
      </c>
      <c r="C215" s="143"/>
      <c r="D215" s="146">
        <v>5729890</v>
      </c>
      <c r="E215" s="146"/>
      <c r="F215" s="146">
        <v>-3904497</v>
      </c>
      <c r="G215" s="146"/>
      <c r="H215" s="146">
        <f t="shared" si="1053"/>
        <v>1825393</v>
      </c>
      <c r="I215" s="146"/>
      <c r="J215" s="156">
        <v>-0.06</v>
      </c>
      <c r="K215" s="146"/>
      <c r="L215" s="146">
        <f t="shared" si="1054"/>
        <v>343793.39999999997</v>
      </c>
      <c r="M215" s="143"/>
      <c r="N215" s="150">
        <f t="shared" si="1055"/>
        <v>2169186.4</v>
      </c>
      <c r="O215" s="143"/>
      <c r="P215" s="167">
        <v>5.5500000000000001E-2</v>
      </c>
      <c r="Q215" s="167"/>
      <c r="R215" s="167">
        <v>2.47E-2</v>
      </c>
      <c r="S215" s="167"/>
      <c r="T215" s="146">
        <f t="shared" si="713"/>
        <v>318008.89500000002</v>
      </c>
      <c r="U215" s="167"/>
      <c r="V215" s="146">
        <f t="shared" si="714"/>
        <v>141528.283</v>
      </c>
      <c r="W215" s="146"/>
      <c r="X215" s="146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</row>
    <row r="216" spans="1:114" x14ac:dyDescent="0.2">
      <c r="A216" s="143"/>
      <c r="B216" s="143" t="s">
        <v>320</v>
      </c>
      <c r="C216" s="143"/>
      <c r="D216" s="146">
        <v>2454258</v>
      </c>
      <c r="E216" s="146"/>
      <c r="F216" s="146">
        <v>-1903041</v>
      </c>
      <c r="G216" s="146"/>
      <c r="H216" s="146">
        <f t="shared" si="1053"/>
        <v>551217</v>
      </c>
      <c r="I216" s="146"/>
      <c r="J216" s="156">
        <v>-0.06</v>
      </c>
      <c r="K216" s="146"/>
      <c r="L216" s="146">
        <f t="shared" si="1054"/>
        <v>147255.47999999998</v>
      </c>
      <c r="M216" s="143"/>
      <c r="N216" s="150">
        <f t="shared" si="1055"/>
        <v>698472.48</v>
      </c>
      <c r="O216" s="143"/>
      <c r="P216" s="167">
        <v>4.9200000000000001E-2</v>
      </c>
      <c r="Q216" s="167"/>
      <c r="R216" s="167">
        <v>1.84E-2</v>
      </c>
      <c r="S216" s="167"/>
      <c r="T216" s="146">
        <f t="shared" si="713"/>
        <v>120749.4936</v>
      </c>
      <c r="U216" s="167"/>
      <c r="V216" s="146">
        <f t="shared" si="714"/>
        <v>45158.347199999997</v>
      </c>
      <c r="W216" s="146"/>
      <c r="X216" s="146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</row>
    <row r="217" spans="1:114" x14ac:dyDescent="0.2">
      <c r="A217" s="143"/>
      <c r="B217" s="143" t="s">
        <v>321</v>
      </c>
      <c r="C217" s="143"/>
      <c r="D217" s="152">
        <v>560127</v>
      </c>
      <c r="E217" s="146"/>
      <c r="F217" s="152">
        <v>-398372</v>
      </c>
      <c r="G217" s="146"/>
      <c r="H217" s="152">
        <f t="shared" si="1053"/>
        <v>161755</v>
      </c>
      <c r="I217" s="146"/>
      <c r="J217" s="156">
        <v>-0.06</v>
      </c>
      <c r="K217" s="146"/>
      <c r="L217" s="152">
        <f t="shared" si="1054"/>
        <v>33607.619999999995</v>
      </c>
      <c r="M217" s="143"/>
      <c r="N217" s="153">
        <f t="shared" si="1055"/>
        <v>195362.62</v>
      </c>
      <c r="O217" s="143"/>
      <c r="P217" s="167">
        <v>5.2200000000000003E-2</v>
      </c>
      <c r="Q217" s="167"/>
      <c r="R217" s="167">
        <v>2.3400000000000001E-2</v>
      </c>
      <c r="S217" s="167"/>
      <c r="T217" s="152">
        <f t="shared" si="713"/>
        <v>29238.629400000002</v>
      </c>
      <c r="U217" s="167"/>
      <c r="V217" s="152">
        <f t="shared" si="714"/>
        <v>13106.971800000001</v>
      </c>
      <c r="W217" s="155"/>
      <c r="X217" s="155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</row>
    <row r="218" spans="1:114" x14ac:dyDescent="0.2">
      <c r="A218" s="143"/>
      <c r="B218" s="143" t="s">
        <v>295</v>
      </c>
      <c r="C218" s="143"/>
      <c r="D218" s="146">
        <f>SUM(D212:D217)</f>
        <v>53676682</v>
      </c>
      <c r="E218" s="146"/>
      <c r="F218" s="146">
        <f>SUM(F212:F217)</f>
        <v>-36459515</v>
      </c>
      <c r="G218" s="146"/>
      <c r="H218" s="146">
        <f>SUM(H212:H217)</f>
        <v>17217167</v>
      </c>
      <c r="I218" s="146"/>
      <c r="J218" s="156"/>
      <c r="K218" s="146"/>
      <c r="L218" s="146">
        <f>SUM(L212:L217)</f>
        <v>3220600.92</v>
      </c>
      <c r="M218" s="146"/>
      <c r="N218" s="146">
        <f>SUM(N212:N217)</f>
        <v>20437767.919999998</v>
      </c>
      <c r="O218" s="143"/>
      <c r="P218" s="167"/>
      <c r="Q218" s="167"/>
      <c r="R218" s="167"/>
      <c r="S218" s="167"/>
      <c r="T218" s="146">
        <f>SUM(T212:T217)</f>
        <v>2631894.0781</v>
      </c>
      <c r="U218" s="167"/>
      <c r="V218" s="146">
        <f>SUM(V212:V217)</f>
        <v>1401046.0351999998</v>
      </c>
      <c r="W218" s="146"/>
      <c r="X218" s="167">
        <f>D218/$D$247</f>
        <v>5.155653141991607E-2</v>
      </c>
      <c r="Y218" s="146">
        <f>$Y$6*X218*0.5</f>
        <v>1483070.3107330864</v>
      </c>
      <c r="Z218" s="146">
        <f>Z$6*$X218</f>
        <v>6399423.0645694472</v>
      </c>
      <c r="AA218" s="146">
        <f t="shared" ref="AA218:AN218" si="1056">AA$6*$X218</f>
        <v>2748364.3376090364</v>
      </c>
      <c r="AB218" s="146">
        <f t="shared" si="1056"/>
        <v>3495985.0841639251</v>
      </c>
      <c r="AC218" s="146">
        <f t="shared" si="1056"/>
        <v>3495985.0841639251</v>
      </c>
      <c r="AD218" s="146">
        <f t="shared" si="1056"/>
        <v>3495985.0841639251</v>
      </c>
      <c r="AE218" s="146">
        <f t="shared" si="1056"/>
        <v>3495985.0841639251</v>
      </c>
      <c r="AF218" s="146">
        <f t="shared" si="1056"/>
        <v>3495985.0841639251</v>
      </c>
      <c r="AG218" s="146">
        <f t="shared" si="1056"/>
        <v>3495985.0841639251</v>
      </c>
      <c r="AH218" s="146">
        <f t="shared" si="1056"/>
        <v>3495985.0841639251</v>
      </c>
      <c r="AI218" s="146">
        <f t="shared" si="1056"/>
        <v>3495985.0841639251</v>
      </c>
      <c r="AJ218" s="146">
        <f t="shared" si="1056"/>
        <v>3495985.0841639251</v>
      </c>
      <c r="AK218" s="146">
        <f t="shared" si="1056"/>
        <v>3495985.0841639251</v>
      </c>
      <c r="AL218" s="146">
        <f t="shared" si="1056"/>
        <v>3495985.0841639251</v>
      </c>
      <c r="AM218" s="146">
        <f t="shared" si="1056"/>
        <v>3495985.0841639251</v>
      </c>
      <c r="AN218" s="146">
        <f t="shared" si="1056"/>
        <v>3495985.0841639251</v>
      </c>
      <c r="AP218" s="146">
        <f>$D218+(Y218*0.5)</f>
        <v>54418217.15536654</v>
      </c>
      <c r="AQ218" s="146">
        <f>$D218+Y218+(Z218*0.5)</f>
        <v>58359463.843017809</v>
      </c>
      <c r="AR218" s="146">
        <f>AQ218+(Z218*0.5)+(AA218*0.5)</f>
        <v>62933357.54410705</v>
      </c>
      <c r="AS218" s="146">
        <f t="shared" ref="AS218" si="1057">AR218+(AA218*0.5)+(AB218*0.5)</f>
        <v>66055532.254993528</v>
      </c>
      <c r="AT218" s="146">
        <f t="shared" ref="AT218" si="1058">AS218+(AB218*0.5)+(AC218*0.5)</f>
        <v>69551517.339157462</v>
      </c>
      <c r="AU218" s="146">
        <f t="shared" ref="AU218" si="1059">AT218+(AC218*0.5)+(AD218*0.5)</f>
        <v>73047502.423321396</v>
      </c>
      <c r="AV218" s="146">
        <f t="shared" ref="AV218" si="1060">AU218+(AD218*0.5)+(AE218*0.5)</f>
        <v>76543487.50748533</v>
      </c>
      <c r="AW218" s="146">
        <f t="shared" ref="AW218" si="1061">AV218+(AE218*0.5)+(AF218*0.5)</f>
        <v>80039472.591649264</v>
      </c>
      <c r="AX218" s="146">
        <f t="shared" ref="AX218" si="1062">AW218+(AF218*0.5)+(AG218*0.5)</f>
        <v>83535457.675813198</v>
      </c>
      <c r="AY218" s="146">
        <f t="shared" ref="AY218" si="1063">AX218+(AG218*0.5)+(AH218*0.5)</f>
        <v>87031442.759977132</v>
      </c>
      <c r="AZ218" s="146">
        <f t="shared" ref="AZ218" si="1064">AY218+(AH218*0.5)+(AI218*0.5)</f>
        <v>90527427.844141066</v>
      </c>
      <c r="BA218" s="146">
        <f t="shared" ref="BA218" si="1065">AZ218+(AI218*0.5)+(AJ218*0.5)</f>
        <v>94023412.928305</v>
      </c>
      <c r="BB218" s="146">
        <f t="shared" ref="BB218" si="1066">BA218+(AJ218*0.5)+(AK218*0.5)</f>
        <v>97519398.012468934</v>
      </c>
      <c r="BC218" s="146">
        <f t="shared" ref="BC218" si="1067">BB218+(AK218*0.5)+(AL218*0.5)</f>
        <v>101015383.09663287</v>
      </c>
      <c r="BD218" s="146">
        <f t="shared" ref="BD218" si="1068">BC218+(AL218*0.5)+(AM218*0.5)</f>
        <v>104511368.1807968</v>
      </c>
      <c r="BE218" s="146">
        <f t="shared" ref="BE218" si="1069">BD218+(AM218*0.5)+(AN218*0.5)</f>
        <v>108007353.26496074</v>
      </c>
      <c r="BG218" s="146">
        <f>AP218*$T219</f>
        <v>2668253.2924067294</v>
      </c>
      <c r="BH218" s="146">
        <f>(AQ218*$T219*0.5)+(AQ218*$V219*0.5)</f>
        <v>2192387.9602243993</v>
      </c>
      <c r="BI218" s="146">
        <f>(AR218*$V219)</f>
        <v>1642659.8624146548</v>
      </c>
      <c r="BJ218" s="146">
        <f t="shared" ref="BJ218" si="1070">(AS218*$V219)</f>
        <v>1724153.5452747317</v>
      </c>
      <c r="BK218" s="146">
        <f t="shared" ref="BK218" si="1071">(AT218*$V219)</f>
        <v>1815404.2682848875</v>
      </c>
      <c r="BL218" s="146">
        <f t="shared" ref="BL218" si="1072">(AU218*$V219)</f>
        <v>1906654.9912950434</v>
      </c>
      <c r="BM218" s="146">
        <f t="shared" ref="BM218" si="1073">(AV218*$V219)</f>
        <v>1997905.7143051992</v>
      </c>
      <c r="BN218" s="146">
        <f t="shared" ref="BN218" si="1074">(AW218*$V219)</f>
        <v>2089156.4373153551</v>
      </c>
      <c r="BO218" s="146">
        <f t="shared" ref="BO218" si="1075">(AX218*$V219)</f>
        <v>2180407.1603255109</v>
      </c>
      <c r="BP218" s="146">
        <f t="shared" ref="BP218" si="1076">(AY218*$V219)</f>
        <v>2271657.8833356667</v>
      </c>
      <c r="BQ218" s="146">
        <f t="shared" ref="BQ218" si="1077">(AZ218*$V219)</f>
        <v>2362908.6063458226</v>
      </c>
      <c r="BR218" s="146">
        <f t="shared" ref="BR218" si="1078">(BA218*$V219)</f>
        <v>2454159.3293559784</v>
      </c>
      <c r="BS218" s="146">
        <f t="shared" ref="BS218" si="1079">(BB218*$V219)</f>
        <v>2545410.0523661342</v>
      </c>
      <c r="BT218" s="146">
        <f t="shared" ref="BT218" si="1080">(BC218*$V219)</f>
        <v>2636660.7753762901</v>
      </c>
      <c r="BU218" s="146">
        <f t="shared" ref="BU218" si="1081">(BD218*$V219)</f>
        <v>2727911.4983864459</v>
      </c>
      <c r="BV218" s="146">
        <f t="shared" ref="BV218" si="1082">(BE218*$V219)</f>
        <v>2819162.2213966018</v>
      </c>
      <c r="BX218" s="150">
        <f>F218-BG218</f>
        <v>-39127768.29240673</v>
      </c>
      <c r="BY218" s="150">
        <f>BX218-BH218</f>
        <v>-41320156.252631128</v>
      </c>
      <c r="BZ218" s="150">
        <f>BY218-BI218</f>
        <v>-42962816.115045786</v>
      </c>
      <c r="CA218" s="146">
        <f t="shared" ref="CA218" si="1083">BZ218-BJ218</f>
        <v>-44686969.66032052</v>
      </c>
      <c r="CB218" s="146">
        <f t="shared" ref="CB218" si="1084">CA218-BK218</f>
        <v>-46502373.928605407</v>
      </c>
      <c r="CC218" s="146">
        <f t="shared" ref="CC218" si="1085">CB218-BL218</f>
        <v>-48409028.919900447</v>
      </c>
      <c r="CD218" s="146">
        <f t="shared" ref="CD218" si="1086">CC218-BM218</f>
        <v>-50406934.634205647</v>
      </c>
      <c r="CE218" s="146">
        <f t="shared" ref="CE218" si="1087">CD218-BN218</f>
        <v>-52496091.071520999</v>
      </c>
      <c r="CF218" s="146">
        <f t="shared" ref="CF218" si="1088">CE218-BO218</f>
        <v>-54676498.231846511</v>
      </c>
      <c r="CG218" s="146">
        <f t="shared" ref="CG218" si="1089">CF218-BP218</f>
        <v>-56948156.115182176</v>
      </c>
      <c r="CH218" s="146">
        <f t="shared" ref="CH218" si="1090">CG218-BQ218</f>
        <v>-59311064.721528001</v>
      </c>
      <c r="CI218" s="146">
        <f t="shared" ref="CI218" si="1091">CH218-BR218</f>
        <v>-61765224.050883979</v>
      </c>
      <c r="CJ218" s="146">
        <f t="shared" ref="CJ218" si="1092">CI218-BS218</f>
        <v>-64310634.103250116</v>
      </c>
      <c r="CK218" s="146">
        <f t="shared" ref="CK218" si="1093">CJ218-BT218</f>
        <v>-66947294.878626406</v>
      </c>
      <c r="CL218" s="146">
        <f t="shared" ref="CL218" si="1094">CK218-BU218</f>
        <v>-69675206.377012849</v>
      </c>
      <c r="CM218" s="146">
        <f t="shared" ref="CM218" si="1095">CL218-BV218</f>
        <v>-72494368.598409444</v>
      </c>
      <c r="CO218" s="150">
        <f>D218+Y218</f>
        <v>55159752.310733087</v>
      </c>
      <c r="CP218" s="150">
        <f>CO218+Z218</f>
        <v>61559175.375302538</v>
      </c>
      <c r="CQ218" s="150">
        <f t="shared" ref="CQ218" si="1096">CP218+AA218</f>
        <v>64307539.712911576</v>
      </c>
      <c r="CR218" s="150">
        <f t="shared" ref="CR218" si="1097">CQ218+AB218</f>
        <v>67803524.797075495</v>
      </c>
      <c r="CS218" s="150">
        <f t="shared" ref="CS218" si="1098">CR218+AC218</f>
        <v>71299509.881239414</v>
      </c>
      <c r="CT218" s="150">
        <f t="shared" ref="CT218" si="1099">CS218+AD218</f>
        <v>74795494.965403333</v>
      </c>
      <c r="CU218" s="150">
        <f t="shared" ref="CU218" si="1100">CT218+AE218</f>
        <v>78291480.049567252</v>
      </c>
      <c r="CV218" s="150">
        <f t="shared" ref="CV218" si="1101">CU218+AF218</f>
        <v>81787465.133731171</v>
      </c>
      <c r="CW218" s="150">
        <f t="shared" ref="CW218" si="1102">CV218+AG218</f>
        <v>85283450.217895091</v>
      </c>
      <c r="CX218" s="150">
        <f t="shared" ref="CX218" si="1103">CW218+AH218</f>
        <v>88779435.30205901</v>
      </c>
      <c r="CY218" s="150">
        <f t="shared" ref="CY218" si="1104">CX218+AI218</f>
        <v>92275420.386222929</v>
      </c>
      <c r="CZ218" s="150">
        <f t="shared" ref="CZ218" si="1105">CY218+AJ218</f>
        <v>95771405.470386848</v>
      </c>
      <c r="DA218" s="150">
        <f t="shared" ref="DA218" si="1106">CZ218+AK218</f>
        <v>99267390.554550767</v>
      </c>
      <c r="DB218" s="150">
        <f t="shared" ref="DB218" si="1107">DA218+AL218</f>
        <v>102763375.63871469</v>
      </c>
      <c r="DC218" s="150">
        <f t="shared" ref="DC218" si="1108">DB218+AM218</f>
        <v>106259360.72287861</v>
      </c>
      <c r="DD218" s="150">
        <f t="shared" ref="DD218" si="1109">DC218+AN218</f>
        <v>109755345.80704252</v>
      </c>
      <c r="DF218" s="146">
        <f>DD218+CM218</f>
        <v>37260977.20863308</v>
      </c>
      <c r="DH218" s="150">
        <f>L218</f>
        <v>3220600.92</v>
      </c>
      <c r="DJ218" s="150">
        <f>DF218+DH218</f>
        <v>40481578.128633082</v>
      </c>
    </row>
    <row r="219" spans="1:114" x14ac:dyDescent="0.2">
      <c r="A219" s="143"/>
      <c r="B219" s="143"/>
      <c r="C219" s="143"/>
      <c r="D219" s="146"/>
      <c r="E219" s="146"/>
      <c r="F219" s="146"/>
      <c r="G219" s="146"/>
      <c r="H219" s="146"/>
      <c r="I219" s="146"/>
      <c r="J219" s="156"/>
      <c r="K219" s="146"/>
      <c r="L219" s="146"/>
      <c r="M219" s="146"/>
      <c r="N219" s="146"/>
      <c r="O219" s="143"/>
      <c r="P219" s="167"/>
      <c r="Q219" s="167"/>
      <c r="R219" s="167"/>
      <c r="S219" s="167"/>
      <c r="T219" s="167">
        <f>T218/D218</f>
        <v>4.9032354088130857E-2</v>
      </c>
      <c r="U219" s="167"/>
      <c r="V219" s="167">
        <f>V218/D218</f>
        <v>2.6101576755433575E-2</v>
      </c>
      <c r="W219" s="167"/>
      <c r="X219" s="167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</row>
    <row r="220" spans="1:114" x14ac:dyDescent="0.2">
      <c r="A220" s="143" t="s">
        <v>338</v>
      </c>
      <c r="B220" s="143"/>
      <c r="C220" s="143"/>
      <c r="D220" s="146"/>
      <c r="E220" s="146"/>
      <c r="F220" s="146"/>
      <c r="G220" s="146"/>
      <c r="H220" s="146"/>
      <c r="I220" s="146"/>
      <c r="J220" s="156"/>
      <c r="K220" s="146"/>
      <c r="L220" s="146"/>
      <c r="M220" s="146"/>
      <c r="N220" s="146"/>
      <c r="O220" s="143"/>
      <c r="P220" s="167"/>
      <c r="Q220" s="167"/>
      <c r="R220" s="167"/>
      <c r="S220" s="167"/>
      <c r="T220" s="146"/>
      <c r="U220" s="167"/>
      <c r="V220" s="146"/>
      <c r="W220" s="146"/>
      <c r="X220" s="146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</row>
    <row r="221" spans="1:114" x14ac:dyDescent="0.2">
      <c r="A221" s="143"/>
      <c r="B221" s="143" t="s">
        <v>316</v>
      </c>
      <c r="C221" s="143"/>
      <c r="D221" s="146">
        <v>2198885</v>
      </c>
      <c r="E221" s="146"/>
      <c r="F221" s="146">
        <v>-1323639</v>
      </c>
      <c r="G221" s="146"/>
      <c r="H221" s="146">
        <f t="shared" ref="H221:H226" si="1110">SUM(D221:F221)</f>
        <v>875246</v>
      </c>
      <c r="I221" s="146"/>
      <c r="J221" s="156">
        <v>-0.06</v>
      </c>
      <c r="K221" s="146"/>
      <c r="L221" s="146">
        <f t="shared" ref="L221:L226" si="1111">D221*-J221</f>
        <v>131933.1</v>
      </c>
      <c r="M221" s="143"/>
      <c r="N221" s="150">
        <f t="shared" ref="N221:N226" si="1112">H221+L221</f>
        <v>1007179.1</v>
      </c>
      <c r="O221" s="143"/>
      <c r="P221" s="167">
        <v>4.1599999999999998E-2</v>
      </c>
      <c r="Q221" s="167"/>
      <c r="R221" s="167">
        <v>2.3099999999999999E-2</v>
      </c>
      <c r="S221" s="167"/>
      <c r="T221" s="146">
        <f t="shared" si="713"/>
        <v>91473.615999999995</v>
      </c>
      <c r="U221" s="167"/>
      <c r="V221" s="146">
        <f t="shared" si="714"/>
        <v>50794.243499999997</v>
      </c>
      <c r="W221" s="146"/>
      <c r="X221" s="146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</row>
    <row r="222" spans="1:114" x14ac:dyDescent="0.2">
      <c r="A222" s="143"/>
      <c r="B222" s="143" t="s">
        <v>317</v>
      </c>
      <c r="C222" s="143"/>
      <c r="D222" s="146">
        <v>1977968</v>
      </c>
      <c r="E222" s="146"/>
      <c r="F222" s="146">
        <v>-1256991</v>
      </c>
      <c r="G222" s="146"/>
      <c r="H222" s="146">
        <f t="shared" si="1110"/>
        <v>720977</v>
      </c>
      <c r="I222" s="146"/>
      <c r="J222" s="156">
        <v>-0.06</v>
      </c>
      <c r="K222" s="146"/>
      <c r="L222" s="146">
        <f t="shared" si="1111"/>
        <v>118678.08</v>
      </c>
      <c r="M222" s="143"/>
      <c r="N222" s="150">
        <f t="shared" si="1112"/>
        <v>839655.08</v>
      </c>
      <c r="O222" s="143"/>
      <c r="P222" s="167">
        <v>3.8899999999999997E-2</v>
      </c>
      <c r="Q222" s="167"/>
      <c r="R222" s="167">
        <v>2.23E-2</v>
      </c>
      <c r="S222" s="167"/>
      <c r="T222" s="146">
        <f t="shared" si="713"/>
        <v>76942.955199999997</v>
      </c>
      <c r="U222" s="167"/>
      <c r="V222" s="146">
        <f t="shared" si="714"/>
        <v>44108.686399999999</v>
      </c>
      <c r="W222" s="146"/>
      <c r="X222" s="146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</row>
    <row r="223" spans="1:114" x14ac:dyDescent="0.2">
      <c r="A223" s="143"/>
      <c r="B223" s="143" t="s">
        <v>318</v>
      </c>
      <c r="C223" s="143"/>
      <c r="D223" s="146">
        <v>19578532</v>
      </c>
      <c r="E223" s="146"/>
      <c r="F223" s="146">
        <v>-9883680</v>
      </c>
      <c r="G223" s="146"/>
      <c r="H223" s="146">
        <f t="shared" si="1110"/>
        <v>9694852</v>
      </c>
      <c r="I223" s="146"/>
      <c r="J223" s="156">
        <v>-0.06</v>
      </c>
      <c r="K223" s="146"/>
      <c r="L223" s="146">
        <f t="shared" si="1111"/>
        <v>1174711.92</v>
      </c>
      <c r="M223" s="143"/>
      <c r="N223" s="150">
        <f t="shared" si="1112"/>
        <v>10869563.92</v>
      </c>
      <c r="O223" s="143"/>
      <c r="P223" s="167">
        <v>5.5300000000000002E-2</v>
      </c>
      <c r="Q223" s="167"/>
      <c r="R223" s="167">
        <v>3.0800000000000001E-2</v>
      </c>
      <c r="S223" s="167"/>
      <c r="T223" s="146">
        <f t="shared" ref="T223:T243" si="1113">D223*P223</f>
        <v>1082692.8196</v>
      </c>
      <c r="U223" s="167"/>
      <c r="V223" s="146">
        <f t="shared" ref="V223:V243" si="1114">D223*R223</f>
        <v>603018.78560000006</v>
      </c>
      <c r="W223" s="146"/>
      <c r="X223" s="146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</row>
    <row r="224" spans="1:114" x14ac:dyDescent="0.2">
      <c r="A224" s="143"/>
      <c r="B224" s="143" t="s">
        <v>319</v>
      </c>
      <c r="C224" s="143"/>
      <c r="D224" s="146">
        <v>5326518</v>
      </c>
      <c r="E224" s="146"/>
      <c r="F224" s="146">
        <v>-2805560</v>
      </c>
      <c r="G224" s="146"/>
      <c r="H224" s="146">
        <f t="shared" si="1110"/>
        <v>2520958</v>
      </c>
      <c r="I224" s="146"/>
      <c r="J224" s="156">
        <v>-0.06</v>
      </c>
      <c r="K224" s="146"/>
      <c r="L224" s="146">
        <f t="shared" si="1111"/>
        <v>319591.08</v>
      </c>
      <c r="M224" s="143"/>
      <c r="N224" s="150">
        <f t="shared" si="1112"/>
        <v>2840549.08</v>
      </c>
      <c r="O224" s="143"/>
      <c r="P224" s="167">
        <v>4.2099999999999999E-2</v>
      </c>
      <c r="Q224" s="167"/>
      <c r="R224" s="167">
        <v>2.7E-2</v>
      </c>
      <c r="S224" s="167"/>
      <c r="T224" s="146">
        <f t="shared" si="1113"/>
        <v>224246.40779999999</v>
      </c>
      <c r="U224" s="167"/>
      <c r="V224" s="146">
        <f t="shared" si="1114"/>
        <v>143815.986</v>
      </c>
      <c r="W224" s="146"/>
      <c r="X224" s="146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</row>
    <row r="225" spans="1:114" x14ac:dyDescent="0.2">
      <c r="A225" s="143"/>
      <c r="B225" s="143" t="s">
        <v>320</v>
      </c>
      <c r="C225" s="143"/>
      <c r="D225" s="146">
        <v>2499651</v>
      </c>
      <c r="E225" s="146"/>
      <c r="F225" s="146">
        <v>-1577802</v>
      </c>
      <c r="G225" s="146"/>
      <c r="H225" s="146">
        <f t="shared" si="1110"/>
        <v>921849</v>
      </c>
      <c r="I225" s="146"/>
      <c r="J225" s="156">
        <v>-0.06</v>
      </c>
      <c r="K225" s="146"/>
      <c r="L225" s="146">
        <f t="shared" si="1111"/>
        <v>149979.06</v>
      </c>
      <c r="M225" s="143"/>
      <c r="N225" s="150">
        <f t="shared" si="1112"/>
        <v>1071828.06</v>
      </c>
      <c r="O225" s="143"/>
      <c r="P225" s="167">
        <v>4.0099999999999997E-2</v>
      </c>
      <c r="Q225" s="167"/>
      <c r="R225" s="167">
        <v>2.1600000000000001E-2</v>
      </c>
      <c r="S225" s="167"/>
      <c r="T225" s="146">
        <f t="shared" si="1113"/>
        <v>100236.00509999999</v>
      </c>
      <c r="U225" s="167"/>
      <c r="V225" s="146">
        <f t="shared" si="1114"/>
        <v>53992.461600000002</v>
      </c>
      <c r="W225" s="146"/>
      <c r="X225" s="146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</row>
    <row r="226" spans="1:114" x14ac:dyDescent="0.2">
      <c r="A226" s="143"/>
      <c r="B226" s="143" t="s">
        <v>321</v>
      </c>
      <c r="C226" s="143"/>
      <c r="D226" s="152">
        <v>1097040</v>
      </c>
      <c r="E226" s="146"/>
      <c r="F226" s="152">
        <v>-732425</v>
      </c>
      <c r="G226" s="146"/>
      <c r="H226" s="152">
        <f t="shared" si="1110"/>
        <v>364615</v>
      </c>
      <c r="I226" s="146"/>
      <c r="J226" s="156">
        <v>-0.06</v>
      </c>
      <c r="K226" s="146"/>
      <c r="L226" s="152">
        <f t="shared" si="1111"/>
        <v>65822.399999999994</v>
      </c>
      <c r="M226" s="143"/>
      <c r="N226" s="153">
        <f t="shared" si="1112"/>
        <v>430437.4</v>
      </c>
      <c r="O226" s="143"/>
      <c r="P226" s="167">
        <v>3.9300000000000002E-2</v>
      </c>
      <c r="Q226" s="167"/>
      <c r="R226" s="167">
        <v>2.1000000000000001E-2</v>
      </c>
      <c r="S226" s="167"/>
      <c r="T226" s="152">
        <f t="shared" si="1113"/>
        <v>43113.671999999999</v>
      </c>
      <c r="U226" s="167"/>
      <c r="V226" s="152">
        <f t="shared" si="1114"/>
        <v>23037.84</v>
      </c>
      <c r="W226" s="155"/>
      <c r="X226" s="155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</row>
    <row r="227" spans="1:114" x14ac:dyDescent="0.2">
      <c r="A227" s="143"/>
      <c r="B227" s="143" t="s">
        <v>295</v>
      </c>
      <c r="C227" s="143"/>
      <c r="D227" s="146">
        <f>SUM(D221:D226)</f>
        <v>32678594</v>
      </c>
      <c r="E227" s="146"/>
      <c r="F227" s="146">
        <f>SUM(F221:F226)</f>
        <v>-17580097</v>
      </c>
      <c r="G227" s="146"/>
      <c r="H227" s="146">
        <f>SUM(H221:H226)</f>
        <v>15098497</v>
      </c>
      <c r="I227" s="146"/>
      <c r="J227" s="156"/>
      <c r="K227" s="146"/>
      <c r="L227" s="146">
        <f>SUM(L221:L226)</f>
        <v>1960715.64</v>
      </c>
      <c r="M227" s="146"/>
      <c r="N227" s="146">
        <f>SUM(N221:N226)</f>
        <v>17059212.640000001</v>
      </c>
      <c r="O227" s="143"/>
      <c r="P227" s="167"/>
      <c r="Q227" s="167"/>
      <c r="R227" s="167"/>
      <c r="S227" s="167"/>
      <c r="T227" s="146">
        <f>SUM(T221:T226)</f>
        <v>1618705.4757000001</v>
      </c>
      <c r="U227" s="167"/>
      <c r="V227" s="146">
        <f>SUM(V221:V226)</f>
        <v>918768.00310000009</v>
      </c>
      <c r="W227" s="146"/>
      <c r="X227" s="167">
        <f>D227/$D$247</f>
        <v>3.1387837242243866E-2</v>
      </c>
      <c r="Y227" s="146">
        <f>$Y$6*X227*0.5</f>
        <v>902899.55995976762</v>
      </c>
      <c r="Z227" s="146">
        <f>Z$6*$X227</f>
        <v>3895996.1825006395</v>
      </c>
      <c r="AA227" s="146">
        <f t="shared" ref="AA227:AN227" si="1115">AA$6*$X227</f>
        <v>1673215.9851610172</v>
      </c>
      <c r="AB227" s="146">
        <f t="shared" si="1115"/>
        <v>2128370.6991324229</v>
      </c>
      <c r="AC227" s="146">
        <f t="shared" si="1115"/>
        <v>2128370.6991324229</v>
      </c>
      <c r="AD227" s="146">
        <f t="shared" si="1115"/>
        <v>2128370.6991324229</v>
      </c>
      <c r="AE227" s="146">
        <f t="shared" si="1115"/>
        <v>2128370.6991324229</v>
      </c>
      <c r="AF227" s="146">
        <f t="shared" si="1115"/>
        <v>2128370.6991324229</v>
      </c>
      <c r="AG227" s="146">
        <f t="shared" si="1115"/>
        <v>2128370.6991324229</v>
      </c>
      <c r="AH227" s="146">
        <f t="shared" si="1115"/>
        <v>2128370.6991324229</v>
      </c>
      <c r="AI227" s="146">
        <f t="shared" si="1115"/>
        <v>2128370.6991324229</v>
      </c>
      <c r="AJ227" s="146">
        <f t="shared" si="1115"/>
        <v>2128370.6991324229</v>
      </c>
      <c r="AK227" s="146">
        <f t="shared" si="1115"/>
        <v>2128370.6991324229</v>
      </c>
      <c r="AL227" s="146">
        <f t="shared" si="1115"/>
        <v>2128370.6991324229</v>
      </c>
      <c r="AM227" s="146">
        <f t="shared" si="1115"/>
        <v>2128370.6991324229</v>
      </c>
      <c r="AN227" s="146">
        <f t="shared" si="1115"/>
        <v>2128370.6991324229</v>
      </c>
      <c r="AP227" s="146">
        <f>$D227+(Y227*0.5)</f>
        <v>33130043.779979885</v>
      </c>
      <c r="AQ227" s="146">
        <f>$D227+Y227+(Z227*0.5)</f>
        <v>35529491.651210092</v>
      </c>
      <c r="AR227" s="146">
        <f>AQ227+(Z227*0.5)+(AA227*0.5)</f>
        <v>38314097.735040925</v>
      </c>
      <c r="AS227" s="146">
        <f t="shared" ref="AS227" si="1116">AR227+(AA227*0.5)+(AB227*0.5)</f>
        <v>40214891.07718765</v>
      </c>
      <c r="AT227" s="146">
        <f t="shared" ref="AT227" si="1117">AS227+(AB227*0.5)+(AC227*0.5)</f>
        <v>42343261.776320077</v>
      </c>
      <c r="AU227" s="146">
        <f t="shared" ref="AU227" si="1118">AT227+(AC227*0.5)+(AD227*0.5)</f>
        <v>44471632.475452505</v>
      </c>
      <c r="AV227" s="146">
        <f t="shared" ref="AV227" si="1119">AU227+(AD227*0.5)+(AE227*0.5)</f>
        <v>46600003.174584933</v>
      </c>
      <c r="AW227" s="146">
        <f t="shared" ref="AW227" si="1120">AV227+(AE227*0.5)+(AF227*0.5)</f>
        <v>48728373.87371736</v>
      </c>
      <c r="AX227" s="146">
        <f t="shared" ref="AX227" si="1121">AW227+(AF227*0.5)+(AG227*0.5)</f>
        <v>50856744.572849788</v>
      </c>
      <c r="AY227" s="146">
        <f t="shared" ref="AY227" si="1122">AX227+(AG227*0.5)+(AH227*0.5)</f>
        <v>52985115.271982215</v>
      </c>
      <c r="AZ227" s="146">
        <f t="shared" ref="AZ227" si="1123">AY227+(AH227*0.5)+(AI227*0.5)</f>
        <v>55113485.971114643</v>
      </c>
      <c r="BA227" s="146">
        <f t="shared" ref="BA227" si="1124">AZ227+(AI227*0.5)+(AJ227*0.5)</f>
        <v>57241856.67024707</v>
      </c>
      <c r="BB227" s="146">
        <f t="shared" ref="BB227" si="1125">BA227+(AJ227*0.5)+(AK227*0.5)</f>
        <v>59370227.369379498</v>
      </c>
      <c r="BC227" s="146">
        <f t="shared" ref="BC227" si="1126">BB227+(AK227*0.5)+(AL227*0.5)</f>
        <v>61498598.068511926</v>
      </c>
      <c r="BD227" s="146">
        <f t="shared" ref="BD227" si="1127">BC227+(AL227*0.5)+(AM227*0.5)</f>
        <v>63626968.767644353</v>
      </c>
      <c r="BE227" s="146">
        <f t="shared" ref="BE227" si="1128">BD227+(AM227*0.5)+(AN227*0.5)</f>
        <v>65755339.466776781</v>
      </c>
      <c r="BG227" s="146">
        <f>AP227*$T228</f>
        <v>1641067.6443678748</v>
      </c>
      <c r="BH227" s="146">
        <f>(AQ227*$T228*0.5)+(AQ227*$V228*0.5)</f>
        <v>1379421.9968611812</v>
      </c>
      <c r="BI227" s="146">
        <f>(AR227*$V228)</f>
        <v>1077211.8000732157</v>
      </c>
      <c r="BJ227" s="146">
        <f t="shared" ref="BJ227" si="1129">(AS227*$V228)</f>
        <v>1130653.1477416595</v>
      </c>
      <c r="BK227" s="146">
        <f t="shared" ref="BK227" si="1130">(AT227*$V228)</f>
        <v>1190492.8977963421</v>
      </c>
      <c r="BL227" s="146">
        <f t="shared" ref="BL227" si="1131">(AU227*$V228)</f>
        <v>1250332.6478510248</v>
      </c>
      <c r="BM227" s="146">
        <f t="shared" ref="BM227" si="1132">(AV227*$V228)</f>
        <v>1310172.3979057074</v>
      </c>
      <c r="BN227" s="146">
        <f t="shared" ref="BN227" si="1133">(AW227*$V228)</f>
        <v>1370012.1479603902</v>
      </c>
      <c r="BO227" s="146">
        <f t="shared" ref="BO227" si="1134">(AX227*$V228)</f>
        <v>1429851.8980150728</v>
      </c>
      <c r="BP227" s="146">
        <f t="shared" ref="BP227" si="1135">(AY227*$V228)</f>
        <v>1489691.6480697554</v>
      </c>
      <c r="BQ227" s="146">
        <f t="shared" ref="BQ227" si="1136">(AZ227*$V228)</f>
        <v>1549531.398124438</v>
      </c>
      <c r="BR227" s="146">
        <f t="shared" ref="BR227" si="1137">(BA227*$V228)</f>
        <v>1609371.1481791206</v>
      </c>
      <c r="BS227" s="146">
        <f t="shared" ref="BS227" si="1138">(BB227*$V228)</f>
        <v>1669210.8982338032</v>
      </c>
      <c r="BT227" s="146">
        <f t="shared" ref="BT227" si="1139">(BC227*$V228)</f>
        <v>1729050.6482884858</v>
      </c>
      <c r="BU227" s="146">
        <f t="shared" ref="BU227" si="1140">(BD227*$V228)</f>
        <v>1788890.3983431684</v>
      </c>
      <c r="BV227" s="146">
        <f t="shared" ref="BV227" si="1141">(BE227*$V228)</f>
        <v>1848730.1483978513</v>
      </c>
      <c r="BX227" s="150">
        <f>F227-BG227</f>
        <v>-19221164.644367874</v>
      </c>
      <c r="BY227" s="150">
        <f>BX227-BH227</f>
        <v>-20600586.641229056</v>
      </c>
      <c r="BZ227" s="150">
        <f>BY227-BI227</f>
        <v>-21677798.44130227</v>
      </c>
      <c r="CA227" s="146">
        <f t="shared" ref="CA227" si="1142">BZ227-BJ227</f>
        <v>-22808451.58904393</v>
      </c>
      <c r="CB227" s="146">
        <f t="shared" ref="CB227" si="1143">CA227-BK227</f>
        <v>-23998944.48684027</v>
      </c>
      <c r="CC227" s="146">
        <f t="shared" ref="CC227" si="1144">CB227-BL227</f>
        <v>-25249277.134691294</v>
      </c>
      <c r="CD227" s="146">
        <f t="shared" ref="CD227" si="1145">CC227-BM227</f>
        <v>-26559449.532597002</v>
      </c>
      <c r="CE227" s="146">
        <f t="shared" ref="CE227" si="1146">CD227-BN227</f>
        <v>-27929461.680557393</v>
      </c>
      <c r="CF227" s="146">
        <f t="shared" ref="CF227" si="1147">CE227-BO227</f>
        <v>-29359313.578572467</v>
      </c>
      <c r="CG227" s="146">
        <f t="shared" ref="CG227" si="1148">CF227-BP227</f>
        <v>-30849005.226642221</v>
      </c>
      <c r="CH227" s="146">
        <f t="shared" ref="CH227" si="1149">CG227-BQ227</f>
        <v>-32398536.624766659</v>
      </c>
      <c r="CI227" s="146">
        <f t="shared" ref="CI227" si="1150">CH227-BR227</f>
        <v>-34007907.772945777</v>
      </c>
      <c r="CJ227" s="146">
        <f t="shared" ref="CJ227" si="1151">CI227-BS227</f>
        <v>-35677118.671179578</v>
      </c>
      <c r="CK227" s="146">
        <f t="shared" ref="CK227" si="1152">CJ227-BT227</f>
        <v>-37406169.319468066</v>
      </c>
      <c r="CL227" s="146">
        <f t="shared" ref="CL227" si="1153">CK227-BU227</f>
        <v>-39195059.717811234</v>
      </c>
      <c r="CM227" s="146">
        <f t="shared" ref="CM227" si="1154">CL227-BV227</f>
        <v>-41043789.866209082</v>
      </c>
      <c r="CO227" s="150">
        <f>D227+Y227</f>
        <v>33581493.559959769</v>
      </c>
      <c r="CP227" s="150">
        <f>CO227+Z227</f>
        <v>37477489.742460407</v>
      </c>
      <c r="CQ227" s="150">
        <f t="shared" ref="CQ227" si="1155">CP227+AA227</f>
        <v>39150705.727621421</v>
      </c>
      <c r="CR227" s="150">
        <f t="shared" ref="CR227" si="1156">CQ227+AB227</f>
        <v>41279076.426753841</v>
      </c>
      <c r="CS227" s="150">
        <f t="shared" ref="CS227" si="1157">CR227+AC227</f>
        <v>43407447.125886261</v>
      </c>
      <c r="CT227" s="150">
        <f t="shared" ref="CT227" si="1158">CS227+AD227</f>
        <v>45535817.825018682</v>
      </c>
      <c r="CU227" s="150">
        <f t="shared" ref="CU227" si="1159">CT227+AE227</f>
        <v>47664188.524151102</v>
      </c>
      <c r="CV227" s="150">
        <f t="shared" ref="CV227" si="1160">CU227+AF227</f>
        <v>49792559.223283522</v>
      </c>
      <c r="CW227" s="150">
        <f t="shared" ref="CW227" si="1161">CV227+AG227</f>
        <v>51920929.922415942</v>
      </c>
      <c r="CX227" s="150">
        <f t="shared" ref="CX227" si="1162">CW227+AH227</f>
        <v>54049300.621548362</v>
      </c>
      <c r="CY227" s="150">
        <f t="shared" ref="CY227" si="1163">CX227+AI227</f>
        <v>56177671.320680782</v>
      </c>
      <c r="CZ227" s="150">
        <f t="shared" ref="CZ227" si="1164">CY227+AJ227</f>
        <v>58306042.019813202</v>
      </c>
      <c r="DA227" s="150">
        <f t="shared" ref="DA227" si="1165">CZ227+AK227</f>
        <v>60434412.718945622</v>
      </c>
      <c r="DB227" s="150">
        <f t="shared" ref="DB227" si="1166">DA227+AL227</f>
        <v>62562783.418078043</v>
      </c>
      <c r="DC227" s="150">
        <f t="shared" ref="DC227" si="1167">DB227+AM227</f>
        <v>64691154.117210463</v>
      </c>
      <c r="DD227" s="150">
        <f t="shared" ref="DD227" si="1168">DC227+AN227</f>
        <v>66819524.816342883</v>
      </c>
      <c r="DF227" s="146">
        <f>DD227+CM227</f>
        <v>25775734.950133801</v>
      </c>
      <c r="DH227" s="150">
        <f>L227</f>
        <v>1960715.64</v>
      </c>
      <c r="DJ227" s="150">
        <f>DF227+DH227</f>
        <v>27736450.590133801</v>
      </c>
    </row>
    <row r="228" spans="1:114" x14ac:dyDescent="0.2">
      <c r="A228" s="143"/>
      <c r="B228" s="143"/>
      <c r="C228" s="143"/>
      <c r="D228" s="146"/>
      <c r="E228" s="146"/>
      <c r="F228" s="146"/>
      <c r="G228" s="146"/>
      <c r="H228" s="146"/>
      <c r="I228" s="146"/>
      <c r="J228" s="156"/>
      <c r="K228" s="146"/>
      <c r="L228" s="146"/>
      <c r="M228" s="146"/>
      <c r="N228" s="146"/>
      <c r="O228" s="143"/>
      <c r="P228" s="167"/>
      <c r="Q228" s="167"/>
      <c r="R228" s="167"/>
      <c r="S228" s="167"/>
      <c r="T228" s="167">
        <f>T227/D227</f>
        <v>4.9534122419709982E-2</v>
      </c>
      <c r="U228" s="167"/>
      <c r="V228" s="167">
        <f>V227/D227</f>
        <v>2.8115285593376511E-2</v>
      </c>
      <c r="W228" s="167"/>
      <c r="X228" s="167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</row>
    <row r="229" spans="1:114" x14ac:dyDescent="0.2">
      <c r="A229" s="143" t="s">
        <v>339</v>
      </c>
      <c r="B229" s="143"/>
      <c r="C229" s="143"/>
      <c r="D229" s="146"/>
      <c r="E229" s="146"/>
      <c r="F229" s="146"/>
      <c r="G229" s="146"/>
      <c r="H229" s="146"/>
      <c r="I229" s="146"/>
      <c r="J229" s="156"/>
      <c r="K229" s="146"/>
      <c r="L229" s="146"/>
      <c r="M229" s="146"/>
      <c r="N229" s="146"/>
      <c r="O229" s="143"/>
      <c r="P229" s="167"/>
      <c r="Q229" s="167"/>
      <c r="R229" s="167"/>
      <c r="S229" s="167"/>
      <c r="T229" s="146"/>
      <c r="U229" s="167"/>
      <c r="V229" s="146"/>
      <c r="W229" s="146"/>
      <c r="X229" s="146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</row>
    <row r="230" spans="1:114" x14ac:dyDescent="0.2">
      <c r="A230" s="143"/>
      <c r="B230" s="143" t="s">
        <v>316</v>
      </c>
      <c r="C230" s="143"/>
      <c r="D230" s="146">
        <v>291450</v>
      </c>
      <c r="E230" s="146"/>
      <c r="F230" s="146">
        <v>-282196</v>
      </c>
      <c r="G230" s="146"/>
      <c r="H230" s="146">
        <f t="shared" ref="H230:H235" si="1169">SUM(D230:F230)</f>
        <v>9254</v>
      </c>
      <c r="I230" s="146"/>
      <c r="J230" s="156">
        <v>-0.12</v>
      </c>
      <c r="K230" s="146"/>
      <c r="L230" s="146">
        <f t="shared" ref="L230:L235" si="1170">D230*-J230</f>
        <v>34974</v>
      </c>
      <c r="M230" s="143"/>
      <c r="N230" s="150">
        <f t="shared" ref="N230:N235" si="1171">H230+L230</f>
        <v>44228</v>
      </c>
      <c r="O230" s="143"/>
      <c r="P230" s="167">
        <v>0.19170000000000001</v>
      </c>
      <c r="Q230" s="167"/>
      <c r="R230" s="167">
        <v>3.0700000000000002E-2</v>
      </c>
      <c r="S230" s="167"/>
      <c r="T230" s="146">
        <f t="shared" si="1113"/>
        <v>55870.965000000004</v>
      </c>
      <c r="U230" s="167"/>
      <c r="V230" s="146">
        <f t="shared" si="1114"/>
        <v>8947.5150000000012</v>
      </c>
      <c r="W230" s="146"/>
      <c r="X230" s="146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</row>
    <row r="231" spans="1:114" x14ac:dyDescent="0.2">
      <c r="A231" s="143"/>
      <c r="B231" s="143" t="s">
        <v>317</v>
      </c>
      <c r="C231" s="143"/>
      <c r="D231" s="146">
        <v>496458</v>
      </c>
      <c r="E231" s="146"/>
      <c r="F231" s="146">
        <v>-439127</v>
      </c>
      <c r="G231" s="146"/>
      <c r="H231" s="146">
        <f t="shared" si="1169"/>
        <v>57331</v>
      </c>
      <c r="I231" s="146"/>
      <c r="J231" s="156">
        <v>-0.12</v>
      </c>
      <c r="K231" s="146"/>
      <c r="L231" s="146">
        <f t="shared" si="1170"/>
        <v>59574.96</v>
      </c>
      <c r="M231" s="143"/>
      <c r="N231" s="150">
        <f t="shared" si="1171"/>
        <v>116905.95999999999</v>
      </c>
      <c r="O231" s="143"/>
      <c r="P231" s="167">
        <v>0.15740000000000001</v>
      </c>
      <c r="Q231" s="167"/>
      <c r="R231" s="167">
        <v>4.7500000000000001E-2</v>
      </c>
      <c r="S231" s="167"/>
      <c r="T231" s="146">
        <f t="shared" si="1113"/>
        <v>78142.489200000011</v>
      </c>
      <c r="U231" s="167"/>
      <c r="V231" s="146">
        <f t="shared" si="1114"/>
        <v>23581.755000000001</v>
      </c>
      <c r="W231" s="146"/>
      <c r="X231" s="146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</row>
    <row r="232" spans="1:114" x14ac:dyDescent="0.2">
      <c r="A232" s="143"/>
      <c r="B232" s="143" t="s">
        <v>318</v>
      </c>
      <c r="C232" s="143"/>
      <c r="D232" s="146">
        <v>0</v>
      </c>
      <c r="E232" s="146"/>
      <c r="F232" s="146">
        <v>0</v>
      </c>
      <c r="G232" s="146"/>
      <c r="H232" s="146">
        <f t="shared" si="1169"/>
        <v>0</v>
      </c>
      <c r="I232" s="146"/>
      <c r="J232" s="156">
        <v>-0.12</v>
      </c>
      <c r="K232" s="146"/>
      <c r="L232" s="146">
        <f t="shared" si="1170"/>
        <v>0</v>
      </c>
      <c r="M232" s="143"/>
      <c r="N232" s="150">
        <f t="shared" si="1171"/>
        <v>0</v>
      </c>
      <c r="O232" s="143"/>
      <c r="P232" s="167">
        <v>0</v>
      </c>
      <c r="Q232" s="167"/>
      <c r="R232" s="167">
        <v>0</v>
      </c>
      <c r="S232" s="167"/>
      <c r="T232" s="146">
        <f t="shared" si="1113"/>
        <v>0</v>
      </c>
      <c r="U232" s="167"/>
      <c r="V232" s="146">
        <f t="shared" si="1114"/>
        <v>0</v>
      </c>
      <c r="W232" s="146"/>
      <c r="X232" s="146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</row>
    <row r="233" spans="1:114" x14ac:dyDescent="0.2">
      <c r="A233" s="143"/>
      <c r="B233" s="143" t="s">
        <v>319</v>
      </c>
      <c r="C233" s="143"/>
      <c r="D233" s="146">
        <v>2682136</v>
      </c>
      <c r="E233" s="146"/>
      <c r="F233" s="146">
        <v>-2850466</v>
      </c>
      <c r="G233" s="146"/>
      <c r="H233" s="146">
        <f t="shared" si="1169"/>
        <v>-168330</v>
      </c>
      <c r="I233" s="146"/>
      <c r="J233" s="156">
        <v>-0.12</v>
      </c>
      <c r="K233" s="146"/>
      <c r="L233" s="146">
        <f t="shared" si="1170"/>
        <v>321856.32</v>
      </c>
      <c r="M233" s="143"/>
      <c r="N233" s="150">
        <f t="shared" si="1171"/>
        <v>153526.32</v>
      </c>
      <c r="O233" s="143"/>
      <c r="P233" s="167">
        <v>5.3699999999999998E-2</v>
      </c>
      <c r="Q233" s="167"/>
      <c r="R233" s="167">
        <v>1.2E-2</v>
      </c>
      <c r="S233" s="167"/>
      <c r="T233" s="146">
        <f t="shared" si="1113"/>
        <v>144030.70319999999</v>
      </c>
      <c r="U233" s="167"/>
      <c r="V233" s="146">
        <f t="shared" si="1114"/>
        <v>32185.632000000001</v>
      </c>
      <c r="W233" s="146"/>
      <c r="X233" s="146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</row>
    <row r="234" spans="1:114" x14ac:dyDescent="0.2">
      <c r="A234" s="143"/>
      <c r="B234" s="143" t="s">
        <v>320</v>
      </c>
      <c r="C234" s="143"/>
      <c r="D234" s="146">
        <v>816263</v>
      </c>
      <c r="E234" s="146"/>
      <c r="F234" s="146">
        <v>-742060</v>
      </c>
      <c r="G234" s="146"/>
      <c r="H234" s="146">
        <f t="shared" si="1169"/>
        <v>74203</v>
      </c>
      <c r="I234" s="146"/>
      <c r="J234" s="156">
        <v>-0.12</v>
      </c>
      <c r="K234" s="146"/>
      <c r="L234" s="146">
        <f t="shared" si="1170"/>
        <v>97951.56</v>
      </c>
      <c r="M234" s="143"/>
      <c r="N234" s="150">
        <f t="shared" si="1171"/>
        <v>172154.56</v>
      </c>
      <c r="O234" s="143"/>
      <c r="P234" s="167">
        <v>0.22159999999999999</v>
      </c>
      <c r="Q234" s="167"/>
      <c r="R234" s="167">
        <v>4.2299999999999997E-2</v>
      </c>
      <c r="S234" s="167"/>
      <c r="T234" s="146">
        <f t="shared" si="1113"/>
        <v>180883.88079999998</v>
      </c>
      <c r="U234" s="167"/>
      <c r="V234" s="146">
        <f t="shared" si="1114"/>
        <v>34527.924899999998</v>
      </c>
      <c r="W234" s="146"/>
      <c r="X234" s="146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</row>
    <row r="235" spans="1:114" x14ac:dyDescent="0.2">
      <c r="A235" s="143"/>
      <c r="B235" s="143" t="s">
        <v>321</v>
      </c>
      <c r="C235" s="143"/>
      <c r="D235" s="152">
        <v>112095</v>
      </c>
      <c r="E235" s="146"/>
      <c r="F235" s="152">
        <v>-96220</v>
      </c>
      <c r="G235" s="146"/>
      <c r="H235" s="152">
        <f t="shared" si="1169"/>
        <v>15875</v>
      </c>
      <c r="I235" s="146"/>
      <c r="J235" s="156">
        <v>-0.12</v>
      </c>
      <c r="K235" s="146"/>
      <c r="L235" s="152">
        <f t="shared" si="1170"/>
        <v>13451.4</v>
      </c>
      <c r="M235" s="143"/>
      <c r="N235" s="153">
        <f t="shared" si="1171"/>
        <v>29326.400000000001</v>
      </c>
      <c r="O235" s="143"/>
      <c r="P235" s="167">
        <v>0.17749999999999999</v>
      </c>
      <c r="Q235" s="167"/>
      <c r="R235" s="167">
        <v>5.2600000000000001E-2</v>
      </c>
      <c r="S235" s="167"/>
      <c r="T235" s="152">
        <f t="shared" si="1113"/>
        <v>19896.862499999999</v>
      </c>
      <c r="U235" s="167"/>
      <c r="V235" s="152">
        <f t="shared" si="1114"/>
        <v>5896.1970000000001</v>
      </c>
      <c r="W235" s="155"/>
      <c r="X235" s="155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</row>
    <row r="236" spans="1:114" x14ac:dyDescent="0.2">
      <c r="A236" s="143"/>
      <c r="B236" s="143" t="s">
        <v>295</v>
      </c>
      <c r="C236" s="143"/>
      <c r="D236" s="146">
        <f>SUM(D230:D235)</f>
        <v>4398402</v>
      </c>
      <c r="E236" s="146"/>
      <c r="F236" s="146">
        <f>SUM(F230:F235)</f>
        <v>-4410069</v>
      </c>
      <c r="G236" s="146"/>
      <c r="H236" s="146">
        <f>SUM(H230:H235)</f>
        <v>-11667</v>
      </c>
      <c r="I236" s="146"/>
      <c r="J236" s="156"/>
      <c r="K236" s="146"/>
      <c r="L236" s="146">
        <f>SUM(L230:L235)</f>
        <v>527808.24</v>
      </c>
      <c r="M236" s="146"/>
      <c r="N236" s="146">
        <f>SUM(N230:N235)</f>
        <v>516141.24000000005</v>
      </c>
      <c r="O236" s="143"/>
      <c r="P236" s="167"/>
      <c r="Q236" s="167"/>
      <c r="R236" s="167"/>
      <c r="S236" s="167"/>
      <c r="T236" s="146">
        <f>SUM(T230:T235)</f>
        <v>478824.9007</v>
      </c>
      <c r="U236" s="167"/>
      <c r="V236" s="146">
        <f>SUM(V230:V235)</f>
        <v>105139.0239</v>
      </c>
      <c r="W236" s="146"/>
      <c r="X236" s="167">
        <f>D236/$D$247</f>
        <v>4.2246715419261881E-3</v>
      </c>
      <c r="Y236" s="146">
        <f>$Y$6*X236*0.5</f>
        <v>121526.50234358801</v>
      </c>
      <c r="Z236" s="146">
        <f>Z$6*$X236</f>
        <v>524384.78231661906</v>
      </c>
      <c r="AA236" s="146">
        <f t="shared" ref="AA236:AD236" si="1172">AA$6*$X236</f>
        <v>225207.86957860511</v>
      </c>
      <c r="AB236" s="146">
        <f t="shared" si="1172"/>
        <v>286469.78936136136</v>
      </c>
      <c r="AC236" s="146">
        <f t="shared" si="1172"/>
        <v>286469.78936136136</v>
      </c>
      <c r="AD236" s="146">
        <f t="shared" si="1172"/>
        <v>286469.78936136136</v>
      </c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P236" s="146">
        <f>$D236+(Y236*0.5)</f>
        <v>4459165.2511717938</v>
      </c>
      <c r="AQ236" s="146">
        <f>$D236+Y236+(Z236*0.5)</f>
        <v>4782120.8935018973</v>
      </c>
      <c r="AR236" s="146">
        <f>AQ236+(Z236*0.5)+(AA236*0.5)</f>
        <v>5156917.2194495099</v>
      </c>
      <c r="AS236" s="146">
        <f t="shared" ref="AS236" si="1173">AR236+(AA236*0.5)+(AB236*0.5)</f>
        <v>5412756.0489194933</v>
      </c>
      <c r="AT236" s="146">
        <f t="shared" ref="AT236" si="1174">AS236+(AB236*0.5)+(AC236*0.5)</f>
        <v>5699225.8382808547</v>
      </c>
      <c r="AU236" s="146">
        <f t="shared" ref="AU236" si="1175">AT236+(AC236*0.5)+(AD236*0.5)</f>
        <v>5985695.6276422162</v>
      </c>
      <c r="AV236" s="146">
        <f t="shared" ref="AV236" si="1176">AU236+(AD236*0.5)+(AE236*0.5)</f>
        <v>6128930.5223228969</v>
      </c>
      <c r="AW236" s="146">
        <f t="shared" ref="AW236" si="1177">AV236+(AE236*0.5)+(AF236*0.5)</f>
        <v>6128930.5223228969</v>
      </c>
      <c r="AX236" s="146">
        <f t="shared" ref="AX236" si="1178">AW236+(AF236*0.5)+(AG236*0.5)</f>
        <v>6128930.5223228969</v>
      </c>
      <c r="AY236" s="146">
        <f t="shared" ref="AY236" si="1179">AX236+(AG236*0.5)+(AH236*0.5)</f>
        <v>6128930.5223228969</v>
      </c>
      <c r="AZ236" s="146">
        <f t="shared" ref="AZ236" si="1180">AY236+(AH236*0.5)+(AI236*0.5)</f>
        <v>6128930.5223228969</v>
      </c>
      <c r="BA236" s="146">
        <f t="shared" ref="BA236" si="1181">AZ236+(AI236*0.5)+(AJ236*0.5)</f>
        <v>6128930.5223228969</v>
      </c>
      <c r="BB236" s="146">
        <f t="shared" ref="BB236" si="1182">BA236+(AJ236*0.5)+(AK236*0.5)</f>
        <v>6128930.5223228969</v>
      </c>
      <c r="BC236" s="146">
        <f t="shared" ref="BC236" si="1183">BB236+(AK236*0.5)+(AL236*0.5)</f>
        <v>6128930.5223228969</v>
      </c>
      <c r="BD236" s="146">
        <f t="shared" ref="BD236" si="1184">BC236+(AL236*0.5)+(AM236*0.5)</f>
        <v>6128930.5223228969</v>
      </c>
      <c r="BE236" s="146">
        <f t="shared" ref="BE236" si="1185">BD236+(AM236*0.5)+(AN236*0.5)</f>
        <v>6128930.5223228969</v>
      </c>
      <c r="BG236" s="146">
        <f>AP236*$T237</f>
        <v>485439.79349709844</v>
      </c>
      <c r="BH236" s="146">
        <f>(AQ236*$T237*0.5)+(AQ236*$V237*0.5)</f>
        <v>317454.62157404289</v>
      </c>
      <c r="BI236" s="146">
        <f>(AR236*$V237)</f>
        <v>123270.50660353999</v>
      </c>
      <c r="BJ236" s="146">
        <f t="shared" ref="BJ236" si="1186">(AS236*$V237)</f>
        <v>129386.05602494182</v>
      </c>
      <c r="BK236" s="146">
        <f t="shared" ref="BK236" si="1187">(AT236*$V237)</f>
        <v>136233.8052825795</v>
      </c>
      <c r="BL236" s="146">
        <f t="shared" ref="BL236" si="1188">(AU236*$V237)</f>
        <v>143081.55454021721</v>
      </c>
      <c r="BM236" s="174"/>
      <c r="BN236" s="174"/>
      <c r="BO236" s="174"/>
      <c r="BP236" s="174"/>
      <c r="BQ236" s="174"/>
      <c r="BR236" s="174"/>
      <c r="BS236" s="174"/>
      <c r="BT236" s="174"/>
      <c r="BU236" s="174"/>
      <c r="BV236" s="174"/>
      <c r="BX236" s="150">
        <f>F236-BG236</f>
        <v>-4895508.7934970986</v>
      </c>
      <c r="BY236" s="150">
        <f>BX236-BH236</f>
        <v>-5212963.4150711419</v>
      </c>
      <c r="BZ236" s="150">
        <f>BY236-BI236</f>
        <v>-5336233.9216746818</v>
      </c>
      <c r="CA236" s="146">
        <f t="shared" ref="CA236" si="1189">BZ236-BJ236</f>
        <v>-5465619.9776996234</v>
      </c>
      <c r="CB236" s="146">
        <f t="shared" ref="CB236" si="1190">CA236-BK236</f>
        <v>-5601853.7829822032</v>
      </c>
      <c r="CC236" s="146">
        <f t="shared" ref="CC236" si="1191">CB236-BL236</f>
        <v>-5744935.3375224201</v>
      </c>
      <c r="CD236" s="146">
        <f t="shared" ref="CD236" si="1192">CC236-BM236</f>
        <v>-5744935.3375224201</v>
      </c>
      <c r="CE236" s="146">
        <f t="shared" ref="CE236" si="1193">CD236-BN236</f>
        <v>-5744935.3375224201</v>
      </c>
      <c r="CF236" s="146">
        <f t="shared" ref="CF236" si="1194">CE236-BO236</f>
        <v>-5744935.3375224201</v>
      </c>
      <c r="CG236" s="146">
        <f t="shared" ref="CG236" si="1195">CF236-BP236</f>
        <v>-5744935.3375224201</v>
      </c>
      <c r="CH236" s="146">
        <f t="shared" ref="CH236" si="1196">CG236-BQ236</f>
        <v>-5744935.3375224201</v>
      </c>
      <c r="CI236" s="146">
        <f t="shared" ref="CI236" si="1197">CH236-BR236</f>
        <v>-5744935.3375224201</v>
      </c>
      <c r="CJ236" s="146">
        <f t="shared" ref="CJ236" si="1198">CI236-BS236</f>
        <v>-5744935.3375224201</v>
      </c>
      <c r="CK236" s="146">
        <f t="shared" ref="CK236" si="1199">CJ236-BT236</f>
        <v>-5744935.3375224201</v>
      </c>
      <c r="CL236" s="146">
        <f t="shared" ref="CL236" si="1200">CK236-BU236</f>
        <v>-5744935.3375224201</v>
      </c>
      <c r="CM236" s="146">
        <f t="shared" ref="CM236" si="1201">CL236-BV236</f>
        <v>-5744935.3375224201</v>
      </c>
      <c r="CO236" s="150">
        <f>D236+Y236</f>
        <v>4519928.5023435876</v>
      </c>
      <c r="CP236" s="150">
        <f>CO236+Z236</f>
        <v>5044313.2846602071</v>
      </c>
      <c r="CQ236" s="150">
        <f t="shared" ref="CQ236" si="1202">CP236+AA236</f>
        <v>5269521.1542388126</v>
      </c>
      <c r="CR236" s="150">
        <f t="shared" ref="CR236" si="1203">CQ236+AB236</f>
        <v>5555990.943600174</v>
      </c>
      <c r="CS236" s="150">
        <f t="shared" ref="CS236" si="1204">CR236+AC236</f>
        <v>5842460.7329615355</v>
      </c>
      <c r="CT236" s="150">
        <f t="shared" ref="CT236" si="1205">CS236+AD236</f>
        <v>6128930.5223228969</v>
      </c>
      <c r="CU236" s="150">
        <f t="shared" ref="CU236" si="1206">CT236+AE236</f>
        <v>6128930.5223228969</v>
      </c>
      <c r="CV236" s="150">
        <f t="shared" ref="CV236" si="1207">CU236+AF236</f>
        <v>6128930.5223228969</v>
      </c>
      <c r="CW236" s="150">
        <f t="shared" ref="CW236" si="1208">CV236+AG236</f>
        <v>6128930.5223228969</v>
      </c>
      <c r="CX236" s="150">
        <f t="shared" ref="CX236" si="1209">CW236+AH236</f>
        <v>6128930.5223228969</v>
      </c>
      <c r="CY236" s="150">
        <f t="shared" ref="CY236" si="1210">CX236+AI236</f>
        <v>6128930.5223228969</v>
      </c>
      <c r="CZ236" s="150">
        <f t="shared" ref="CZ236" si="1211">CY236+AJ236</f>
        <v>6128930.5223228969</v>
      </c>
      <c r="DA236" s="150">
        <f t="shared" ref="DA236" si="1212">CZ236+AK236</f>
        <v>6128930.5223228969</v>
      </c>
      <c r="DB236" s="150">
        <f t="shared" ref="DB236" si="1213">DA236+AL236</f>
        <v>6128930.5223228969</v>
      </c>
      <c r="DC236" s="150">
        <f t="shared" ref="DC236" si="1214">DB236+AM236</f>
        <v>6128930.5223228969</v>
      </c>
      <c r="DD236" s="150">
        <f t="shared" ref="DD236" si="1215">DC236+AN236</f>
        <v>6128930.5223228969</v>
      </c>
      <c r="DF236" s="146">
        <f>DD236+CM236</f>
        <v>383995.18480047677</v>
      </c>
      <c r="DH236" s="150">
        <f>L236</f>
        <v>527808.24</v>
      </c>
      <c r="DJ236" s="150">
        <f>DF236+DH236</f>
        <v>911803.42480047676</v>
      </c>
    </row>
    <row r="237" spans="1:114" x14ac:dyDescent="0.2">
      <c r="A237" s="143"/>
      <c r="B237" s="143"/>
      <c r="C237" s="143"/>
      <c r="D237" s="146"/>
      <c r="E237" s="146"/>
      <c r="F237" s="146"/>
      <c r="G237" s="146"/>
      <c r="H237" s="146"/>
      <c r="I237" s="146"/>
      <c r="J237" s="156"/>
      <c r="K237" s="146"/>
      <c r="L237" s="146"/>
      <c r="M237" s="146"/>
      <c r="N237" s="146"/>
      <c r="O237" s="143"/>
      <c r="P237" s="167"/>
      <c r="Q237" s="167"/>
      <c r="R237" s="167"/>
      <c r="S237" s="167"/>
      <c r="T237" s="167">
        <f>T236/D236</f>
        <v>0.10886337826783454</v>
      </c>
      <c r="U237" s="167"/>
      <c r="V237" s="167">
        <f>V236/D236</f>
        <v>2.3903914171555941E-2</v>
      </c>
      <c r="W237" s="167"/>
      <c r="X237" s="167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</row>
    <row r="238" spans="1:114" x14ac:dyDescent="0.2">
      <c r="A238" s="143" t="s">
        <v>340</v>
      </c>
      <c r="B238" s="143"/>
      <c r="C238" s="143"/>
      <c r="D238" s="146"/>
      <c r="E238" s="146"/>
      <c r="F238" s="146"/>
      <c r="G238" s="146"/>
      <c r="H238" s="146"/>
      <c r="I238" s="146"/>
      <c r="J238" s="156"/>
      <c r="K238" s="146"/>
      <c r="L238" s="146"/>
      <c r="M238" s="146"/>
      <c r="N238" s="146"/>
      <c r="O238" s="143"/>
      <c r="P238" s="168" t="s">
        <v>668</v>
      </c>
      <c r="Q238" s="168"/>
      <c r="R238" s="168"/>
      <c r="S238" s="168"/>
      <c r="T238" s="146"/>
      <c r="U238" s="167"/>
      <c r="V238" s="146"/>
      <c r="W238" s="146"/>
      <c r="X238" s="146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</row>
    <row r="239" spans="1:114" x14ac:dyDescent="0.2">
      <c r="A239" s="143"/>
      <c r="B239" s="143" t="s">
        <v>353</v>
      </c>
      <c r="C239" s="143"/>
      <c r="D239" s="146">
        <v>176409</v>
      </c>
      <c r="E239" s="146"/>
      <c r="F239" s="146">
        <v>-134050</v>
      </c>
      <c r="G239" s="146"/>
      <c r="H239" s="146">
        <f t="shared" ref="H239:H243" si="1216">SUM(D239:F239)</f>
        <v>42359</v>
      </c>
      <c r="I239" s="146"/>
      <c r="J239" s="156">
        <v>0</v>
      </c>
      <c r="K239" s="146"/>
      <c r="L239" s="146">
        <f t="shared" ref="L239:L243" si="1217">D239*-J239</f>
        <v>0</v>
      </c>
      <c r="M239" s="143"/>
      <c r="N239" s="150">
        <f t="shared" ref="N239:N243" si="1218">H239+L239</f>
        <v>42359</v>
      </c>
      <c r="O239" s="143"/>
      <c r="P239" s="168">
        <f>R239</f>
        <v>1.14E-2</v>
      </c>
      <c r="Q239" s="167"/>
      <c r="R239" s="167">
        <v>1.14E-2</v>
      </c>
      <c r="S239" s="167"/>
      <c r="T239" s="146">
        <f t="shared" si="1113"/>
        <v>2011.0626</v>
      </c>
      <c r="U239" s="167"/>
      <c r="V239" s="146">
        <f t="shared" si="1114"/>
        <v>2011.0626</v>
      </c>
      <c r="W239" s="146"/>
      <c r="X239" s="146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</row>
    <row r="240" spans="1:114" x14ac:dyDescent="0.2">
      <c r="A240" s="143"/>
      <c r="B240" s="143" t="s">
        <v>358</v>
      </c>
      <c r="C240" s="143"/>
      <c r="D240" s="146">
        <v>23410569</v>
      </c>
      <c r="E240" s="146"/>
      <c r="F240" s="146">
        <v>-3480724</v>
      </c>
      <c r="G240" s="146"/>
      <c r="H240" s="146">
        <f t="shared" si="1216"/>
        <v>19929845</v>
      </c>
      <c r="I240" s="146"/>
      <c r="J240" s="156">
        <v>-0.1</v>
      </c>
      <c r="K240" s="146"/>
      <c r="L240" s="146">
        <f t="shared" si="1217"/>
        <v>2341056.9</v>
      </c>
      <c r="M240" s="143"/>
      <c r="N240" s="150">
        <f t="shared" si="1218"/>
        <v>22270901.899999999</v>
      </c>
      <c r="O240" s="143"/>
      <c r="P240" s="168">
        <f>R240</f>
        <v>3.0099999999999998E-2</v>
      </c>
      <c r="Q240" s="167"/>
      <c r="R240" s="167">
        <v>3.0099999999999998E-2</v>
      </c>
      <c r="S240" s="167"/>
      <c r="T240" s="146">
        <f t="shared" si="1113"/>
        <v>704658.12689999992</v>
      </c>
      <c r="U240" s="167"/>
      <c r="V240" s="146">
        <f t="shared" si="1114"/>
        <v>704658.12689999992</v>
      </c>
      <c r="W240" s="146"/>
      <c r="X240" s="146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</row>
    <row r="241" spans="1:114" x14ac:dyDescent="0.2">
      <c r="A241" s="143"/>
      <c r="B241" s="143" t="s">
        <v>354</v>
      </c>
      <c r="C241" s="143"/>
      <c r="D241" s="146">
        <v>6851592</v>
      </c>
      <c r="E241" s="146"/>
      <c r="F241" s="146">
        <v>-793573</v>
      </c>
      <c r="G241" s="146"/>
      <c r="H241" s="146">
        <f t="shared" si="1216"/>
        <v>6058019</v>
      </c>
      <c r="I241" s="146"/>
      <c r="J241" s="156">
        <v>-0.06</v>
      </c>
      <c r="K241" s="146"/>
      <c r="L241" s="146">
        <f t="shared" si="1217"/>
        <v>411095.51999999996</v>
      </c>
      <c r="M241" s="143"/>
      <c r="N241" s="150">
        <f t="shared" si="1218"/>
        <v>6469114.5199999996</v>
      </c>
      <c r="O241" s="143"/>
      <c r="P241" s="168">
        <f>R241</f>
        <v>4.6899999999999997E-2</v>
      </c>
      <c r="Q241" s="167"/>
      <c r="R241" s="167">
        <v>4.6899999999999997E-2</v>
      </c>
      <c r="S241" s="167"/>
      <c r="T241" s="146">
        <f t="shared" si="1113"/>
        <v>321339.66479999997</v>
      </c>
      <c r="U241" s="167"/>
      <c r="V241" s="146">
        <f t="shared" si="1114"/>
        <v>321339.66479999997</v>
      </c>
      <c r="W241" s="146"/>
      <c r="X241" s="146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</row>
    <row r="242" spans="1:114" x14ac:dyDescent="0.2">
      <c r="A242" s="143"/>
      <c r="B242" s="143" t="s">
        <v>355</v>
      </c>
      <c r="C242" s="143"/>
      <c r="D242" s="146">
        <v>5641751</v>
      </c>
      <c r="E242" s="146"/>
      <c r="F242" s="146">
        <v>-3057552</v>
      </c>
      <c r="G242" s="146"/>
      <c r="H242" s="146">
        <f t="shared" si="1216"/>
        <v>2584199</v>
      </c>
      <c r="I242" s="146"/>
      <c r="J242" s="156">
        <v>-0.08</v>
      </c>
      <c r="K242" s="146"/>
      <c r="L242" s="146">
        <f t="shared" si="1217"/>
        <v>451340.08</v>
      </c>
      <c r="M242" s="143"/>
      <c r="N242" s="150">
        <f t="shared" si="1218"/>
        <v>3035539.08</v>
      </c>
      <c r="O242" s="143"/>
      <c r="P242" s="168">
        <f>R242</f>
        <v>2.47E-2</v>
      </c>
      <c r="Q242" s="167"/>
      <c r="R242" s="167">
        <v>2.47E-2</v>
      </c>
      <c r="S242" s="167"/>
      <c r="T242" s="146">
        <f t="shared" si="1113"/>
        <v>139351.24969999999</v>
      </c>
      <c r="U242" s="167"/>
      <c r="V242" s="146">
        <f t="shared" si="1114"/>
        <v>139351.24969999999</v>
      </c>
      <c r="W242" s="146"/>
      <c r="X242" s="146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</row>
    <row r="243" spans="1:114" x14ac:dyDescent="0.2">
      <c r="A243" s="143"/>
      <c r="B243" s="143" t="s">
        <v>667</v>
      </c>
      <c r="C243" s="143"/>
      <c r="D243" s="152">
        <v>8346666</v>
      </c>
      <c r="E243" s="146"/>
      <c r="F243" s="152">
        <v>-6348974</v>
      </c>
      <c r="G243" s="146"/>
      <c r="H243" s="152">
        <f t="shared" si="1216"/>
        <v>1997692</v>
      </c>
      <c r="I243" s="146"/>
      <c r="J243" s="156">
        <v>-0.06</v>
      </c>
      <c r="K243" s="146"/>
      <c r="L243" s="152">
        <f t="shared" si="1217"/>
        <v>500799.95999999996</v>
      </c>
      <c r="M243" s="143"/>
      <c r="N243" s="153">
        <f t="shared" si="1218"/>
        <v>2498491.96</v>
      </c>
      <c r="O243" s="143"/>
      <c r="P243" s="168">
        <f>R243</f>
        <v>1.6400000000000001E-2</v>
      </c>
      <c r="Q243" s="167"/>
      <c r="R243" s="167">
        <v>1.6400000000000001E-2</v>
      </c>
      <c r="S243" s="167"/>
      <c r="T243" s="152">
        <f t="shared" si="1113"/>
        <v>136885.3224</v>
      </c>
      <c r="U243" s="167"/>
      <c r="V243" s="152">
        <f t="shared" si="1114"/>
        <v>136885.3224</v>
      </c>
      <c r="W243" s="155"/>
      <c r="X243" s="155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</row>
    <row r="244" spans="1:114" x14ac:dyDescent="0.2">
      <c r="A244" s="143"/>
      <c r="B244" s="143" t="s">
        <v>295</v>
      </c>
      <c r="C244" s="143"/>
      <c r="D244" s="146">
        <f>SUM(D239:D243)</f>
        <v>44426987</v>
      </c>
      <c r="E244" s="146"/>
      <c r="F244" s="146">
        <f>SUM(F239:F243)</f>
        <v>-13814873</v>
      </c>
      <c r="G244" s="146"/>
      <c r="H244" s="146">
        <f>SUM(H239:H243)</f>
        <v>30612114</v>
      </c>
      <c r="I244" s="146"/>
      <c r="J244" s="156"/>
      <c r="K244" s="146"/>
      <c r="L244" s="146">
        <f>SUM(L239:L243)</f>
        <v>3704292.46</v>
      </c>
      <c r="M244" s="146"/>
      <c r="N244" s="146">
        <f>SUM(N239:N243)</f>
        <v>34316406.460000001</v>
      </c>
      <c r="O244" s="143"/>
      <c r="P244" s="167"/>
      <c r="Q244" s="167"/>
      <c r="R244" s="167"/>
      <c r="S244" s="167"/>
      <c r="T244" s="146">
        <f>SUM(T238:T243)</f>
        <v>1304245.4263999998</v>
      </c>
      <c r="U244" s="167"/>
      <c r="V244" s="146">
        <f>SUM(V238:V243)</f>
        <v>1304245.4263999998</v>
      </c>
      <c r="W244" s="146"/>
      <c r="X244" s="167">
        <f>D244/$D$247</f>
        <v>4.2672185869419108E-2</v>
      </c>
      <c r="Y244" s="146">
        <f>$Y$6*X244*0.5</f>
        <v>1227504.0661981453</v>
      </c>
      <c r="Z244" s="146">
        <f>Z$6*$X244</f>
        <v>5296659.0836804518</v>
      </c>
      <c r="AA244" s="146">
        <f t="shared" ref="AA244:AN244" si="1219">AA$6*$X244</f>
        <v>2274759.5817904742</v>
      </c>
      <c r="AB244" s="146">
        <f t="shared" si="1219"/>
        <v>2893548.522361062</v>
      </c>
      <c r="AC244" s="146">
        <f t="shared" si="1219"/>
        <v>2893548.522361062</v>
      </c>
      <c r="AD244" s="146">
        <f t="shared" si="1219"/>
        <v>2893548.522361062</v>
      </c>
      <c r="AE244" s="146">
        <f t="shared" si="1219"/>
        <v>2893548.522361062</v>
      </c>
      <c r="AF244" s="146">
        <f t="shared" si="1219"/>
        <v>2893548.522361062</v>
      </c>
      <c r="AG244" s="146">
        <f t="shared" si="1219"/>
        <v>2893548.522361062</v>
      </c>
      <c r="AH244" s="146">
        <f t="shared" si="1219"/>
        <v>2893548.522361062</v>
      </c>
      <c r="AI244" s="146">
        <f t="shared" si="1219"/>
        <v>2893548.522361062</v>
      </c>
      <c r="AJ244" s="146">
        <f t="shared" si="1219"/>
        <v>2893548.522361062</v>
      </c>
      <c r="AK244" s="146">
        <f t="shared" si="1219"/>
        <v>2893548.522361062</v>
      </c>
      <c r="AL244" s="146">
        <f t="shared" si="1219"/>
        <v>2893548.522361062</v>
      </c>
      <c r="AM244" s="146">
        <f t="shared" si="1219"/>
        <v>2893548.522361062</v>
      </c>
      <c r="AN244" s="146">
        <f t="shared" si="1219"/>
        <v>2893548.522361062</v>
      </c>
      <c r="AP244" s="146">
        <f>$D244+(Y244*0.5)</f>
        <v>45040739.03309907</v>
      </c>
      <c r="AQ244" s="146">
        <f>$D244+Y244+(Z244*0.5)</f>
        <v>48302820.608038373</v>
      </c>
      <c r="AR244" s="146">
        <f>AQ244+(Z244*0.5)+(AA244*0.5)</f>
        <v>52088529.940773837</v>
      </c>
      <c r="AS244" s="146">
        <f t="shared" ref="AS244" si="1220">AR244+(AA244*0.5)+(AB244*0.5)</f>
        <v>54672683.992849603</v>
      </c>
      <c r="AT244" s="146">
        <f t="shared" ref="AT244" si="1221">AS244+(AB244*0.5)+(AC244*0.5)</f>
        <v>57566232.515210658</v>
      </c>
      <c r="AU244" s="146">
        <f t="shared" ref="AU244" si="1222">AT244+(AC244*0.5)+(AD244*0.5)</f>
        <v>60459781.037571713</v>
      </c>
      <c r="AV244" s="146">
        <f t="shared" ref="AV244" si="1223">AU244+(AD244*0.5)+(AE244*0.5)</f>
        <v>63353329.559932768</v>
      </c>
      <c r="AW244" s="146">
        <f t="shared" ref="AW244" si="1224">AV244+(AE244*0.5)+(AF244*0.5)</f>
        <v>66246878.082293823</v>
      </c>
      <c r="AX244" s="146">
        <f t="shared" ref="AX244" si="1225">AW244+(AF244*0.5)+(AG244*0.5)</f>
        <v>69140426.604654893</v>
      </c>
      <c r="AY244" s="146">
        <f t="shared" ref="AY244" si="1226">AX244+(AG244*0.5)+(AH244*0.5)</f>
        <v>72033975.127015963</v>
      </c>
      <c r="AZ244" s="146">
        <f t="shared" ref="AZ244" si="1227">AY244+(AH244*0.5)+(AI244*0.5)</f>
        <v>74927523.649377033</v>
      </c>
      <c r="BA244" s="146">
        <f t="shared" ref="BA244" si="1228">AZ244+(AI244*0.5)+(AJ244*0.5)</f>
        <v>77821072.171738103</v>
      </c>
      <c r="BB244" s="146">
        <f t="shared" ref="BB244" si="1229">BA244+(AJ244*0.5)+(AK244*0.5)</f>
        <v>80714620.694099173</v>
      </c>
      <c r="BC244" s="146">
        <f t="shared" ref="BC244" si="1230">BB244+(AK244*0.5)+(AL244*0.5)</f>
        <v>83608169.216460243</v>
      </c>
      <c r="BD244" s="146">
        <f t="shared" ref="BD244" si="1231">BC244+(AL244*0.5)+(AM244*0.5)</f>
        <v>86501717.738821313</v>
      </c>
      <c r="BE244" s="146">
        <f t="shared" ref="BE244" si="1232">BD244+(AM244*0.5)+(AN244*0.5)</f>
        <v>89395266.261182383</v>
      </c>
      <c r="BG244" s="146">
        <f>AP244*$T245</f>
        <v>1322263.3775636284</v>
      </c>
      <c r="BH244" s="146">
        <f>(AQ244*$T245*0.5)+(AQ244*$V245*0.5)</f>
        <v>1418028.4803075595</v>
      </c>
      <c r="BI244" s="146">
        <f>(AR244*$V245)</f>
        <v>1529165.7510592318</v>
      </c>
      <c r="BJ244" s="146">
        <f t="shared" ref="BJ244" si="1233">(AS244*$V245)</f>
        <v>1605028.8993644014</v>
      </c>
      <c r="BK244" s="146">
        <f t="shared" ref="BK244" si="1234">(AT244*$V245)</f>
        <v>1689974.9576320008</v>
      </c>
      <c r="BL244" s="146">
        <f t="shared" ref="BL244" si="1235">(AU244*$V245)</f>
        <v>1774921.0158996002</v>
      </c>
      <c r="BM244" s="146">
        <f t="shared" ref="BM244" si="1236">(AV244*$V245)</f>
        <v>1859867.0741671997</v>
      </c>
      <c r="BN244" s="146">
        <f t="shared" ref="BN244" si="1237">(AW244*$V245)</f>
        <v>1944813.1324347991</v>
      </c>
      <c r="BO244" s="146">
        <f t="shared" ref="BO244" si="1238">(AX244*$V245)</f>
        <v>2029759.190702399</v>
      </c>
      <c r="BP244" s="146">
        <f t="shared" ref="BP244" si="1239">(AY244*$V245)</f>
        <v>2114705.2489699991</v>
      </c>
      <c r="BQ244" s="146">
        <f t="shared" ref="BQ244" si="1240">(AZ244*$V245)</f>
        <v>2199651.307237599</v>
      </c>
      <c r="BR244" s="146">
        <f t="shared" ref="BR244" si="1241">(BA244*$V245)</f>
        <v>2284597.3655051989</v>
      </c>
      <c r="BS244" s="146">
        <f t="shared" ref="BS244" si="1242">(BB244*$V245)</f>
        <v>2369543.4237727989</v>
      </c>
      <c r="BT244" s="146">
        <f t="shared" ref="BT244" si="1243">(BC244*$V245)</f>
        <v>2454489.4820403983</v>
      </c>
      <c r="BU244" s="146">
        <f t="shared" ref="BU244" si="1244">(BD244*$V245)</f>
        <v>2539435.5403079982</v>
      </c>
      <c r="BV244" s="146">
        <f t="shared" ref="BV244" si="1245">(BE244*$V245)</f>
        <v>2624381.5985755981</v>
      </c>
      <c r="BX244" s="150">
        <f>F244-BG244</f>
        <v>-15137136.377563629</v>
      </c>
      <c r="BY244" s="150">
        <f>BX244-BH244</f>
        <v>-16555164.85787119</v>
      </c>
      <c r="BZ244" s="150">
        <f>BY244-BI244</f>
        <v>-18084330.60893042</v>
      </c>
      <c r="CA244" s="146">
        <f t="shared" ref="CA244" si="1246">BZ244-BJ244</f>
        <v>-19689359.508294821</v>
      </c>
      <c r="CB244" s="146">
        <f t="shared" ref="CB244" si="1247">CA244-BK244</f>
        <v>-21379334.465926822</v>
      </c>
      <c r="CC244" s="146">
        <f t="shared" ref="CC244" si="1248">CB244-BL244</f>
        <v>-23154255.481826421</v>
      </c>
      <c r="CD244" s="146">
        <f t="shared" ref="CD244" si="1249">CC244-BM244</f>
        <v>-25014122.55599362</v>
      </c>
      <c r="CE244" s="146">
        <f t="shared" ref="CE244" si="1250">CD244-BN244</f>
        <v>-26958935.688428421</v>
      </c>
      <c r="CF244" s="146">
        <f t="shared" ref="CF244" si="1251">CE244-BO244</f>
        <v>-28988694.879130818</v>
      </c>
      <c r="CG244" s="146">
        <f t="shared" ref="CG244" si="1252">CF244-BP244</f>
        <v>-31103400.128100816</v>
      </c>
      <c r="CH244" s="146">
        <f t="shared" ref="CH244" si="1253">CG244-BQ244</f>
        <v>-33303051.435338415</v>
      </c>
      <c r="CI244" s="146">
        <f t="shared" ref="CI244" si="1254">CH244-BR244</f>
        <v>-35587648.800843611</v>
      </c>
      <c r="CJ244" s="146">
        <f t="shared" ref="CJ244" si="1255">CI244-BS244</f>
        <v>-37957192.224616408</v>
      </c>
      <c r="CK244" s="146">
        <f t="shared" ref="CK244" si="1256">CJ244-BT244</f>
        <v>-40411681.706656806</v>
      </c>
      <c r="CL244" s="146">
        <f t="shared" ref="CL244" si="1257">CK244-BU244</f>
        <v>-42951117.246964805</v>
      </c>
      <c r="CM244" s="146">
        <f t="shared" ref="CM244" si="1258">CL244-BV244</f>
        <v>-45575498.845540404</v>
      </c>
      <c r="CO244" s="150">
        <f>D244+Y244</f>
        <v>45654491.066198148</v>
      </c>
      <c r="CP244" s="150">
        <f>CO244+Z244</f>
        <v>50951150.149878599</v>
      </c>
      <c r="CQ244" s="150">
        <f t="shared" ref="CQ244" si="1259">CP244+AA244</f>
        <v>53225909.731669076</v>
      </c>
      <c r="CR244" s="150">
        <f t="shared" ref="CR244" si="1260">CQ244+AB244</f>
        <v>56119458.254030138</v>
      </c>
      <c r="CS244" s="150">
        <f t="shared" ref="CS244" si="1261">CR244+AC244</f>
        <v>59013006.776391201</v>
      </c>
      <c r="CT244" s="150">
        <f t="shared" ref="CT244" si="1262">CS244+AD244</f>
        <v>61906555.298752263</v>
      </c>
      <c r="CU244" s="150">
        <f t="shared" ref="CU244" si="1263">CT244+AE244</f>
        <v>64800103.821113326</v>
      </c>
      <c r="CV244" s="150">
        <f t="shared" ref="CV244" si="1264">CU244+AF244</f>
        <v>67693652.343474388</v>
      </c>
      <c r="CW244" s="150">
        <f t="shared" ref="CW244" si="1265">CV244+AG244</f>
        <v>70587200.865835443</v>
      </c>
      <c r="CX244" s="150">
        <f t="shared" ref="CX244" si="1266">CW244+AH244</f>
        <v>73480749.388196498</v>
      </c>
      <c r="CY244" s="150">
        <f t="shared" ref="CY244" si="1267">CX244+AI244</f>
        <v>76374297.910557553</v>
      </c>
      <c r="CZ244" s="150">
        <f t="shared" ref="CZ244" si="1268">CY244+AJ244</f>
        <v>79267846.432918608</v>
      </c>
      <c r="DA244" s="150">
        <f t="shared" ref="DA244" si="1269">CZ244+AK244</f>
        <v>82161394.955279663</v>
      </c>
      <c r="DB244" s="150">
        <f t="shared" ref="DB244" si="1270">DA244+AL244</f>
        <v>85054943.477640718</v>
      </c>
      <c r="DC244" s="150">
        <f t="shared" ref="DC244" si="1271">DB244+AM244</f>
        <v>87948492.000001773</v>
      </c>
      <c r="DD244" s="150">
        <f t="shared" ref="DD244" si="1272">DC244+AN244</f>
        <v>90842040.522362828</v>
      </c>
      <c r="DF244" s="146">
        <f>DD244+CM244</f>
        <v>45266541.676822424</v>
      </c>
      <c r="DH244" s="150">
        <f>L244</f>
        <v>3704292.46</v>
      </c>
      <c r="DJ244" s="150">
        <f>DF244+DH244</f>
        <v>48970834.136822425</v>
      </c>
    </row>
    <row r="245" spans="1:114" x14ac:dyDescent="0.2">
      <c r="A245" s="143"/>
      <c r="B245" s="143"/>
      <c r="C245" s="143"/>
      <c r="D245" s="146"/>
      <c r="E245" s="146"/>
      <c r="F245" s="146"/>
      <c r="G245" s="146"/>
      <c r="H245" s="146"/>
      <c r="I245" s="146"/>
      <c r="J245" s="156"/>
      <c r="K245" s="146"/>
      <c r="L245" s="146"/>
      <c r="M245" s="146"/>
      <c r="N245" s="146"/>
      <c r="O245" s="143"/>
      <c r="P245" s="167"/>
      <c r="Q245" s="167"/>
      <c r="R245" s="167"/>
      <c r="S245" s="167"/>
      <c r="T245" s="167">
        <f>T244/D244</f>
        <v>2.9357053324367905E-2</v>
      </c>
      <c r="U245" s="167"/>
      <c r="V245" s="167">
        <f>V244/D244</f>
        <v>2.9357053324367905E-2</v>
      </c>
      <c r="W245" s="167"/>
      <c r="X245" s="167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</row>
    <row r="246" spans="1:114" x14ac:dyDescent="0.2">
      <c r="A246" s="143"/>
      <c r="B246" s="143"/>
      <c r="C246" s="143"/>
      <c r="D246" s="146"/>
      <c r="E246" s="146"/>
      <c r="F246" s="146"/>
      <c r="G246" s="146"/>
      <c r="H246" s="146"/>
      <c r="I246" s="146"/>
      <c r="J246" s="156"/>
      <c r="K246" s="146"/>
      <c r="L246" s="146"/>
      <c r="M246" s="146"/>
      <c r="N246" s="146"/>
      <c r="O246" s="143"/>
      <c r="P246" s="167"/>
      <c r="Q246" s="167"/>
      <c r="R246" s="167"/>
      <c r="S246" s="167"/>
      <c r="T246" s="167"/>
      <c r="U246" s="167"/>
      <c r="V246" s="167"/>
      <c r="W246" s="167"/>
      <c r="X246" s="167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</row>
    <row r="247" spans="1:114" ht="15.75" thickBot="1" x14ac:dyDescent="0.25">
      <c r="A247" s="143"/>
      <c r="B247" s="143" t="s">
        <v>322</v>
      </c>
      <c r="C247" s="143"/>
      <c r="D247" s="154">
        <f>D101+D110+D119+D128+D137+D146+D155+D164+D173+D182+D191+D200+D209+D218+D227+D236+D244</f>
        <v>1041122832</v>
      </c>
      <c r="E247" s="146"/>
      <c r="F247" s="154">
        <f>F101+F110+F119+F128+F137+F146+F155+F164+F173+F182+F191+F200+F209+F218+F227+F236+F244</f>
        <v>-396505279</v>
      </c>
      <c r="G247" s="146"/>
      <c r="H247" s="154">
        <f>H101+H110+H119+H128+H137+H146+H155+H164+H173+H182+H191+H200+H209+H218+H227+H236+H244</f>
        <v>644617553</v>
      </c>
      <c r="I247" s="146"/>
      <c r="J247" s="156"/>
      <c r="K247" s="146"/>
      <c r="L247" s="154">
        <f>L101+L110+L119+L128+L137+L146+L155+L164+L173+L182+L191+L200+L209+L218+L227+L236+L244</f>
        <v>85520336.899999991</v>
      </c>
      <c r="M247" s="146"/>
      <c r="N247" s="154">
        <f>N101+N110+N119+N128+N137+N146+N155+N164+N173+N182+N191+N200+N209+N218+N227+N236+N244</f>
        <v>730137889.89999998</v>
      </c>
      <c r="O247" s="143"/>
      <c r="P247" s="167"/>
      <c r="Q247" s="167"/>
      <c r="R247" s="167"/>
      <c r="S247" s="167"/>
      <c r="T247" s="154">
        <f>T101+T110+T119+T128+T137+T146+T155+T164+T173+T182+T191+T200+T209+T218+T227+T236+T244</f>
        <v>42417872.869100004</v>
      </c>
      <c r="U247" s="167"/>
      <c r="V247" s="154">
        <f>V101+V110+V119+V128+V137+V146+V155+V164+V173+V182+V191+V200+V209+V218+V227+V236+V244</f>
        <v>31140665.496599998</v>
      </c>
      <c r="W247" s="155"/>
      <c r="X247" s="172">
        <f>SUM(X95:X244)</f>
        <v>1</v>
      </c>
      <c r="Y247" s="146">
        <f>SUM(Y95:Y244)</f>
        <v>28765905.499999996</v>
      </c>
      <c r="Z247" s="146">
        <f>SUM(Z95:Z244)</f>
        <v>124124391</v>
      </c>
      <c r="AA247" s="146">
        <f t="shared" ref="AA247:BE247" si="1273">SUM(AA95:AA244)</f>
        <v>53307782</v>
      </c>
      <c r="AB247" s="146">
        <f t="shared" si="1273"/>
        <v>67808772</v>
      </c>
      <c r="AC247" s="146">
        <f t="shared" si="1273"/>
        <v>67808772</v>
      </c>
      <c r="AD247" s="146">
        <f t="shared" si="1273"/>
        <v>67808772</v>
      </c>
      <c r="AE247" s="146">
        <f t="shared" si="1273"/>
        <v>67522302.210638642</v>
      </c>
      <c r="AF247" s="146">
        <f t="shared" si="1273"/>
        <v>67522302.210638642</v>
      </c>
      <c r="AG247" s="146">
        <f t="shared" si="1273"/>
        <v>67522302.210638642</v>
      </c>
      <c r="AH247" s="146">
        <f t="shared" si="1273"/>
        <v>67522302.210638642</v>
      </c>
      <c r="AI247" s="146">
        <f t="shared" si="1273"/>
        <v>67522302.210638642</v>
      </c>
      <c r="AJ247" s="146">
        <f t="shared" si="1273"/>
        <v>67522302.210638642</v>
      </c>
      <c r="AK247" s="146">
        <f t="shared" si="1273"/>
        <v>67522302.210638642</v>
      </c>
      <c r="AL247" s="146">
        <f t="shared" si="1273"/>
        <v>67522302.210638642</v>
      </c>
      <c r="AM247" s="146">
        <f t="shared" si="1273"/>
        <v>67522302.210638642</v>
      </c>
      <c r="AN247" s="146">
        <f t="shared" si="1273"/>
        <v>64410065.001427718</v>
      </c>
      <c r="AP247" s="146">
        <f t="shared" si="1273"/>
        <v>1055505784.7499999</v>
      </c>
      <c r="AQ247" s="146">
        <f t="shared" si="1273"/>
        <v>1131950933.0000002</v>
      </c>
      <c r="AR247" s="146">
        <f t="shared" si="1273"/>
        <v>1220667019.5</v>
      </c>
      <c r="AS247" s="146">
        <f t="shared" si="1273"/>
        <v>1281225296.4999998</v>
      </c>
      <c r="AT247" s="146">
        <f t="shared" si="1273"/>
        <v>1349034068.4999998</v>
      </c>
      <c r="AU247" s="146">
        <f t="shared" si="1273"/>
        <v>1416842840.4999998</v>
      </c>
      <c r="AV247" s="146">
        <f t="shared" si="1273"/>
        <v>1484508377.605319</v>
      </c>
      <c r="AW247" s="146">
        <f t="shared" si="1273"/>
        <v>1552030679.8159578</v>
      </c>
      <c r="AX247" s="146">
        <f t="shared" si="1273"/>
        <v>1619552982.0265965</v>
      </c>
      <c r="AY247" s="146">
        <f t="shared" si="1273"/>
        <v>1687075284.2372351</v>
      </c>
      <c r="AZ247" s="146">
        <f t="shared" si="1273"/>
        <v>1754597586.4478741</v>
      </c>
      <c r="BA247" s="146">
        <f t="shared" si="1273"/>
        <v>1822119888.6585124</v>
      </c>
      <c r="BB247" s="146">
        <f t="shared" si="1273"/>
        <v>1889642190.8691511</v>
      </c>
      <c r="BC247" s="146">
        <f t="shared" si="1273"/>
        <v>1957164493.0797899</v>
      </c>
      <c r="BD247" s="146">
        <f t="shared" si="1273"/>
        <v>2024686795.2904282</v>
      </c>
      <c r="BE247" s="146">
        <f t="shared" si="1273"/>
        <v>2090652978.8964612</v>
      </c>
      <c r="DF247" s="146">
        <f t="shared" ref="DF247" si="1274">SUM(DF95:DF244)</f>
        <v>955372853.39816797</v>
      </c>
      <c r="DH247" s="146">
        <f t="shared" ref="DH247" si="1275">SUM(DH95:DH244)</f>
        <v>85520336.899999991</v>
      </c>
      <c r="DJ247" s="146">
        <f t="shared" ref="DJ247" si="1276">SUM(DJ95:DJ244)</f>
        <v>1040893190.2981679</v>
      </c>
    </row>
    <row r="248" spans="1:114" ht="15.75" thickTop="1" x14ac:dyDescent="0.2">
      <c r="A248" s="143"/>
      <c r="B248" s="143"/>
      <c r="C248" s="143"/>
      <c r="D248" s="155"/>
      <c r="E248" s="146"/>
      <c r="F248" s="155"/>
      <c r="G248" s="146"/>
      <c r="H248" s="155"/>
      <c r="I248" s="146"/>
      <c r="J248" s="156"/>
      <c r="K248" s="146"/>
      <c r="L248" s="155"/>
      <c r="M248" s="146"/>
      <c r="N248" s="155"/>
      <c r="O248" s="143"/>
      <c r="P248" s="167"/>
      <c r="Q248" s="167"/>
      <c r="R248" s="167"/>
      <c r="S248" s="167"/>
      <c r="T248" s="167"/>
      <c r="U248" s="167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</row>
    <row r="249" spans="1:114" x14ac:dyDescent="0.2">
      <c r="A249" s="143"/>
      <c r="B249" s="143"/>
      <c r="C249" s="143"/>
      <c r="D249" s="155"/>
      <c r="E249" s="146"/>
      <c r="F249" s="155"/>
      <c r="G249" s="146"/>
      <c r="H249" s="155"/>
      <c r="I249" s="146"/>
      <c r="J249" s="156"/>
      <c r="K249" s="146"/>
      <c r="L249" s="155"/>
      <c r="M249" s="146"/>
      <c r="N249" s="155"/>
      <c r="O249" s="143"/>
      <c r="P249" s="167"/>
      <c r="Q249" s="167"/>
      <c r="R249" s="167"/>
      <c r="S249" s="167"/>
      <c r="T249" s="167"/>
      <c r="U249" s="167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</row>
    <row r="250" spans="1:114" x14ac:dyDescent="0.2">
      <c r="A250" s="143"/>
      <c r="B250" s="143" t="s">
        <v>341</v>
      </c>
      <c r="C250" s="143"/>
      <c r="D250" s="143"/>
      <c r="E250" s="143"/>
      <c r="F250" s="143"/>
      <c r="G250" s="146"/>
      <c r="H250" s="146"/>
      <c r="I250" s="146"/>
      <c r="J250" s="156"/>
      <c r="K250" s="146"/>
      <c r="L250" s="146"/>
      <c r="M250" s="146"/>
      <c r="N250" s="146"/>
      <c r="O250" s="143"/>
      <c r="P250" s="167"/>
      <c r="Q250" s="167"/>
      <c r="R250" s="167"/>
      <c r="S250" s="167"/>
      <c r="T250" s="167"/>
      <c r="U250" s="167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</row>
    <row r="251" spans="1:114" x14ac:dyDescent="0.2">
      <c r="A251" s="143"/>
      <c r="B251" s="143" t="s">
        <v>356</v>
      </c>
      <c r="C251" s="143"/>
      <c r="D251" s="146">
        <v>1443810</v>
      </c>
      <c r="E251" s="146"/>
      <c r="F251" s="146">
        <v>-212217</v>
      </c>
      <c r="G251" s="146"/>
      <c r="H251" s="146">
        <f t="shared" ref="H251:H263" si="1277">SUM(D251:F251)</f>
        <v>1231593</v>
      </c>
      <c r="I251" s="146"/>
      <c r="J251" s="156">
        <v>-0.03</v>
      </c>
      <c r="K251" s="146"/>
      <c r="L251" s="146">
        <f t="shared" ref="L251:L261" si="1278">D251*-J251</f>
        <v>43314.299999999996</v>
      </c>
      <c r="M251" s="143"/>
      <c r="N251" s="150">
        <f t="shared" ref="N251:N261" si="1279">H251+L251</f>
        <v>1274907.3</v>
      </c>
      <c r="O251" s="143"/>
      <c r="P251" s="167"/>
      <c r="Q251" s="167"/>
      <c r="R251" s="167"/>
      <c r="S251" s="167"/>
      <c r="T251" s="167"/>
      <c r="U251" s="167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</row>
    <row r="252" spans="1:114" x14ac:dyDescent="0.2">
      <c r="A252" s="143"/>
      <c r="B252" s="143" t="s">
        <v>357</v>
      </c>
      <c r="C252" s="143"/>
      <c r="D252" s="146">
        <v>800781</v>
      </c>
      <c r="E252" s="146"/>
      <c r="F252" s="146">
        <v>-28242</v>
      </c>
      <c r="G252" s="146"/>
      <c r="H252" s="146">
        <f t="shared" si="1277"/>
        <v>772539</v>
      </c>
      <c r="I252" s="146"/>
      <c r="J252" s="156">
        <v>-0.01</v>
      </c>
      <c r="K252" s="146"/>
      <c r="L252" s="146">
        <f t="shared" si="1278"/>
        <v>8007.81</v>
      </c>
      <c r="M252" s="143"/>
      <c r="N252" s="150">
        <f t="shared" si="1279"/>
        <v>780546.81</v>
      </c>
      <c r="O252" s="143"/>
      <c r="P252" s="167"/>
      <c r="Q252" s="167"/>
      <c r="R252" s="167"/>
      <c r="S252" s="167"/>
      <c r="T252" s="167"/>
      <c r="U252" s="167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</row>
    <row r="253" spans="1:114" x14ac:dyDescent="0.2">
      <c r="A253" s="143"/>
      <c r="B253" s="143" t="s">
        <v>342</v>
      </c>
      <c r="C253" s="143"/>
      <c r="D253" s="146">
        <v>13068659</v>
      </c>
      <c r="E253" s="146"/>
      <c r="F253" s="146">
        <v>-2453825</v>
      </c>
      <c r="G253" s="146"/>
      <c r="H253" s="146">
        <f t="shared" si="1277"/>
        <v>10614834</v>
      </c>
      <c r="I253" s="146"/>
      <c r="J253" s="156">
        <v>-0.03</v>
      </c>
      <c r="K253" s="146"/>
      <c r="L253" s="146">
        <f t="shared" si="1278"/>
        <v>392059.76999999996</v>
      </c>
      <c r="M253" s="143"/>
      <c r="N253" s="150">
        <f t="shared" si="1279"/>
        <v>11006893.77</v>
      </c>
      <c r="O253" s="143"/>
      <c r="P253" s="167"/>
      <c r="Q253" s="167"/>
      <c r="R253" s="167"/>
      <c r="S253" s="167"/>
      <c r="T253" s="167"/>
      <c r="U253" s="167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</row>
    <row r="254" spans="1:114" x14ac:dyDescent="0.2">
      <c r="A254" s="143"/>
      <c r="B254" s="143" t="s">
        <v>343</v>
      </c>
      <c r="C254" s="143"/>
      <c r="D254" s="146">
        <v>617033</v>
      </c>
      <c r="E254" s="146"/>
      <c r="F254" s="146">
        <v>-23801</v>
      </c>
      <c r="G254" s="146"/>
      <c r="H254" s="146">
        <f t="shared" si="1277"/>
        <v>593232</v>
      </c>
      <c r="I254" s="146"/>
      <c r="J254" s="156">
        <v>-0.01</v>
      </c>
      <c r="K254" s="146"/>
      <c r="L254" s="146">
        <f t="shared" si="1278"/>
        <v>6170.33</v>
      </c>
      <c r="M254" s="143"/>
      <c r="N254" s="150">
        <f t="shared" si="1279"/>
        <v>599402.32999999996</v>
      </c>
      <c r="O254" s="143"/>
      <c r="P254" s="167"/>
      <c r="Q254" s="167"/>
      <c r="R254" s="167"/>
      <c r="S254" s="167"/>
      <c r="T254" s="167"/>
      <c r="U254" s="167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</row>
    <row r="255" spans="1:114" x14ac:dyDescent="0.2">
      <c r="A255" s="143"/>
      <c r="B255" s="143" t="s">
        <v>344</v>
      </c>
      <c r="C255" s="143"/>
      <c r="D255" s="146">
        <v>248072</v>
      </c>
      <c r="E255" s="146"/>
      <c r="F255" s="146">
        <v>-4736</v>
      </c>
      <c r="G255" s="146"/>
      <c r="H255" s="146">
        <f t="shared" si="1277"/>
        <v>243336</v>
      </c>
      <c r="I255" s="146"/>
      <c r="J255" s="156">
        <v>-0.1</v>
      </c>
      <c r="K255" s="146"/>
      <c r="L255" s="146">
        <f t="shared" si="1278"/>
        <v>24807.200000000001</v>
      </c>
      <c r="M255" s="143"/>
      <c r="N255" s="150">
        <f t="shared" si="1279"/>
        <v>268143.2</v>
      </c>
      <c r="O255" s="143"/>
      <c r="P255" s="167"/>
      <c r="Q255" s="167"/>
      <c r="R255" s="167"/>
      <c r="S255" s="167"/>
      <c r="T255" s="167"/>
      <c r="U255" s="167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</row>
    <row r="256" spans="1:114" x14ac:dyDescent="0.2">
      <c r="A256" s="143"/>
      <c r="B256" s="143" t="s">
        <v>345</v>
      </c>
      <c r="C256" s="143"/>
      <c r="D256" s="146">
        <v>445470</v>
      </c>
      <c r="E256" s="146"/>
      <c r="F256" s="146">
        <v>-94409</v>
      </c>
      <c r="G256" s="146"/>
      <c r="H256" s="146">
        <f t="shared" si="1277"/>
        <v>351061</v>
      </c>
      <c r="I256" s="146"/>
      <c r="J256" s="156">
        <v>-0.03</v>
      </c>
      <c r="K256" s="146"/>
      <c r="L256" s="146">
        <f t="shared" si="1278"/>
        <v>13364.1</v>
      </c>
      <c r="M256" s="143"/>
      <c r="N256" s="150">
        <f t="shared" si="1279"/>
        <v>364425.1</v>
      </c>
      <c r="O256" s="143"/>
      <c r="P256" s="167"/>
      <c r="Q256" s="167"/>
      <c r="R256" s="167"/>
      <c r="S256" s="167"/>
      <c r="T256" s="167"/>
      <c r="U256" s="167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</row>
    <row r="257" spans="1:40" x14ac:dyDescent="0.2">
      <c r="A257" s="143"/>
      <c r="B257" s="143" t="s">
        <v>346</v>
      </c>
      <c r="C257" s="143"/>
      <c r="D257" s="146">
        <v>329568</v>
      </c>
      <c r="E257" s="146"/>
      <c r="F257" s="146">
        <v>-599</v>
      </c>
      <c r="G257" s="146"/>
      <c r="H257" s="146">
        <f t="shared" si="1277"/>
        <v>328969</v>
      </c>
      <c r="I257" s="146"/>
      <c r="J257" s="156">
        <v>-0.01</v>
      </c>
      <c r="K257" s="146"/>
      <c r="L257" s="146">
        <f t="shared" si="1278"/>
        <v>3295.6800000000003</v>
      </c>
      <c r="M257" s="143"/>
      <c r="N257" s="150">
        <f t="shared" si="1279"/>
        <v>332264.68</v>
      </c>
      <c r="O257" s="143"/>
      <c r="P257" s="167"/>
      <c r="Q257" s="167"/>
      <c r="R257" s="167"/>
      <c r="S257" s="167"/>
      <c r="T257" s="167"/>
      <c r="U257" s="167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</row>
    <row r="258" spans="1:40" x14ac:dyDescent="0.2">
      <c r="A258" s="143"/>
      <c r="B258" s="143" t="s">
        <v>347</v>
      </c>
      <c r="C258" s="143"/>
      <c r="D258" s="146">
        <v>155658</v>
      </c>
      <c r="E258" s="146"/>
      <c r="F258" s="146">
        <v>-1943</v>
      </c>
      <c r="G258" s="146"/>
      <c r="H258" s="146">
        <f t="shared" si="1277"/>
        <v>153715</v>
      </c>
      <c r="I258" s="146"/>
      <c r="J258" s="156">
        <v>-0.05</v>
      </c>
      <c r="K258" s="146"/>
      <c r="L258" s="146">
        <f t="shared" si="1278"/>
        <v>7782.9000000000005</v>
      </c>
      <c r="M258" s="143"/>
      <c r="N258" s="150">
        <f t="shared" si="1279"/>
        <v>161497.9</v>
      </c>
      <c r="O258" s="143"/>
      <c r="P258" s="167"/>
      <c r="Q258" s="167"/>
      <c r="R258" s="167"/>
      <c r="S258" s="167"/>
      <c r="T258" s="167"/>
      <c r="U258" s="167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</row>
    <row r="259" spans="1:40" x14ac:dyDescent="0.2">
      <c r="A259" s="143"/>
      <c r="B259" s="143" t="s">
        <v>348</v>
      </c>
      <c r="C259" s="143"/>
      <c r="D259" s="146">
        <v>424778</v>
      </c>
      <c r="E259" s="146"/>
      <c r="F259" s="146">
        <v>-65241</v>
      </c>
      <c r="G259" s="146"/>
      <c r="H259" s="146">
        <f t="shared" si="1277"/>
        <v>359537</v>
      </c>
      <c r="I259" s="146"/>
      <c r="J259" s="156">
        <v>-0.03</v>
      </c>
      <c r="K259" s="146"/>
      <c r="L259" s="146">
        <f t="shared" si="1278"/>
        <v>12743.34</v>
      </c>
      <c r="M259" s="143"/>
      <c r="N259" s="150">
        <f t="shared" si="1279"/>
        <v>372280.34</v>
      </c>
      <c r="O259" s="143"/>
      <c r="P259" s="167"/>
      <c r="Q259" s="167"/>
      <c r="R259" s="167"/>
      <c r="S259" s="167"/>
      <c r="T259" s="167"/>
      <c r="U259" s="167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</row>
    <row r="260" spans="1:40" x14ac:dyDescent="0.2">
      <c r="A260" s="143"/>
      <c r="B260" s="143" t="s">
        <v>350</v>
      </c>
      <c r="C260" s="143"/>
      <c r="D260" s="146">
        <v>30341</v>
      </c>
      <c r="E260" s="146"/>
      <c r="F260" s="146">
        <v>-54</v>
      </c>
      <c r="G260" s="146"/>
      <c r="H260" s="146">
        <f t="shared" si="1277"/>
        <v>30287</v>
      </c>
      <c r="I260" s="146"/>
      <c r="J260" s="156">
        <v>-0.01</v>
      </c>
      <c r="K260" s="146"/>
      <c r="L260" s="146">
        <f t="shared" si="1278"/>
        <v>303.41000000000003</v>
      </c>
      <c r="M260" s="143"/>
      <c r="N260" s="150">
        <f t="shared" si="1279"/>
        <v>30590.41</v>
      </c>
      <c r="O260" s="143"/>
      <c r="P260" s="167"/>
      <c r="Q260" s="167"/>
      <c r="R260" s="167"/>
      <c r="S260" s="167"/>
      <c r="T260" s="167"/>
      <c r="U260" s="167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</row>
    <row r="261" spans="1:40" x14ac:dyDescent="0.2">
      <c r="A261" s="143"/>
      <c r="B261" s="143" t="s">
        <v>349</v>
      </c>
      <c r="C261" s="143"/>
      <c r="D261" s="146"/>
      <c r="E261" s="146"/>
      <c r="F261" s="146"/>
      <c r="G261" s="146"/>
      <c r="H261" s="146">
        <f t="shared" si="1277"/>
        <v>0</v>
      </c>
      <c r="I261" s="146"/>
      <c r="J261" s="156"/>
      <c r="K261" s="146"/>
      <c r="L261" s="146">
        <f t="shared" si="1278"/>
        <v>0</v>
      </c>
      <c r="M261" s="143"/>
      <c r="N261" s="150">
        <f t="shared" si="1279"/>
        <v>0</v>
      </c>
      <c r="O261" s="143"/>
      <c r="P261" s="167"/>
      <c r="Q261" s="167"/>
      <c r="R261" s="167"/>
      <c r="S261" s="167"/>
      <c r="T261" s="167"/>
      <c r="U261" s="167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</row>
    <row r="262" spans="1:40" x14ac:dyDescent="0.2">
      <c r="A262" s="143"/>
      <c r="B262" s="143" t="s">
        <v>351</v>
      </c>
      <c r="C262" s="143"/>
      <c r="D262" s="146">
        <f>SUM(D247:D261)</f>
        <v>1058687002</v>
      </c>
      <c r="E262" s="146"/>
      <c r="F262" s="146">
        <f>SUM(F247:F261)</f>
        <v>-399390346</v>
      </c>
      <c r="G262" s="146"/>
      <c r="H262" s="146">
        <f>SUM(H247:H261)</f>
        <v>659296656</v>
      </c>
      <c r="I262" s="146"/>
      <c r="J262" s="156"/>
      <c r="K262" s="146"/>
      <c r="L262" s="146">
        <f>SUM(L247:L261)</f>
        <v>86032185.739999995</v>
      </c>
      <c r="M262" s="146"/>
      <c r="N262" s="146">
        <f>SUM(N247:N261)</f>
        <v>745328841.73999989</v>
      </c>
      <c r="O262" s="143"/>
      <c r="P262" s="167"/>
      <c r="Q262" s="167"/>
      <c r="R262" s="167"/>
      <c r="S262" s="167"/>
      <c r="T262" s="167"/>
      <c r="U262" s="167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</row>
    <row r="263" spans="1:40" x14ac:dyDescent="0.2">
      <c r="A263" s="143"/>
      <c r="B263" s="143" t="s">
        <v>352</v>
      </c>
      <c r="C263" s="143"/>
      <c r="D263" s="146">
        <f>ROUND('KU - Table 1-Spanos Study'!K305,0)</f>
        <v>1058687002</v>
      </c>
      <c r="E263" s="146"/>
      <c r="F263" s="146">
        <f>-ROUND('KU - Table 1-Spanos Study'!M305,0)</f>
        <v>-399390346</v>
      </c>
      <c r="G263" s="146"/>
      <c r="H263" s="146">
        <f t="shared" si="1277"/>
        <v>659296656</v>
      </c>
      <c r="I263" s="146"/>
      <c r="J263" s="156"/>
      <c r="K263" s="146"/>
      <c r="L263" s="146"/>
      <c r="M263" s="146"/>
      <c r="N263" s="146">
        <f>ROUND('KU - Table 1-Spanos Study'!O305,0)</f>
        <v>745328848</v>
      </c>
      <c r="O263" s="143"/>
      <c r="P263" s="167"/>
      <c r="Q263" s="167"/>
      <c r="R263" s="167"/>
      <c r="S263" s="167"/>
      <c r="T263" s="167"/>
      <c r="U263" s="167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</row>
    <row r="264" spans="1:40" x14ac:dyDescent="0.2">
      <c r="A264" s="143"/>
      <c r="B264" s="144" t="s">
        <v>323</v>
      </c>
      <c r="C264" s="143"/>
      <c r="D264" s="146">
        <f>D262-D263</f>
        <v>0</v>
      </c>
      <c r="E264" s="146"/>
      <c r="F264" s="146">
        <f>F262-F263</f>
        <v>0</v>
      </c>
      <c r="G264" s="146"/>
      <c r="H264" s="146">
        <f>H262-H263</f>
        <v>0</v>
      </c>
      <c r="I264" s="146"/>
      <c r="J264" s="156"/>
      <c r="K264" s="146"/>
      <c r="L264" s="146">
        <f>L262-L263</f>
        <v>86032185.739999995</v>
      </c>
      <c r="M264" s="146"/>
      <c r="N264" s="146">
        <f>N262-N263</f>
        <v>-6.2600001096725464</v>
      </c>
      <c r="O264" s="143"/>
      <c r="P264" s="167" t="s">
        <v>359</v>
      </c>
      <c r="Q264" s="167"/>
      <c r="R264" s="167"/>
      <c r="S264" s="167"/>
      <c r="T264" s="167"/>
      <c r="U264" s="167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</row>
    <row r="265" spans="1:40" x14ac:dyDescent="0.2">
      <c r="A265" s="143"/>
      <c r="B265" s="143"/>
      <c r="C265" s="143"/>
      <c r="D265" s="146"/>
      <c r="E265" s="146"/>
      <c r="F265" s="146"/>
      <c r="G265" s="146"/>
      <c r="H265" s="146"/>
      <c r="I265" s="146"/>
      <c r="J265" s="156"/>
      <c r="K265" s="146"/>
      <c r="L265" s="146"/>
      <c r="M265" s="146"/>
      <c r="N265" s="146"/>
      <c r="O265" s="143"/>
      <c r="P265" s="167"/>
      <c r="Q265" s="167"/>
      <c r="R265" s="167"/>
      <c r="S265" s="167"/>
      <c r="T265" s="167"/>
      <c r="U265" s="167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</row>
    <row r="266" spans="1:40" x14ac:dyDescent="0.2">
      <c r="A266" s="143"/>
      <c r="B266" s="143"/>
      <c r="C266" s="143"/>
      <c r="D266" s="146"/>
      <c r="E266" s="146"/>
      <c r="F266" s="146"/>
      <c r="G266" s="146"/>
      <c r="H266" s="146"/>
      <c r="I266" s="146"/>
      <c r="J266" s="156"/>
      <c r="K266" s="146"/>
      <c r="L266" s="146"/>
      <c r="M266" s="146"/>
      <c r="N266" s="146"/>
      <c r="O266" s="143"/>
      <c r="P266" s="167"/>
      <c r="Q266" s="167"/>
      <c r="R266" s="167"/>
      <c r="S266" s="167"/>
      <c r="T266" s="167"/>
      <c r="U266" s="167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</row>
    <row r="267" spans="1:40" x14ac:dyDescent="0.2">
      <c r="A267" s="143"/>
      <c r="B267" s="143"/>
      <c r="C267" s="143"/>
      <c r="D267" s="143"/>
      <c r="E267" s="143"/>
      <c r="F267" s="143"/>
      <c r="G267" s="143"/>
      <c r="H267" s="143"/>
      <c r="I267" s="143"/>
      <c r="J267" s="156"/>
      <c r="K267" s="143"/>
      <c r="L267" s="143"/>
      <c r="M267" s="143"/>
      <c r="N267" s="143"/>
      <c r="O267" s="143"/>
      <c r="P267" s="167"/>
      <c r="Q267" s="167"/>
      <c r="R267" s="167"/>
      <c r="S267" s="167"/>
      <c r="T267" s="167"/>
      <c r="U267" s="167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</row>
    <row r="268" spans="1:40" x14ac:dyDescent="0.2">
      <c r="A268" s="143"/>
      <c r="B268" s="143"/>
      <c r="C268" s="143"/>
      <c r="D268" s="143"/>
      <c r="E268" s="143"/>
      <c r="F268" s="143"/>
      <c r="G268" s="143"/>
      <c r="H268" s="143"/>
      <c r="I268" s="143"/>
      <c r="J268" s="156"/>
      <c r="K268" s="143"/>
      <c r="L268" s="143"/>
      <c r="M268" s="143"/>
      <c r="N268" s="143"/>
      <c r="O268" s="143"/>
      <c r="P268" s="167"/>
      <c r="Q268" s="167"/>
      <c r="R268" s="167"/>
      <c r="S268" s="167"/>
      <c r="T268" s="167"/>
      <c r="U268" s="167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</row>
    <row r="269" spans="1:40" x14ac:dyDescent="0.2">
      <c r="A269" s="143"/>
      <c r="B269" s="143"/>
      <c r="C269" s="143"/>
      <c r="D269" s="143"/>
      <c r="E269" s="143"/>
      <c r="F269" s="143"/>
      <c r="G269" s="143"/>
      <c r="H269" s="143"/>
      <c r="I269" s="143"/>
      <c r="J269" s="156"/>
      <c r="K269" s="143"/>
      <c r="L269" s="143"/>
      <c r="M269" s="143"/>
      <c r="N269" s="143"/>
      <c r="O269" s="143"/>
      <c r="P269" s="167"/>
      <c r="Q269" s="167"/>
      <c r="R269" s="167"/>
      <c r="S269" s="167"/>
      <c r="T269" s="167"/>
      <c r="U269" s="167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</row>
    <row r="270" spans="1:40" x14ac:dyDescent="0.2">
      <c r="A270" s="143"/>
      <c r="B270" s="143"/>
      <c r="C270" s="143"/>
      <c r="D270" s="143"/>
      <c r="E270" s="143"/>
      <c r="F270" s="143"/>
      <c r="G270" s="143"/>
      <c r="H270" s="143"/>
      <c r="I270" s="143"/>
      <c r="J270" s="156"/>
      <c r="K270" s="143"/>
      <c r="L270" s="143"/>
      <c r="M270" s="143"/>
      <c r="N270" s="143"/>
      <c r="O270" s="143"/>
      <c r="P270" s="167"/>
      <c r="Q270" s="167"/>
      <c r="R270" s="167"/>
      <c r="S270" s="167"/>
      <c r="T270" s="167"/>
      <c r="U270" s="167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</row>
    <row r="271" spans="1:40" x14ac:dyDescent="0.2">
      <c r="A271" s="143"/>
      <c r="B271" s="143"/>
      <c r="C271" s="143"/>
      <c r="D271" s="143"/>
      <c r="E271" s="143"/>
      <c r="F271" s="143"/>
      <c r="G271" s="143"/>
      <c r="H271" s="143"/>
      <c r="I271" s="143"/>
      <c r="J271" s="156"/>
      <c r="K271" s="143"/>
      <c r="L271" s="143"/>
      <c r="M271" s="143"/>
      <c r="N271" s="143"/>
      <c r="O271" s="143"/>
      <c r="P271" s="167"/>
      <c r="Q271" s="167"/>
      <c r="R271" s="167"/>
      <c r="S271" s="167"/>
      <c r="T271" s="167"/>
      <c r="U271" s="167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</row>
    <row r="272" spans="1:40" x14ac:dyDescent="0.2">
      <c r="A272" s="143"/>
      <c r="B272" s="143"/>
      <c r="C272" s="143"/>
      <c r="D272" s="143"/>
      <c r="E272" s="143"/>
      <c r="F272" s="143"/>
      <c r="G272" s="143"/>
      <c r="H272" s="143"/>
      <c r="I272" s="143"/>
      <c r="J272" s="156"/>
      <c r="K272" s="143"/>
      <c r="L272" s="143"/>
      <c r="M272" s="143"/>
      <c r="N272" s="143"/>
      <c r="O272" s="143"/>
      <c r="P272" s="167"/>
      <c r="Q272" s="167"/>
      <c r="R272" s="167"/>
      <c r="S272" s="167"/>
      <c r="T272" s="167"/>
      <c r="U272" s="167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</row>
    <row r="273" spans="1:40" x14ac:dyDescent="0.2">
      <c r="A273" s="143"/>
      <c r="B273" s="143"/>
      <c r="C273" s="143"/>
      <c r="D273" s="143"/>
      <c r="E273" s="143"/>
      <c r="F273" s="143"/>
      <c r="G273" s="143"/>
      <c r="H273" s="143"/>
      <c r="I273" s="143"/>
      <c r="J273" s="156"/>
      <c r="K273" s="143"/>
      <c r="L273" s="143"/>
      <c r="M273" s="143"/>
      <c r="N273" s="143"/>
      <c r="O273" s="143"/>
      <c r="P273" s="167"/>
      <c r="Q273" s="167"/>
      <c r="R273" s="167"/>
      <c r="S273" s="167"/>
      <c r="T273" s="167"/>
      <c r="U273" s="167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</row>
    <row r="274" spans="1:40" x14ac:dyDescent="0.2">
      <c r="A274" s="143"/>
      <c r="B274" s="143"/>
      <c r="C274" s="143"/>
      <c r="D274" s="143"/>
      <c r="E274" s="143"/>
      <c r="F274" s="143"/>
      <c r="G274" s="143"/>
      <c r="H274" s="143"/>
      <c r="I274" s="143"/>
      <c r="J274" s="156"/>
      <c r="K274" s="143"/>
      <c r="L274" s="143"/>
      <c r="M274" s="143"/>
      <c r="N274" s="143"/>
      <c r="O274" s="143"/>
      <c r="P274" s="167"/>
      <c r="Q274" s="167"/>
      <c r="R274" s="167"/>
      <c r="S274" s="167"/>
      <c r="T274" s="167"/>
      <c r="U274" s="167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</row>
    <row r="275" spans="1:40" x14ac:dyDescent="0.2">
      <c r="A275" s="143"/>
      <c r="B275" s="143"/>
      <c r="C275" s="143"/>
      <c r="D275" s="143"/>
      <c r="E275" s="143"/>
      <c r="F275" s="143"/>
      <c r="G275" s="143"/>
      <c r="H275" s="143"/>
      <c r="I275" s="143"/>
      <c r="J275" s="156"/>
      <c r="K275" s="143"/>
      <c r="L275" s="143"/>
      <c r="M275" s="143"/>
      <c r="N275" s="143"/>
      <c r="O275" s="143"/>
      <c r="P275" s="167"/>
      <c r="Q275" s="167"/>
      <c r="R275" s="167"/>
      <c r="S275" s="167"/>
      <c r="T275" s="167"/>
      <c r="U275" s="167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</row>
    <row r="276" spans="1:40" x14ac:dyDescent="0.2">
      <c r="A276" s="143"/>
      <c r="B276" s="143"/>
      <c r="C276" s="143"/>
      <c r="D276" s="143"/>
      <c r="E276" s="143"/>
      <c r="F276" s="143"/>
      <c r="G276" s="143"/>
      <c r="H276" s="143"/>
      <c r="I276" s="143"/>
      <c r="J276" s="156"/>
      <c r="K276" s="143"/>
      <c r="L276" s="143"/>
      <c r="M276" s="143"/>
      <c r="N276" s="143"/>
      <c r="O276" s="143"/>
      <c r="P276" s="167"/>
      <c r="Q276" s="167"/>
      <c r="R276" s="167"/>
      <c r="S276" s="167"/>
      <c r="T276" s="167"/>
      <c r="U276" s="167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</row>
    <row r="277" spans="1:40" x14ac:dyDescent="0.2">
      <c r="A277" s="143"/>
      <c r="B277" s="143"/>
      <c r="C277" s="143"/>
      <c r="D277" s="143"/>
      <c r="E277" s="143"/>
      <c r="F277" s="143"/>
      <c r="G277" s="143"/>
      <c r="H277" s="143"/>
      <c r="I277" s="143"/>
      <c r="J277" s="157"/>
      <c r="K277" s="143"/>
      <c r="L277" s="143"/>
      <c r="M277" s="143"/>
      <c r="N277" s="143"/>
      <c r="O277" s="143"/>
      <c r="P277" s="167"/>
      <c r="Q277" s="167"/>
      <c r="R277" s="167"/>
      <c r="S277" s="167"/>
      <c r="T277" s="167"/>
      <c r="U277" s="167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</row>
    <row r="278" spans="1:40" x14ac:dyDescent="0.2">
      <c r="A278" s="143"/>
      <c r="B278" s="143"/>
      <c r="C278" s="143"/>
      <c r="D278" s="143"/>
      <c r="E278" s="143"/>
      <c r="F278" s="143"/>
      <c r="G278" s="143"/>
      <c r="H278" s="143"/>
      <c r="I278" s="143"/>
      <c r="J278" s="157"/>
      <c r="K278" s="143"/>
      <c r="L278" s="143"/>
      <c r="M278" s="143"/>
      <c r="N278" s="143"/>
      <c r="O278" s="143"/>
      <c r="P278" s="167"/>
      <c r="Q278" s="167"/>
      <c r="R278" s="167"/>
      <c r="S278" s="167"/>
      <c r="T278" s="167"/>
      <c r="U278" s="167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</row>
    <row r="279" spans="1:40" x14ac:dyDescent="0.2">
      <c r="A279" s="143"/>
      <c r="B279" s="143"/>
      <c r="C279" s="143"/>
      <c r="D279" s="143"/>
      <c r="E279" s="143"/>
      <c r="F279" s="143"/>
      <c r="G279" s="143"/>
      <c r="H279" s="143"/>
      <c r="I279" s="143"/>
      <c r="J279" s="157"/>
      <c r="K279" s="143"/>
      <c r="L279" s="143"/>
      <c r="M279" s="143"/>
      <c r="N279" s="143"/>
      <c r="O279" s="143"/>
      <c r="P279" s="167"/>
      <c r="Q279" s="167"/>
      <c r="R279" s="167"/>
      <c r="S279" s="167"/>
      <c r="T279" s="167"/>
      <c r="U279" s="167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</row>
    <row r="280" spans="1:40" x14ac:dyDescent="0.2">
      <c r="A280" s="143"/>
      <c r="B280" s="143"/>
      <c r="C280" s="143"/>
      <c r="D280" s="143"/>
      <c r="E280" s="143"/>
      <c r="F280" s="143"/>
      <c r="G280" s="143"/>
      <c r="H280" s="143"/>
      <c r="I280" s="143"/>
      <c r="J280" s="157"/>
      <c r="K280" s="143"/>
      <c r="L280" s="143"/>
      <c r="M280" s="143"/>
      <c r="N280" s="143"/>
      <c r="O280" s="143"/>
      <c r="P280" s="167"/>
      <c r="Q280" s="167"/>
      <c r="R280" s="167"/>
      <c r="S280" s="167"/>
      <c r="T280" s="167"/>
      <c r="U280" s="167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</row>
    <row r="281" spans="1:40" x14ac:dyDescent="0.2">
      <c r="A281" s="143"/>
      <c r="B281" s="143"/>
      <c r="C281" s="143"/>
      <c r="D281" s="143"/>
      <c r="E281" s="143"/>
      <c r="F281" s="143"/>
      <c r="G281" s="143"/>
      <c r="H281" s="143"/>
      <c r="I281" s="143"/>
      <c r="J281" s="157"/>
      <c r="K281" s="143"/>
      <c r="L281" s="143"/>
      <c r="M281" s="143"/>
      <c r="N281" s="143"/>
      <c r="O281" s="143"/>
      <c r="P281" s="167"/>
      <c r="Q281" s="167"/>
      <c r="R281" s="167"/>
      <c r="S281" s="167"/>
      <c r="T281" s="167"/>
      <c r="U281" s="167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</row>
    <row r="282" spans="1:40" x14ac:dyDescent="0.2">
      <c r="A282" s="143"/>
      <c r="B282" s="143"/>
      <c r="C282" s="143"/>
      <c r="D282" s="143"/>
      <c r="E282" s="143"/>
      <c r="F282" s="143"/>
      <c r="G282" s="143"/>
      <c r="H282" s="143"/>
      <c r="I282" s="143"/>
      <c r="J282" s="157"/>
      <c r="K282" s="143"/>
      <c r="L282" s="143"/>
      <c r="M282" s="143"/>
      <c r="N282" s="143"/>
      <c r="O282" s="143"/>
      <c r="P282" s="167"/>
      <c r="Q282" s="167"/>
      <c r="R282" s="167"/>
      <c r="S282" s="167"/>
      <c r="T282" s="167"/>
      <c r="U282" s="167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</row>
    <row r="283" spans="1:40" x14ac:dyDescent="0.2">
      <c r="A283" s="143"/>
      <c r="B283" s="143"/>
      <c r="C283" s="143"/>
      <c r="D283" s="143"/>
      <c r="E283" s="143"/>
      <c r="F283" s="143"/>
      <c r="G283" s="143"/>
      <c r="H283" s="143"/>
      <c r="I283" s="143"/>
      <c r="J283" s="157"/>
      <c r="K283" s="143"/>
      <c r="L283" s="143"/>
      <c r="M283" s="143"/>
      <c r="N283" s="143"/>
      <c r="O283" s="143"/>
      <c r="P283" s="167"/>
      <c r="Q283" s="167"/>
      <c r="R283" s="167"/>
      <c r="S283" s="167"/>
      <c r="T283" s="167"/>
      <c r="U283" s="167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</row>
    <row r="284" spans="1:40" x14ac:dyDescent="0.2">
      <c r="A284" s="143"/>
      <c r="B284" s="143"/>
      <c r="C284" s="143"/>
      <c r="D284" s="143"/>
      <c r="E284" s="143"/>
      <c r="F284" s="143"/>
      <c r="G284" s="143"/>
      <c r="H284" s="143"/>
      <c r="I284" s="143"/>
      <c r="J284" s="157"/>
      <c r="K284" s="143"/>
      <c r="L284" s="143"/>
      <c r="M284" s="143"/>
      <c r="N284" s="143"/>
      <c r="O284" s="143"/>
      <c r="P284" s="167"/>
      <c r="Q284" s="167"/>
      <c r="R284" s="167"/>
      <c r="S284" s="167"/>
      <c r="T284" s="167"/>
      <c r="U284" s="167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</row>
    <row r="285" spans="1:40" x14ac:dyDescent="0.2">
      <c r="A285" s="143"/>
      <c r="B285" s="143"/>
      <c r="C285" s="143"/>
      <c r="D285" s="143"/>
      <c r="E285" s="143"/>
      <c r="F285" s="143"/>
      <c r="G285" s="143"/>
      <c r="H285" s="143"/>
      <c r="I285" s="143"/>
      <c r="J285" s="157"/>
      <c r="K285" s="143"/>
      <c r="L285" s="143"/>
      <c r="M285" s="143"/>
      <c r="N285" s="143"/>
      <c r="O285" s="143"/>
      <c r="P285" s="167"/>
      <c r="Q285" s="167"/>
      <c r="R285" s="167"/>
      <c r="S285" s="167"/>
      <c r="T285" s="167"/>
      <c r="U285" s="167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</row>
    <row r="286" spans="1:40" x14ac:dyDescent="0.2">
      <c r="A286" s="143"/>
      <c r="B286" s="143"/>
      <c r="C286" s="143"/>
      <c r="D286" s="143"/>
      <c r="E286" s="143"/>
      <c r="F286" s="143"/>
      <c r="G286" s="143"/>
      <c r="H286" s="143"/>
      <c r="I286" s="143"/>
      <c r="J286" s="157"/>
      <c r="K286" s="143"/>
      <c r="L286" s="143"/>
      <c r="M286" s="143"/>
      <c r="N286" s="143"/>
      <c r="O286" s="143"/>
      <c r="P286" s="167"/>
      <c r="Q286" s="167"/>
      <c r="R286" s="167"/>
      <c r="S286" s="167"/>
      <c r="T286" s="167"/>
      <c r="U286" s="167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</row>
    <row r="287" spans="1:40" x14ac:dyDescent="0.2">
      <c r="A287" s="143"/>
      <c r="B287" s="143"/>
      <c r="C287" s="143"/>
      <c r="D287" s="143"/>
      <c r="E287" s="143"/>
      <c r="F287" s="143"/>
      <c r="G287" s="143"/>
      <c r="H287" s="143"/>
      <c r="I287" s="143"/>
      <c r="J287" s="157"/>
      <c r="K287" s="143"/>
      <c r="L287" s="143"/>
      <c r="M287" s="143"/>
      <c r="N287" s="143"/>
      <c r="O287" s="143"/>
      <c r="P287" s="167"/>
      <c r="Q287" s="167"/>
      <c r="R287" s="167"/>
      <c r="S287" s="167"/>
      <c r="T287" s="167"/>
      <c r="U287" s="167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</row>
    <row r="288" spans="1:40" x14ac:dyDescent="0.2">
      <c r="A288" s="143"/>
      <c r="B288" s="143"/>
      <c r="C288" s="143"/>
      <c r="D288" s="143"/>
      <c r="E288" s="143"/>
      <c r="F288" s="143"/>
      <c r="G288" s="143"/>
      <c r="H288" s="143"/>
      <c r="I288" s="143"/>
      <c r="J288" s="157"/>
      <c r="K288" s="143"/>
      <c r="L288" s="143"/>
      <c r="M288" s="143"/>
      <c r="N288" s="143"/>
      <c r="O288" s="143"/>
      <c r="P288" s="167"/>
      <c r="Q288" s="167"/>
      <c r="R288" s="167"/>
      <c r="S288" s="167"/>
      <c r="T288" s="167"/>
      <c r="U288" s="167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</row>
    <row r="289" spans="1:40" x14ac:dyDescent="0.2">
      <c r="A289" s="143"/>
      <c r="B289" s="143"/>
      <c r="C289" s="143"/>
      <c r="D289" s="143"/>
      <c r="E289" s="143"/>
      <c r="F289" s="143"/>
      <c r="G289" s="143"/>
      <c r="H289" s="143"/>
      <c r="I289" s="143"/>
      <c r="J289" s="157"/>
      <c r="K289" s="143"/>
      <c r="L289" s="143"/>
      <c r="M289" s="143"/>
      <c r="N289" s="143"/>
      <c r="O289" s="143"/>
      <c r="P289" s="167"/>
      <c r="Q289" s="167"/>
      <c r="R289" s="167"/>
      <c r="S289" s="167"/>
      <c r="T289" s="167"/>
      <c r="U289" s="167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</row>
    <row r="290" spans="1:40" x14ac:dyDescent="0.2">
      <c r="A290" s="143"/>
      <c r="B290" s="143"/>
      <c r="C290" s="143"/>
      <c r="D290" s="143"/>
      <c r="E290" s="143"/>
      <c r="F290" s="143"/>
      <c r="G290" s="143"/>
      <c r="H290" s="143"/>
      <c r="I290" s="143"/>
      <c r="J290" s="157"/>
      <c r="K290" s="143"/>
      <c r="L290" s="143"/>
      <c r="M290" s="143"/>
      <c r="N290" s="143"/>
      <c r="O290" s="143"/>
      <c r="P290" s="167"/>
      <c r="Q290" s="167"/>
      <c r="R290" s="167"/>
      <c r="S290" s="167"/>
      <c r="T290" s="167"/>
      <c r="U290" s="167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</row>
    <row r="291" spans="1:40" x14ac:dyDescent="0.2">
      <c r="A291" s="143"/>
      <c r="B291" s="143"/>
      <c r="C291" s="143"/>
      <c r="D291" s="143"/>
      <c r="E291" s="143"/>
      <c r="F291" s="143"/>
      <c r="G291" s="143"/>
      <c r="H291" s="143"/>
      <c r="I291" s="143"/>
      <c r="J291" s="157"/>
      <c r="K291" s="143"/>
      <c r="L291" s="143"/>
      <c r="M291" s="143"/>
      <c r="N291" s="143"/>
      <c r="O291" s="143"/>
      <c r="P291" s="167"/>
      <c r="Q291" s="167"/>
      <c r="R291" s="167"/>
      <c r="S291" s="167"/>
      <c r="T291" s="167"/>
      <c r="U291" s="167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</row>
    <row r="292" spans="1:40" x14ac:dyDescent="0.2">
      <c r="A292" s="143"/>
      <c r="B292" s="143"/>
      <c r="C292" s="143"/>
      <c r="D292" s="143"/>
      <c r="E292" s="143"/>
      <c r="F292" s="143"/>
      <c r="G292" s="143"/>
      <c r="H292" s="143"/>
      <c r="I292" s="143"/>
      <c r="J292" s="157"/>
      <c r="K292" s="143"/>
      <c r="L292" s="143"/>
      <c r="M292" s="143"/>
      <c r="N292" s="143"/>
      <c r="O292" s="143"/>
      <c r="P292" s="167"/>
      <c r="Q292" s="167"/>
      <c r="R292" s="167"/>
      <c r="S292" s="167"/>
      <c r="T292" s="167"/>
      <c r="U292" s="167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</row>
    <row r="293" spans="1:40" x14ac:dyDescent="0.2">
      <c r="A293" s="143"/>
      <c r="B293" s="143"/>
      <c r="C293" s="143"/>
      <c r="D293" s="143"/>
      <c r="E293" s="143"/>
      <c r="F293" s="143"/>
      <c r="G293" s="143"/>
      <c r="H293" s="143"/>
      <c r="I293" s="143"/>
      <c r="J293" s="157"/>
      <c r="K293" s="143"/>
      <c r="L293" s="143"/>
      <c r="M293" s="143"/>
      <c r="N293" s="143"/>
      <c r="O293" s="143"/>
      <c r="P293" s="167"/>
      <c r="Q293" s="167"/>
      <c r="R293" s="167"/>
      <c r="S293" s="167"/>
      <c r="T293" s="167"/>
      <c r="U293" s="167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</row>
    <row r="294" spans="1:40" x14ac:dyDescent="0.2">
      <c r="A294" s="143"/>
      <c r="B294" s="143"/>
      <c r="C294" s="143"/>
      <c r="D294" s="143"/>
      <c r="E294" s="143"/>
      <c r="F294" s="143"/>
      <c r="G294" s="143"/>
      <c r="H294" s="143"/>
      <c r="I294" s="143"/>
      <c r="J294" s="157"/>
      <c r="K294" s="143"/>
      <c r="L294" s="143"/>
      <c r="M294" s="143"/>
      <c r="N294" s="143"/>
      <c r="O294" s="143"/>
      <c r="P294" s="167"/>
      <c r="Q294" s="167"/>
      <c r="R294" s="167"/>
      <c r="S294" s="167"/>
      <c r="T294" s="167"/>
      <c r="U294" s="167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</row>
    <row r="295" spans="1:40" x14ac:dyDescent="0.2">
      <c r="A295" s="143"/>
      <c r="B295" s="143"/>
      <c r="C295" s="143"/>
      <c r="D295" s="143"/>
      <c r="E295" s="143"/>
      <c r="F295" s="143"/>
      <c r="G295" s="143"/>
      <c r="H295" s="143"/>
      <c r="I295" s="143"/>
      <c r="J295" s="157"/>
      <c r="K295" s="143"/>
      <c r="L295" s="143"/>
      <c r="M295" s="143"/>
      <c r="N295" s="143"/>
      <c r="O295" s="143"/>
      <c r="P295" s="167"/>
      <c r="Q295" s="167"/>
      <c r="R295" s="167"/>
      <c r="S295" s="167"/>
      <c r="T295" s="167"/>
      <c r="U295" s="167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</row>
    <row r="296" spans="1:40" x14ac:dyDescent="0.2">
      <c r="A296" s="143"/>
      <c r="B296" s="143"/>
      <c r="C296" s="143"/>
      <c r="D296" s="143"/>
      <c r="E296" s="143"/>
      <c r="F296" s="143"/>
      <c r="G296" s="143"/>
      <c r="H296" s="143"/>
      <c r="I296" s="143"/>
      <c r="J296" s="157"/>
      <c r="K296" s="143"/>
      <c r="L296" s="143"/>
      <c r="M296" s="143"/>
      <c r="N296" s="143"/>
      <c r="O296" s="143"/>
      <c r="P296" s="167"/>
      <c r="Q296" s="167"/>
      <c r="R296" s="167"/>
      <c r="S296" s="167"/>
      <c r="T296" s="167"/>
      <c r="U296" s="167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</row>
    <row r="297" spans="1:40" x14ac:dyDescent="0.2">
      <c r="A297" s="143"/>
      <c r="B297" s="143"/>
      <c r="C297" s="143"/>
      <c r="D297" s="143"/>
      <c r="E297" s="143"/>
      <c r="F297" s="143"/>
      <c r="G297" s="143"/>
      <c r="H297" s="143"/>
      <c r="I297" s="143"/>
      <c r="J297" s="157"/>
      <c r="K297" s="143"/>
      <c r="L297" s="143"/>
      <c r="M297" s="143"/>
      <c r="N297" s="143"/>
      <c r="O297" s="143"/>
      <c r="P297" s="167"/>
      <c r="Q297" s="167"/>
      <c r="R297" s="167"/>
      <c r="S297" s="167"/>
      <c r="T297" s="167"/>
      <c r="U297" s="167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</row>
    <row r="298" spans="1:40" x14ac:dyDescent="0.2">
      <c r="A298" s="143"/>
      <c r="B298" s="143"/>
      <c r="C298" s="143"/>
      <c r="D298" s="143"/>
      <c r="E298" s="143"/>
      <c r="F298" s="143"/>
      <c r="G298" s="143"/>
      <c r="H298" s="143"/>
      <c r="I298" s="143"/>
      <c r="J298" s="157"/>
      <c r="K298" s="143"/>
      <c r="L298" s="143"/>
      <c r="M298" s="143"/>
      <c r="N298" s="143"/>
      <c r="O298" s="143"/>
      <c r="P298" s="167"/>
      <c r="Q298" s="167"/>
      <c r="R298" s="167"/>
      <c r="S298" s="167"/>
      <c r="T298" s="167"/>
      <c r="U298" s="167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</row>
    <row r="299" spans="1:40" x14ac:dyDescent="0.2">
      <c r="A299" s="143"/>
      <c r="B299" s="143"/>
      <c r="C299" s="143"/>
      <c r="D299" s="143"/>
      <c r="E299" s="143"/>
      <c r="F299" s="143"/>
      <c r="G299" s="143"/>
      <c r="H299" s="143"/>
      <c r="I299" s="143"/>
      <c r="J299" s="157"/>
      <c r="K299" s="143"/>
      <c r="L299" s="143"/>
      <c r="M299" s="143"/>
      <c r="N299" s="143"/>
      <c r="O299" s="143"/>
      <c r="P299" s="167"/>
      <c r="Q299" s="167"/>
      <c r="R299" s="167"/>
      <c r="S299" s="167"/>
      <c r="T299" s="167"/>
      <c r="U299" s="167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</row>
    <row r="300" spans="1:40" x14ac:dyDescent="0.2">
      <c r="A300" s="143"/>
      <c r="B300" s="143"/>
      <c r="C300" s="143"/>
      <c r="D300" s="143"/>
      <c r="E300" s="143"/>
      <c r="F300" s="143"/>
      <c r="G300" s="143"/>
      <c r="H300" s="143"/>
      <c r="I300" s="143"/>
      <c r="J300" s="157"/>
      <c r="K300" s="143"/>
      <c r="L300" s="143"/>
      <c r="M300" s="143"/>
      <c r="N300" s="143"/>
      <c r="O300" s="143"/>
      <c r="P300" s="167"/>
      <c r="Q300" s="167"/>
      <c r="R300" s="167"/>
      <c r="S300" s="167"/>
      <c r="T300" s="167"/>
      <c r="U300" s="167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</row>
    <row r="301" spans="1:40" x14ac:dyDescent="0.2">
      <c r="A301" s="143"/>
      <c r="B301" s="143"/>
      <c r="C301" s="143"/>
      <c r="D301" s="143"/>
      <c r="E301" s="143"/>
      <c r="F301" s="143"/>
      <c r="G301" s="143"/>
      <c r="H301" s="143"/>
      <c r="I301" s="143"/>
      <c r="J301" s="157"/>
      <c r="K301" s="143"/>
      <c r="L301" s="143"/>
      <c r="M301" s="143"/>
      <c r="N301" s="143"/>
      <c r="O301" s="143"/>
      <c r="P301" s="167"/>
      <c r="Q301" s="167"/>
      <c r="R301" s="167"/>
      <c r="S301" s="167"/>
      <c r="T301" s="167"/>
      <c r="U301" s="167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</row>
    <row r="302" spans="1:40" x14ac:dyDescent="0.2">
      <c r="A302" s="143"/>
      <c r="B302" s="143"/>
      <c r="C302" s="143"/>
      <c r="D302" s="143"/>
      <c r="E302" s="143"/>
      <c r="F302" s="143"/>
      <c r="G302" s="143"/>
      <c r="H302" s="143"/>
      <c r="I302" s="143"/>
      <c r="J302" s="157"/>
      <c r="K302" s="143"/>
      <c r="L302" s="143"/>
      <c r="M302" s="143"/>
      <c r="N302" s="143"/>
      <c r="O302" s="143"/>
      <c r="P302" s="167"/>
      <c r="Q302" s="167"/>
      <c r="R302" s="167"/>
      <c r="S302" s="167"/>
      <c r="T302" s="167"/>
      <c r="U302" s="167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</row>
    <row r="303" spans="1:40" x14ac:dyDescent="0.2">
      <c r="A303" s="143"/>
      <c r="B303" s="143"/>
      <c r="C303" s="143"/>
      <c r="D303" s="143"/>
      <c r="E303" s="143"/>
      <c r="F303" s="143"/>
      <c r="G303" s="143"/>
      <c r="H303" s="143"/>
      <c r="I303" s="143"/>
      <c r="J303" s="157"/>
      <c r="K303" s="143"/>
      <c r="L303" s="143"/>
      <c r="M303" s="143"/>
      <c r="N303" s="143"/>
      <c r="O303" s="143"/>
      <c r="P303" s="167"/>
      <c r="Q303" s="167"/>
      <c r="R303" s="167"/>
      <c r="S303" s="167"/>
      <c r="T303" s="167"/>
      <c r="U303" s="167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</row>
    <row r="304" spans="1:40" x14ac:dyDescent="0.2">
      <c r="A304" s="143"/>
      <c r="B304" s="143"/>
      <c r="C304" s="143"/>
      <c r="D304" s="143"/>
      <c r="E304" s="143"/>
      <c r="F304" s="143"/>
      <c r="G304" s="143"/>
      <c r="H304" s="143"/>
      <c r="I304" s="143"/>
      <c r="J304" s="157"/>
      <c r="K304" s="143"/>
      <c r="L304" s="143"/>
      <c r="M304" s="143"/>
      <c r="N304" s="143"/>
      <c r="O304" s="143"/>
      <c r="P304" s="167"/>
      <c r="Q304" s="167"/>
      <c r="R304" s="167"/>
      <c r="S304" s="167"/>
      <c r="T304" s="167"/>
      <c r="U304" s="167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</row>
    <row r="305" spans="1:40" x14ac:dyDescent="0.2">
      <c r="A305" s="143"/>
      <c r="B305" s="143"/>
      <c r="C305" s="143"/>
      <c r="D305" s="143"/>
      <c r="E305" s="143"/>
      <c r="F305" s="143"/>
      <c r="G305" s="143"/>
      <c r="H305" s="143"/>
      <c r="I305" s="143"/>
      <c r="J305" s="157"/>
      <c r="K305" s="143"/>
      <c r="L305" s="143"/>
      <c r="M305" s="143"/>
      <c r="N305" s="143"/>
      <c r="O305" s="143"/>
      <c r="P305" s="167"/>
      <c r="Q305" s="167"/>
      <c r="R305" s="167"/>
      <c r="S305" s="167"/>
      <c r="T305" s="167"/>
      <c r="U305" s="167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</row>
    <row r="306" spans="1:40" x14ac:dyDescent="0.2">
      <c r="A306" s="143"/>
      <c r="B306" s="143"/>
      <c r="C306" s="143"/>
      <c r="D306" s="143"/>
      <c r="E306" s="143"/>
      <c r="F306" s="143"/>
      <c r="G306" s="143"/>
      <c r="H306" s="143"/>
      <c r="I306" s="143"/>
      <c r="J306" s="157"/>
      <c r="K306" s="143"/>
      <c r="L306" s="143"/>
      <c r="M306" s="143"/>
      <c r="N306" s="143"/>
      <c r="O306" s="143"/>
      <c r="P306" s="167"/>
      <c r="Q306" s="167"/>
      <c r="R306" s="167"/>
      <c r="S306" s="167"/>
      <c r="T306" s="167"/>
      <c r="U306" s="167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</row>
    <row r="307" spans="1:40" x14ac:dyDescent="0.2">
      <c r="A307" s="143"/>
      <c r="B307" s="143"/>
      <c r="C307" s="143"/>
      <c r="D307" s="143"/>
      <c r="E307" s="143"/>
      <c r="F307" s="143"/>
      <c r="G307" s="143"/>
      <c r="H307" s="143"/>
      <c r="I307" s="143"/>
      <c r="J307" s="157"/>
      <c r="K307" s="143"/>
      <c r="L307" s="143"/>
      <c r="M307" s="143"/>
      <c r="N307" s="143"/>
      <c r="O307" s="143"/>
      <c r="P307" s="167"/>
      <c r="Q307" s="167"/>
      <c r="R307" s="167"/>
      <c r="S307" s="167"/>
      <c r="T307" s="167"/>
      <c r="U307" s="167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</row>
    <row r="308" spans="1:40" x14ac:dyDescent="0.2">
      <c r="A308" s="143"/>
      <c r="B308" s="143"/>
      <c r="C308" s="143"/>
      <c r="D308" s="143"/>
      <c r="E308" s="143"/>
      <c r="F308" s="143"/>
      <c r="G308" s="143"/>
      <c r="H308" s="143"/>
      <c r="I308" s="143"/>
      <c r="J308" s="157"/>
      <c r="K308" s="143"/>
      <c r="L308" s="143"/>
      <c r="M308" s="143"/>
      <c r="N308" s="143"/>
      <c r="O308" s="143"/>
      <c r="P308" s="167"/>
      <c r="Q308" s="167"/>
      <c r="R308" s="167"/>
      <c r="S308" s="167"/>
      <c r="T308" s="167"/>
      <c r="U308" s="167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</row>
    <row r="309" spans="1:40" x14ac:dyDescent="0.2">
      <c r="A309" s="143"/>
      <c r="B309" s="143"/>
      <c r="C309" s="143"/>
      <c r="D309" s="143"/>
      <c r="E309" s="143"/>
      <c r="F309" s="143"/>
      <c r="G309" s="143"/>
      <c r="H309" s="143"/>
      <c r="I309" s="143"/>
      <c r="J309" s="157"/>
      <c r="K309" s="143"/>
      <c r="L309" s="143"/>
      <c r="M309" s="143"/>
      <c r="N309" s="143"/>
      <c r="O309" s="143"/>
      <c r="P309" s="167"/>
      <c r="Q309" s="167"/>
      <c r="R309" s="167"/>
      <c r="S309" s="167"/>
      <c r="T309" s="167"/>
      <c r="U309" s="167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</row>
    <row r="310" spans="1:40" x14ac:dyDescent="0.2">
      <c r="A310" s="143"/>
      <c r="B310" s="143"/>
      <c r="C310" s="143"/>
      <c r="D310" s="143"/>
      <c r="E310" s="143"/>
      <c r="F310" s="143"/>
      <c r="G310" s="143"/>
      <c r="H310" s="143"/>
      <c r="I310" s="143"/>
      <c r="J310" s="157"/>
      <c r="K310" s="143"/>
      <c r="L310" s="143"/>
      <c r="M310" s="143"/>
      <c r="N310" s="143"/>
      <c r="O310" s="143"/>
      <c r="P310" s="167"/>
      <c r="Q310" s="167"/>
      <c r="R310" s="167"/>
      <c r="S310" s="167"/>
      <c r="T310" s="167"/>
      <c r="U310" s="167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</row>
    <row r="311" spans="1:40" x14ac:dyDescent="0.2">
      <c r="A311" s="143"/>
      <c r="B311" s="143"/>
      <c r="C311" s="143"/>
      <c r="D311" s="143"/>
      <c r="E311" s="143"/>
      <c r="F311" s="143"/>
      <c r="G311" s="143"/>
      <c r="H311" s="143"/>
      <c r="I311" s="143"/>
      <c r="J311" s="157"/>
      <c r="K311" s="143"/>
      <c r="L311" s="143"/>
      <c r="M311" s="143"/>
      <c r="N311" s="143"/>
      <c r="O311" s="143"/>
      <c r="P311" s="167"/>
      <c r="Q311" s="167"/>
      <c r="R311" s="167"/>
      <c r="S311" s="167"/>
      <c r="T311" s="167"/>
      <c r="U311" s="167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</row>
    <row r="312" spans="1:40" x14ac:dyDescent="0.2">
      <c r="A312" s="143"/>
      <c r="B312" s="143"/>
      <c r="C312" s="143"/>
      <c r="D312" s="143"/>
      <c r="E312" s="143"/>
      <c r="F312" s="143"/>
      <c r="G312" s="143"/>
      <c r="H312" s="143"/>
      <c r="I312" s="143"/>
      <c r="J312" s="157"/>
      <c r="K312" s="143"/>
      <c r="L312" s="143"/>
      <c r="M312" s="143"/>
      <c r="N312" s="143"/>
      <c r="O312" s="143"/>
      <c r="P312" s="167"/>
      <c r="Q312" s="167"/>
      <c r="R312" s="167"/>
      <c r="S312" s="167"/>
      <c r="T312" s="167"/>
      <c r="U312" s="167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</row>
    <row r="313" spans="1:40" x14ac:dyDescent="0.2">
      <c r="A313" s="143"/>
      <c r="B313" s="143"/>
      <c r="C313" s="143"/>
      <c r="D313" s="143"/>
      <c r="E313" s="143"/>
      <c r="F313" s="143"/>
      <c r="G313" s="143"/>
      <c r="H313" s="143"/>
      <c r="I313" s="143"/>
      <c r="J313" s="157"/>
      <c r="K313" s="143"/>
      <c r="L313" s="143"/>
      <c r="M313" s="143"/>
      <c r="N313" s="143"/>
      <c r="O313" s="143"/>
      <c r="P313" s="167"/>
      <c r="Q313" s="167"/>
      <c r="R313" s="167"/>
      <c r="S313" s="167"/>
      <c r="T313" s="167"/>
      <c r="U313" s="167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</row>
    <row r="314" spans="1:40" x14ac:dyDescent="0.2">
      <c r="A314" s="143"/>
      <c r="B314" s="143"/>
      <c r="C314" s="143"/>
      <c r="D314" s="143"/>
      <c r="E314" s="143"/>
      <c r="F314" s="143"/>
      <c r="G314" s="143"/>
      <c r="H314" s="143"/>
      <c r="I314" s="143"/>
      <c r="J314" s="157"/>
      <c r="K314" s="143"/>
      <c r="L314" s="143"/>
      <c r="M314" s="143"/>
      <c r="N314" s="143"/>
      <c r="O314" s="143"/>
      <c r="P314" s="167"/>
      <c r="Q314" s="167"/>
      <c r="R314" s="167"/>
      <c r="S314" s="167"/>
      <c r="T314" s="167"/>
      <c r="U314" s="167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</row>
    <row r="315" spans="1:40" x14ac:dyDescent="0.2">
      <c r="A315" s="143"/>
      <c r="B315" s="143"/>
      <c r="C315" s="143"/>
      <c r="D315" s="143"/>
      <c r="E315" s="143"/>
      <c r="F315" s="143"/>
      <c r="G315" s="143"/>
      <c r="H315" s="143"/>
      <c r="I315" s="143"/>
      <c r="J315" s="157"/>
      <c r="K315" s="143"/>
      <c r="L315" s="143"/>
      <c r="M315" s="143"/>
      <c r="N315" s="143"/>
      <c r="O315" s="143"/>
      <c r="P315" s="167"/>
      <c r="Q315" s="167"/>
      <c r="R315" s="167"/>
      <c r="S315" s="167"/>
      <c r="T315" s="167"/>
      <c r="U315" s="167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</row>
    <row r="316" spans="1:40" x14ac:dyDescent="0.2">
      <c r="A316" s="143"/>
      <c r="B316" s="143"/>
      <c r="C316" s="143"/>
      <c r="D316" s="143"/>
      <c r="E316" s="143"/>
      <c r="F316" s="143"/>
      <c r="G316" s="143"/>
      <c r="H316" s="143"/>
      <c r="I316" s="143"/>
      <c r="J316" s="157"/>
      <c r="K316" s="143"/>
      <c r="L316" s="143"/>
      <c r="M316" s="143"/>
      <c r="N316" s="143"/>
      <c r="O316" s="143"/>
      <c r="P316" s="167"/>
      <c r="Q316" s="167"/>
      <c r="R316" s="167"/>
      <c r="S316" s="167"/>
      <c r="T316" s="167"/>
      <c r="U316" s="167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</row>
    <row r="317" spans="1:40" x14ac:dyDescent="0.2">
      <c r="A317" s="143"/>
      <c r="B317" s="143"/>
      <c r="C317" s="143"/>
      <c r="D317" s="143"/>
      <c r="E317" s="143"/>
      <c r="F317" s="143"/>
      <c r="G317" s="143"/>
      <c r="H317" s="143"/>
      <c r="I317" s="143"/>
      <c r="J317" s="157"/>
      <c r="K317" s="143"/>
      <c r="L317" s="143"/>
      <c r="M317" s="143"/>
      <c r="N317" s="143"/>
      <c r="O317" s="143"/>
      <c r="P317" s="167"/>
      <c r="Q317" s="167"/>
      <c r="R317" s="167"/>
      <c r="S317" s="167"/>
      <c r="T317" s="167"/>
      <c r="U317" s="167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</row>
    <row r="318" spans="1:40" x14ac:dyDescent="0.2">
      <c r="A318" s="143"/>
      <c r="B318" s="143"/>
      <c r="C318" s="143"/>
      <c r="D318" s="143"/>
      <c r="E318" s="143"/>
      <c r="F318" s="143"/>
      <c r="G318" s="143"/>
      <c r="H318" s="143"/>
      <c r="I318" s="143"/>
      <c r="J318" s="157"/>
      <c r="K318" s="143"/>
      <c r="L318" s="143"/>
      <c r="M318" s="143"/>
      <c r="N318" s="143"/>
      <c r="O318" s="143"/>
      <c r="P318" s="167"/>
      <c r="Q318" s="167"/>
      <c r="R318" s="167"/>
      <c r="S318" s="167"/>
      <c r="T318" s="167"/>
      <c r="U318" s="167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</row>
    <row r="319" spans="1:40" x14ac:dyDescent="0.2">
      <c r="A319" s="143"/>
      <c r="B319" s="143"/>
      <c r="C319" s="143"/>
      <c r="D319" s="143"/>
      <c r="E319" s="143"/>
      <c r="F319" s="143"/>
      <c r="G319" s="143"/>
      <c r="H319" s="143"/>
      <c r="I319" s="143"/>
      <c r="J319" s="157"/>
      <c r="K319" s="143"/>
      <c r="L319" s="143"/>
      <c r="M319" s="143"/>
      <c r="N319" s="143"/>
      <c r="O319" s="143"/>
      <c r="P319" s="167"/>
      <c r="Q319" s="167"/>
      <c r="R319" s="167"/>
      <c r="S319" s="167"/>
      <c r="T319" s="167"/>
      <c r="U319" s="167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</row>
    <row r="320" spans="1:40" x14ac:dyDescent="0.2">
      <c r="A320" s="143"/>
      <c r="B320" s="143"/>
      <c r="C320" s="143"/>
      <c r="D320" s="143"/>
      <c r="E320" s="143"/>
      <c r="F320" s="143"/>
      <c r="G320" s="143"/>
      <c r="H320" s="143"/>
      <c r="I320" s="143"/>
      <c r="J320" s="157"/>
      <c r="K320" s="143"/>
      <c r="L320" s="143"/>
      <c r="M320" s="143"/>
      <c r="N320" s="143"/>
      <c r="O320" s="143"/>
      <c r="P320" s="167"/>
      <c r="Q320" s="167"/>
      <c r="R320" s="167"/>
      <c r="S320" s="167"/>
      <c r="T320" s="167"/>
      <c r="U320" s="167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</row>
    <row r="321" spans="1:40" x14ac:dyDescent="0.2">
      <c r="A321" s="143"/>
      <c r="B321" s="143"/>
      <c r="C321" s="143"/>
      <c r="D321" s="143"/>
      <c r="E321" s="143"/>
      <c r="F321" s="143"/>
      <c r="G321" s="143"/>
      <c r="H321" s="143"/>
      <c r="I321" s="143"/>
      <c r="J321" s="157"/>
      <c r="K321" s="143"/>
      <c r="L321" s="143"/>
      <c r="M321" s="143"/>
      <c r="N321" s="143"/>
      <c r="O321" s="143"/>
      <c r="P321" s="167"/>
      <c r="Q321" s="167"/>
      <c r="R321" s="167"/>
      <c r="S321" s="167"/>
      <c r="T321" s="167"/>
      <c r="U321" s="167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</row>
    <row r="322" spans="1:40" x14ac:dyDescent="0.2">
      <c r="A322" s="143"/>
      <c r="B322" s="143"/>
      <c r="C322" s="143"/>
      <c r="D322" s="143"/>
      <c r="E322" s="143"/>
      <c r="F322" s="143"/>
      <c r="G322" s="143"/>
      <c r="H322" s="143"/>
      <c r="I322" s="143"/>
      <c r="J322" s="157"/>
      <c r="K322" s="143"/>
      <c r="L322" s="143"/>
      <c r="M322" s="143"/>
      <c r="N322" s="143"/>
      <c r="O322" s="143"/>
      <c r="P322" s="167"/>
      <c r="Q322" s="167"/>
      <c r="R322" s="167"/>
      <c r="S322" s="167"/>
      <c r="T322" s="167"/>
      <c r="U322" s="167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</row>
    <row r="323" spans="1:40" x14ac:dyDescent="0.2">
      <c r="A323" s="143"/>
      <c r="B323" s="143"/>
      <c r="C323" s="143"/>
      <c r="D323" s="143"/>
      <c r="E323" s="143"/>
      <c r="F323" s="143"/>
      <c r="G323" s="143"/>
      <c r="H323" s="143"/>
      <c r="I323" s="143"/>
      <c r="J323" s="157"/>
      <c r="K323" s="143"/>
      <c r="L323" s="143"/>
      <c r="M323" s="143"/>
      <c r="N323" s="143"/>
      <c r="O323" s="143"/>
      <c r="P323" s="167"/>
      <c r="Q323" s="167"/>
      <c r="R323" s="167"/>
      <c r="S323" s="167"/>
      <c r="T323" s="167"/>
      <c r="U323" s="167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</row>
    <row r="324" spans="1:40" x14ac:dyDescent="0.2">
      <c r="A324" s="143"/>
      <c r="B324" s="143"/>
      <c r="C324" s="143"/>
      <c r="D324" s="143"/>
      <c r="E324" s="143"/>
      <c r="F324" s="143"/>
      <c r="G324" s="143"/>
      <c r="H324" s="143"/>
      <c r="I324" s="143"/>
      <c r="J324" s="157"/>
      <c r="K324" s="143"/>
      <c r="L324" s="143"/>
      <c r="M324" s="143"/>
      <c r="N324" s="143"/>
      <c r="O324" s="143"/>
      <c r="P324" s="167"/>
      <c r="Q324" s="167"/>
      <c r="R324" s="167"/>
      <c r="S324" s="167"/>
      <c r="T324" s="167"/>
      <c r="U324" s="167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</row>
    <row r="325" spans="1:40" x14ac:dyDescent="0.2">
      <c r="A325" s="143"/>
      <c r="B325" s="143"/>
      <c r="C325" s="143"/>
      <c r="D325" s="143"/>
      <c r="E325" s="143"/>
      <c r="F325" s="143"/>
      <c r="G325" s="143"/>
      <c r="H325" s="143"/>
      <c r="I325" s="143"/>
      <c r="J325" s="157"/>
      <c r="K325" s="143"/>
      <c r="L325" s="143"/>
      <c r="M325" s="143"/>
      <c r="N325" s="143"/>
      <c r="O325" s="143"/>
      <c r="P325" s="167"/>
      <c r="Q325" s="167"/>
      <c r="R325" s="167"/>
      <c r="S325" s="167"/>
      <c r="T325" s="167"/>
      <c r="U325" s="167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</row>
    <row r="326" spans="1:40" x14ac:dyDescent="0.2">
      <c r="A326" s="143"/>
      <c r="B326" s="143"/>
      <c r="C326" s="143"/>
      <c r="D326" s="143"/>
      <c r="E326" s="143"/>
      <c r="F326" s="143"/>
      <c r="G326" s="143"/>
      <c r="H326" s="143"/>
      <c r="I326" s="143"/>
      <c r="J326" s="157"/>
      <c r="K326" s="143"/>
      <c r="L326" s="143"/>
      <c r="M326" s="143"/>
      <c r="N326" s="143"/>
      <c r="O326" s="143"/>
      <c r="P326" s="167"/>
      <c r="Q326" s="167"/>
      <c r="R326" s="167"/>
      <c r="S326" s="167"/>
      <c r="T326" s="167"/>
      <c r="U326" s="167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</row>
    <row r="327" spans="1:40" x14ac:dyDescent="0.2">
      <c r="A327" s="143"/>
      <c r="B327" s="143"/>
      <c r="C327" s="143"/>
      <c r="D327" s="143"/>
      <c r="E327" s="143"/>
      <c r="F327" s="143"/>
      <c r="G327" s="143"/>
      <c r="H327" s="143"/>
      <c r="I327" s="143"/>
      <c r="J327" s="157"/>
      <c r="K327" s="143"/>
      <c r="L327" s="143"/>
      <c r="M327" s="143"/>
      <c r="N327" s="143"/>
      <c r="O327" s="143"/>
      <c r="P327" s="167"/>
      <c r="Q327" s="167"/>
      <c r="R327" s="167"/>
      <c r="S327" s="167"/>
      <c r="T327" s="167"/>
      <c r="U327" s="167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</row>
    <row r="328" spans="1:40" x14ac:dyDescent="0.2">
      <c r="A328" s="143"/>
      <c r="B328" s="143"/>
      <c r="C328" s="143"/>
      <c r="D328" s="143"/>
      <c r="E328" s="143"/>
      <c r="F328" s="143"/>
      <c r="G328" s="143"/>
      <c r="H328" s="143"/>
      <c r="I328" s="143"/>
      <c r="J328" s="157"/>
      <c r="K328" s="143"/>
      <c r="L328" s="143"/>
      <c r="M328" s="143"/>
      <c r="N328" s="143"/>
      <c r="O328" s="143"/>
      <c r="P328" s="167"/>
      <c r="Q328" s="167"/>
      <c r="R328" s="167"/>
      <c r="S328" s="167"/>
      <c r="T328" s="167"/>
      <c r="U328" s="167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</row>
    <row r="329" spans="1:40" x14ac:dyDescent="0.2">
      <c r="A329" s="143"/>
      <c r="B329" s="143"/>
      <c r="C329" s="143"/>
      <c r="D329" s="143"/>
      <c r="E329" s="143"/>
      <c r="F329" s="143"/>
      <c r="G329" s="143"/>
      <c r="H329" s="143"/>
      <c r="I329" s="143"/>
      <c r="J329" s="157"/>
      <c r="K329" s="143"/>
      <c r="L329" s="143"/>
      <c r="M329" s="143"/>
      <c r="N329" s="143"/>
      <c r="O329" s="143"/>
      <c r="P329" s="167"/>
      <c r="Q329" s="167"/>
      <c r="R329" s="167"/>
      <c r="S329" s="167"/>
      <c r="T329" s="167"/>
      <c r="U329" s="167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</row>
    <row r="330" spans="1:40" x14ac:dyDescent="0.2">
      <c r="A330" s="143"/>
      <c r="B330" s="143"/>
      <c r="C330" s="143"/>
      <c r="D330" s="143"/>
      <c r="E330" s="143"/>
      <c r="F330" s="143"/>
      <c r="G330" s="143"/>
      <c r="H330" s="143"/>
      <c r="I330" s="143"/>
      <c r="J330" s="157"/>
      <c r="K330" s="143"/>
      <c r="L330" s="143"/>
      <c r="M330" s="143"/>
      <c r="N330" s="143"/>
      <c r="O330" s="143"/>
      <c r="P330" s="167"/>
      <c r="Q330" s="167"/>
      <c r="R330" s="167"/>
      <c r="S330" s="167"/>
      <c r="T330" s="167"/>
      <c r="U330" s="167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</row>
    <row r="331" spans="1:40" x14ac:dyDescent="0.2">
      <c r="A331" s="143"/>
      <c r="B331" s="143"/>
      <c r="C331" s="143"/>
      <c r="D331" s="143"/>
      <c r="E331" s="143"/>
      <c r="F331" s="143"/>
      <c r="G331" s="143"/>
      <c r="H331" s="143"/>
      <c r="I331" s="143"/>
      <c r="J331" s="157"/>
      <c r="K331" s="143"/>
      <c r="L331" s="143"/>
      <c r="M331" s="143"/>
      <c r="N331" s="143"/>
      <c r="O331" s="143"/>
      <c r="P331" s="167"/>
      <c r="Q331" s="167"/>
      <c r="R331" s="167"/>
      <c r="S331" s="167"/>
      <c r="T331" s="167"/>
      <c r="U331" s="167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</row>
    <row r="332" spans="1:40" x14ac:dyDescent="0.2">
      <c r="A332" s="143"/>
      <c r="B332" s="143"/>
      <c r="C332" s="143"/>
      <c r="D332" s="143"/>
      <c r="E332" s="143"/>
      <c r="F332" s="143"/>
      <c r="G332" s="143"/>
      <c r="H332" s="143"/>
      <c r="I332" s="143"/>
      <c r="J332" s="157"/>
      <c r="K332" s="143"/>
      <c r="L332" s="143"/>
      <c r="M332" s="143"/>
      <c r="N332" s="143"/>
      <c r="O332" s="143"/>
      <c r="P332" s="167"/>
      <c r="Q332" s="167"/>
      <c r="R332" s="167"/>
      <c r="S332" s="167"/>
      <c r="T332" s="167"/>
      <c r="U332" s="167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</row>
    <row r="333" spans="1:40" x14ac:dyDescent="0.2">
      <c r="A333" s="143"/>
      <c r="B333" s="143"/>
      <c r="C333" s="143"/>
      <c r="D333" s="143"/>
      <c r="E333" s="143"/>
      <c r="F333" s="143"/>
      <c r="G333" s="143"/>
      <c r="H333" s="143"/>
      <c r="I333" s="143"/>
      <c r="J333" s="157"/>
      <c r="K333" s="143"/>
      <c r="L333" s="143"/>
      <c r="M333" s="143"/>
      <c r="N333" s="143"/>
      <c r="O333" s="143"/>
      <c r="P333" s="167"/>
      <c r="Q333" s="167"/>
      <c r="R333" s="167"/>
      <c r="S333" s="167"/>
      <c r="T333" s="167"/>
      <c r="U333" s="167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</row>
    <row r="334" spans="1:40" x14ac:dyDescent="0.2">
      <c r="A334" s="143"/>
      <c r="B334" s="143"/>
      <c r="C334" s="143"/>
      <c r="D334" s="143"/>
      <c r="E334" s="143"/>
      <c r="F334" s="143"/>
      <c r="G334" s="143"/>
      <c r="H334" s="143"/>
      <c r="I334" s="143"/>
      <c r="J334" s="157"/>
      <c r="K334" s="143"/>
      <c r="L334" s="143"/>
      <c r="M334" s="143"/>
      <c r="N334" s="143"/>
      <c r="O334" s="143"/>
      <c r="P334" s="167"/>
      <c r="Q334" s="167"/>
      <c r="R334" s="167"/>
      <c r="S334" s="167"/>
      <c r="T334" s="167"/>
      <c r="U334" s="167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</row>
    <row r="335" spans="1:40" x14ac:dyDescent="0.2">
      <c r="A335" s="143"/>
      <c r="B335" s="143"/>
      <c r="C335" s="143"/>
      <c r="D335" s="143"/>
      <c r="E335" s="143"/>
      <c r="F335" s="143"/>
      <c r="G335" s="143"/>
      <c r="H335" s="143"/>
      <c r="I335" s="143"/>
      <c r="J335" s="157"/>
      <c r="K335" s="143"/>
      <c r="L335" s="143"/>
      <c r="M335" s="143"/>
      <c r="N335" s="143"/>
      <c r="O335" s="143"/>
      <c r="P335" s="167"/>
      <c r="Q335" s="167"/>
      <c r="R335" s="167"/>
      <c r="S335" s="167"/>
      <c r="T335" s="167"/>
      <c r="U335" s="167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</row>
    <row r="336" spans="1:40" x14ac:dyDescent="0.2">
      <c r="A336" s="143"/>
      <c r="B336" s="143"/>
      <c r="C336" s="143"/>
      <c r="D336" s="143"/>
      <c r="E336" s="143"/>
      <c r="F336" s="143"/>
      <c r="G336" s="143"/>
      <c r="H336" s="143"/>
      <c r="I336" s="143"/>
      <c r="J336" s="157"/>
      <c r="K336" s="143"/>
      <c r="L336" s="143"/>
      <c r="M336" s="143"/>
      <c r="N336" s="143"/>
      <c r="O336" s="143"/>
      <c r="P336" s="167"/>
      <c r="Q336" s="167"/>
      <c r="R336" s="167"/>
      <c r="S336" s="167"/>
      <c r="T336" s="167"/>
      <c r="U336" s="167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</row>
    <row r="337" spans="1:40" x14ac:dyDescent="0.2">
      <c r="A337" s="143"/>
      <c r="B337" s="143"/>
      <c r="C337" s="143"/>
      <c r="D337" s="143"/>
      <c r="E337" s="143"/>
      <c r="F337" s="143"/>
      <c r="G337" s="143"/>
      <c r="H337" s="143"/>
      <c r="I337" s="143"/>
      <c r="J337" s="157"/>
      <c r="K337" s="143"/>
      <c r="L337" s="143"/>
      <c r="M337" s="143"/>
      <c r="N337" s="143"/>
      <c r="O337" s="143"/>
      <c r="P337" s="167"/>
      <c r="Q337" s="167"/>
      <c r="R337" s="167"/>
      <c r="S337" s="167"/>
      <c r="T337" s="167"/>
      <c r="U337" s="167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</row>
    <row r="338" spans="1:40" x14ac:dyDescent="0.2">
      <c r="A338" s="143"/>
      <c r="B338" s="143"/>
      <c r="C338" s="143"/>
      <c r="D338" s="143"/>
      <c r="E338" s="143"/>
      <c r="F338" s="143"/>
      <c r="G338" s="143"/>
      <c r="H338" s="143"/>
      <c r="I338" s="143"/>
      <c r="J338" s="157"/>
      <c r="K338" s="143"/>
      <c r="L338" s="143"/>
      <c r="M338" s="143"/>
      <c r="N338" s="143"/>
      <c r="O338" s="143"/>
      <c r="P338" s="167"/>
      <c r="Q338" s="167"/>
      <c r="R338" s="167"/>
      <c r="S338" s="167"/>
      <c r="T338" s="167"/>
      <c r="U338" s="167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</row>
    <row r="339" spans="1:40" x14ac:dyDescent="0.2">
      <c r="A339" s="143"/>
      <c r="B339" s="143"/>
      <c r="C339" s="143"/>
      <c r="D339" s="143"/>
      <c r="E339" s="143"/>
      <c r="F339" s="143"/>
      <c r="G339" s="143"/>
      <c r="H339" s="143"/>
      <c r="I339" s="143"/>
      <c r="J339" s="157"/>
      <c r="K339" s="143"/>
      <c r="L339" s="143"/>
      <c r="M339" s="143"/>
      <c r="N339" s="143"/>
      <c r="O339" s="143"/>
      <c r="P339" s="167"/>
      <c r="Q339" s="167"/>
      <c r="R339" s="167"/>
      <c r="S339" s="167"/>
      <c r="T339" s="167"/>
      <c r="U339" s="167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</row>
    <row r="340" spans="1:40" x14ac:dyDescent="0.2">
      <c r="A340" s="143"/>
      <c r="B340" s="143"/>
      <c r="C340" s="143"/>
      <c r="D340" s="143"/>
      <c r="E340" s="143"/>
      <c r="F340" s="143"/>
      <c r="G340" s="143"/>
      <c r="H340" s="143"/>
      <c r="I340" s="143"/>
      <c r="J340" s="157"/>
      <c r="K340" s="143"/>
      <c r="L340" s="143"/>
      <c r="M340" s="143"/>
      <c r="N340" s="143"/>
      <c r="O340" s="143"/>
      <c r="P340" s="167"/>
      <c r="Q340" s="167"/>
      <c r="R340" s="167"/>
      <c r="S340" s="167"/>
      <c r="T340" s="167"/>
      <c r="U340" s="167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</row>
    <row r="341" spans="1:40" x14ac:dyDescent="0.2">
      <c r="A341" s="143"/>
      <c r="B341" s="143"/>
      <c r="C341" s="143"/>
      <c r="D341" s="143"/>
      <c r="E341" s="143"/>
      <c r="F341" s="143"/>
      <c r="G341" s="143"/>
      <c r="H341" s="143"/>
      <c r="I341" s="143"/>
      <c r="J341" s="157"/>
      <c r="K341" s="143"/>
      <c r="L341" s="143"/>
      <c r="M341" s="143"/>
      <c r="N341" s="143"/>
      <c r="O341" s="143"/>
      <c r="P341" s="167"/>
      <c r="Q341" s="167"/>
      <c r="R341" s="167"/>
      <c r="S341" s="167"/>
      <c r="T341" s="167"/>
      <c r="U341" s="167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</row>
    <row r="342" spans="1:40" x14ac:dyDescent="0.2">
      <c r="A342" s="143"/>
      <c r="B342" s="143"/>
      <c r="C342" s="143"/>
      <c r="D342" s="143"/>
      <c r="E342" s="143"/>
      <c r="F342" s="143"/>
      <c r="G342" s="143"/>
      <c r="H342" s="143"/>
      <c r="I342" s="143"/>
      <c r="J342" s="157"/>
      <c r="K342" s="143"/>
      <c r="L342" s="143"/>
      <c r="M342" s="143"/>
      <c r="N342" s="143"/>
      <c r="O342" s="143"/>
      <c r="P342" s="167"/>
      <c r="Q342" s="167"/>
      <c r="R342" s="167"/>
      <c r="S342" s="167"/>
      <c r="T342" s="167"/>
      <c r="U342" s="167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</row>
    <row r="343" spans="1:40" x14ac:dyDescent="0.2">
      <c r="A343" s="143"/>
      <c r="B343" s="143"/>
      <c r="C343" s="143"/>
      <c r="D343" s="143"/>
      <c r="E343" s="143"/>
      <c r="F343" s="143"/>
      <c r="G343" s="143"/>
      <c r="H343" s="143"/>
      <c r="I343" s="143"/>
      <c r="J343" s="157"/>
      <c r="K343" s="143"/>
      <c r="L343" s="143"/>
      <c r="M343" s="143"/>
      <c r="N343" s="143"/>
      <c r="O343" s="143"/>
      <c r="P343" s="167"/>
      <c r="Q343" s="167"/>
      <c r="R343" s="167"/>
      <c r="S343" s="167"/>
      <c r="T343" s="167"/>
      <c r="U343" s="167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</row>
    <row r="344" spans="1:40" x14ac:dyDescent="0.2">
      <c r="A344" s="143"/>
      <c r="B344" s="143"/>
      <c r="C344" s="143"/>
      <c r="D344" s="143"/>
      <c r="E344" s="143"/>
      <c r="F344" s="143"/>
      <c r="G344" s="143"/>
      <c r="H344" s="143"/>
      <c r="I344" s="143"/>
      <c r="J344" s="157"/>
      <c r="K344" s="143"/>
      <c r="L344" s="143"/>
      <c r="M344" s="143"/>
      <c r="N344" s="143"/>
      <c r="O344" s="143"/>
      <c r="P344" s="167"/>
      <c r="Q344" s="167"/>
      <c r="R344" s="167"/>
      <c r="S344" s="167"/>
      <c r="T344" s="167"/>
      <c r="U344" s="167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</row>
    <row r="345" spans="1:40" x14ac:dyDescent="0.2">
      <c r="A345" s="143"/>
      <c r="B345" s="143"/>
      <c r="C345" s="143"/>
      <c r="D345" s="143"/>
      <c r="E345" s="143"/>
      <c r="F345" s="143"/>
      <c r="G345" s="143"/>
      <c r="H345" s="143"/>
      <c r="I345" s="143"/>
      <c r="J345" s="157"/>
      <c r="K345" s="143"/>
      <c r="L345" s="143"/>
      <c r="M345" s="143"/>
      <c r="N345" s="143"/>
      <c r="O345" s="143"/>
      <c r="P345" s="167"/>
      <c r="Q345" s="167"/>
      <c r="R345" s="167"/>
      <c r="S345" s="167"/>
      <c r="T345" s="167"/>
      <c r="U345" s="167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</row>
    <row r="346" spans="1:40" x14ac:dyDescent="0.2">
      <c r="A346" s="143"/>
      <c r="B346" s="143"/>
      <c r="C346" s="143"/>
      <c r="D346" s="143"/>
      <c r="E346" s="143"/>
      <c r="F346" s="143"/>
      <c r="G346" s="143"/>
      <c r="H346" s="143"/>
      <c r="I346" s="143"/>
      <c r="J346" s="157"/>
      <c r="K346" s="143"/>
      <c r="L346" s="143"/>
      <c r="M346" s="143"/>
      <c r="N346" s="143"/>
      <c r="O346" s="143"/>
      <c r="P346" s="167"/>
      <c r="Q346" s="167"/>
      <c r="R346" s="167"/>
      <c r="S346" s="167"/>
      <c r="T346" s="167"/>
      <c r="U346" s="167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</row>
    <row r="347" spans="1:40" x14ac:dyDescent="0.2">
      <c r="A347" s="143"/>
      <c r="B347" s="143"/>
      <c r="C347" s="143"/>
      <c r="D347" s="143"/>
      <c r="E347" s="143"/>
      <c r="F347" s="143"/>
      <c r="G347" s="143"/>
      <c r="H347" s="143"/>
      <c r="I347" s="143"/>
      <c r="J347" s="157"/>
      <c r="K347" s="143"/>
      <c r="L347" s="143"/>
      <c r="M347" s="143"/>
      <c r="N347" s="143"/>
      <c r="O347" s="143"/>
      <c r="P347" s="167"/>
      <c r="Q347" s="167"/>
      <c r="R347" s="167"/>
      <c r="S347" s="167"/>
      <c r="T347" s="167"/>
      <c r="U347" s="167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</row>
    <row r="348" spans="1:40" x14ac:dyDescent="0.2">
      <c r="A348" s="143"/>
      <c r="B348" s="143"/>
      <c r="C348" s="143"/>
      <c r="D348" s="143"/>
      <c r="E348" s="143"/>
      <c r="F348" s="143"/>
      <c r="G348" s="143"/>
      <c r="H348" s="143"/>
      <c r="I348" s="143"/>
      <c r="J348" s="157"/>
      <c r="K348" s="143"/>
      <c r="L348" s="143"/>
      <c r="M348" s="143"/>
      <c r="N348" s="143"/>
      <c r="O348" s="143"/>
      <c r="P348" s="167"/>
      <c r="Q348" s="167"/>
      <c r="R348" s="167"/>
      <c r="S348" s="167"/>
      <c r="T348" s="167"/>
      <c r="U348" s="167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</row>
    <row r="349" spans="1:40" x14ac:dyDescent="0.2">
      <c r="A349" s="143"/>
      <c r="B349" s="143"/>
      <c r="C349" s="143"/>
      <c r="D349" s="143"/>
      <c r="E349" s="143"/>
      <c r="F349" s="143"/>
      <c r="G349" s="143"/>
      <c r="H349" s="143"/>
      <c r="I349" s="143"/>
      <c r="J349" s="157"/>
      <c r="K349" s="143"/>
      <c r="L349" s="143"/>
      <c r="M349" s="143"/>
      <c r="N349" s="143"/>
      <c r="O349" s="143"/>
      <c r="P349" s="167"/>
      <c r="Q349" s="167"/>
      <c r="R349" s="167"/>
      <c r="S349" s="167"/>
      <c r="T349" s="167"/>
      <c r="U349" s="167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</row>
    <row r="350" spans="1:40" x14ac:dyDescent="0.2">
      <c r="A350" s="143"/>
      <c r="B350" s="143"/>
      <c r="C350" s="143"/>
      <c r="D350" s="143"/>
      <c r="E350" s="143"/>
      <c r="F350" s="143"/>
      <c r="G350" s="143"/>
      <c r="H350" s="143"/>
      <c r="I350" s="143"/>
      <c r="J350" s="157"/>
      <c r="K350" s="143"/>
      <c r="L350" s="143"/>
      <c r="M350" s="143"/>
      <c r="N350" s="143"/>
      <c r="O350" s="143"/>
      <c r="P350" s="167"/>
      <c r="Q350" s="167"/>
      <c r="R350" s="167"/>
      <c r="S350" s="167"/>
      <c r="T350" s="167"/>
      <c r="U350" s="167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</row>
    <row r="351" spans="1:40" x14ac:dyDescent="0.2">
      <c r="A351" s="143"/>
      <c r="B351" s="143"/>
      <c r="C351" s="143"/>
      <c r="D351" s="143"/>
      <c r="E351" s="143"/>
      <c r="F351" s="143"/>
      <c r="G351" s="143"/>
      <c r="H351" s="143"/>
      <c r="I351" s="143"/>
      <c r="J351" s="157"/>
      <c r="K351" s="143"/>
      <c r="L351" s="143"/>
      <c r="M351" s="143"/>
      <c r="N351" s="143"/>
      <c r="O351" s="143"/>
      <c r="P351" s="167"/>
      <c r="Q351" s="167"/>
      <c r="R351" s="167"/>
      <c r="S351" s="167"/>
      <c r="T351" s="167"/>
      <c r="U351" s="167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</row>
    <row r="352" spans="1:40" x14ac:dyDescent="0.2">
      <c r="A352" s="143"/>
      <c r="B352" s="143"/>
      <c r="C352" s="143"/>
      <c r="D352" s="143"/>
      <c r="E352" s="143"/>
      <c r="F352" s="143"/>
      <c r="G352" s="143"/>
      <c r="H352" s="143"/>
      <c r="I352" s="143"/>
      <c r="J352" s="157"/>
      <c r="K352" s="143"/>
      <c r="L352" s="143"/>
      <c r="M352" s="143"/>
      <c r="N352" s="143"/>
      <c r="O352" s="143"/>
      <c r="P352" s="167"/>
      <c r="Q352" s="167"/>
      <c r="R352" s="167"/>
      <c r="S352" s="167"/>
      <c r="T352" s="167"/>
      <c r="U352" s="167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</row>
    <row r="353" spans="1:40" x14ac:dyDescent="0.2">
      <c r="A353" s="143"/>
      <c r="B353" s="143"/>
      <c r="C353" s="143"/>
      <c r="D353" s="143"/>
      <c r="E353" s="143"/>
      <c r="F353" s="143"/>
      <c r="G353" s="143"/>
      <c r="H353" s="143"/>
      <c r="I353" s="143"/>
      <c r="J353" s="157"/>
      <c r="K353" s="143"/>
      <c r="L353" s="143"/>
      <c r="M353" s="143"/>
      <c r="N353" s="143"/>
      <c r="O353" s="143"/>
      <c r="P353" s="167"/>
      <c r="Q353" s="167"/>
      <c r="R353" s="167"/>
      <c r="S353" s="167"/>
      <c r="T353" s="167"/>
      <c r="U353" s="167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</row>
    <row r="354" spans="1:40" x14ac:dyDescent="0.2">
      <c r="A354" s="143"/>
      <c r="B354" s="143"/>
      <c r="C354" s="143"/>
      <c r="D354" s="143"/>
      <c r="E354" s="143"/>
      <c r="F354" s="143"/>
      <c r="G354" s="143"/>
      <c r="H354" s="143"/>
      <c r="I354" s="143"/>
      <c r="J354" s="157"/>
      <c r="K354" s="143"/>
      <c r="L354" s="143"/>
      <c r="M354" s="143"/>
      <c r="N354" s="143"/>
      <c r="O354" s="143"/>
      <c r="P354" s="167"/>
      <c r="Q354" s="167"/>
      <c r="R354" s="167"/>
      <c r="S354" s="167"/>
      <c r="T354" s="167"/>
      <c r="U354" s="167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</row>
    <row r="355" spans="1:40" x14ac:dyDescent="0.2">
      <c r="A355" s="143"/>
      <c r="B355" s="143"/>
      <c r="C355" s="143"/>
      <c r="D355" s="143"/>
      <c r="E355" s="143"/>
      <c r="F355" s="143"/>
      <c r="G355" s="143"/>
      <c r="H355" s="143"/>
      <c r="I355" s="143"/>
      <c r="J355" s="157"/>
      <c r="K355" s="143"/>
      <c r="L355" s="143"/>
      <c r="M355" s="143"/>
      <c r="N355" s="143"/>
      <c r="O355" s="143"/>
      <c r="P355" s="167"/>
      <c r="Q355" s="167"/>
      <c r="R355" s="167"/>
      <c r="S355" s="167"/>
      <c r="T355" s="167"/>
      <c r="U355" s="167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</row>
    <row r="356" spans="1:40" x14ac:dyDescent="0.2">
      <c r="A356" s="143"/>
      <c r="B356" s="143"/>
      <c r="C356" s="143"/>
      <c r="D356" s="143"/>
      <c r="E356" s="143"/>
      <c r="F356" s="143"/>
      <c r="G356" s="143"/>
      <c r="H356" s="143"/>
      <c r="I356" s="143"/>
      <c r="J356" s="157"/>
      <c r="K356" s="143"/>
      <c r="L356" s="143"/>
      <c r="M356" s="143"/>
      <c r="N356" s="143"/>
      <c r="O356" s="143"/>
      <c r="P356" s="167"/>
      <c r="Q356" s="167"/>
      <c r="R356" s="167"/>
      <c r="S356" s="167"/>
      <c r="T356" s="167"/>
      <c r="U356" s="167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</row>
    <row r="357" spans="1:40" x14ac:dyDescent="0.2">
      <c r="A357" s="143"/>
      <c r="B357" s="143"/>
      <c r="C357" s="143"/>
      <c r="D357" s="143"/>
      <c r="E357" s="143"/>
      <c r="F357" s="143"/>
      <c r="G357" s="143"/>
      <c r="H357" s="143"/>
      <c r="I357" s="143"/>
      <c r="J357" s="157"/>
      <c r="K357" s="143"/>
      <c r="L357" s="143"/>
      <c r="M357" s="143"/>
      <c r="N357" s="143"/>
      <c r="O357" s="143"/>
      <c r="P357" s="167"/>
      <c r="Q357" s="167"/>
      <c r="R357" s="167"/>
      <c r="S357" s="167"/>
      <c r="T357" s="167"/>
      <c r="U357" s="167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</row>
    <row r="358" spans="1:40" x14ac:dyDescent="0.2">
      <c r="A358" s="143"/>
      <c r="B358" s="143"/>
      <c r="C358" s="143"/>
      <c r="D358" s="143"/>
      <c r="E358" s="143"/>
      <c r="F358" s="143"/>
      <c r="G358" s="143"/>
      <c r="H358" s="143"/>
      <c r="I358" s="143"/>
      <c r="J358" s="157"/>
      <c r="K358" s="143"/>
      <c r="L358" s="143"/>
      <c r="M358" s="143"/>
      <c r="N358" s="143"/>
      <c r="O358" s="143"/>
      <c r="P358" s="167"/>
      <c r="Q358" s="167"/>
      <c r="R358" s="167"/>
      <c r="S358" s="167"/>
      <c r="T358" s="167"/>
      <c r="U358" s="167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</row>
    <row r="359" spans="1:40" x14ac:dyDescent="0.2">
      <c r="A359" s="143"/>
      <c r="B359" s="143"/>
      <c r="C359" s="143"/>
      <c r="D359" s="143"/>
      <c r="E359" s="143"/>
      <c r="F359" s="143"/>
      <c r="G359" s="143"/>
      <c r="H359" s="143"/>
      <c r="I359" s="143"/>
      <c r="J359" s="157"/>
      <c r="K359" s="143"/>
      <c r="L359" s="143"/>
      <c r="M359" s="143"/>
      <c r="N359" s="143"/>
      <c r="O359" s="143"/>
      <c r="P359" s="167"/>
      <c r="Q359" s="167"/>
      <c r="R359" s="167"/>
      <c r="S359" s="167"/>
      <c r="T359" s="167"/>
      <c r="U359" s="167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</row>
    <row r="360" spans="1:40" x14ac:dyDescent="0.2">
      <c r="A360" s="143"/>
      <c r="B360" s="143"/>
      <c r="C360" s="143"/>
      <c r="D360" s="143"/>
      <c r="E360" s="143"/>
      <c r="F360" s="143"/>
      <c r="G360" s="143"/>
      <c r="H360" s="143"/>
      <c r="I360" s="143"/>
      <c r="J360" s="157"/>
      <c r="K360" s="143"/>
      <c r="L360" s="143"/>
      <c r="M360" s="143"/>
      <c r="N360" s="143"/>
      <c r="O360" s="143"/>
      <c r="P360" s="167"/>
      <c r="Q360" s="167"/>
      <c r="R360" s="167"/>
      <c r="S360" s="167"/>
      <c r="T360" s="167"/>
      <c r="U360" s="167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</row>
    <row r="361" spans="1:40" x14ac:dyDescent="0.2">
      <c r="A361" s="143"/>
      <c r="B361" s="143"/>
      <c r="C361" s="143"/>
      <c r="D361" s="143"/>
      <c r="E361" s="143"/>
      <c r="F361" s="143"/>
      <c r="G361" s="143"/>
      <c r="H361" s="143"/>
      <c r="I361" s="143"/>
      <c r="J361" s="157"/>
      <c r="K361" s="143"/>
      <c r="L361" s="143"/>
      <c r="M361" s="143"/>
      <c r="N361" s="143"/>
      <c r="O361" s="143"/>
      <c r="P361" s="167"/>
      <c r="Q361" s="167"/>
      <c r="R361" s="167"/>
      <c r="S361" s="167"/>
      <c r="T361" s="167"/>
      <c r="U361" s="167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</row>
    <row r="362" spans="1:40" x14ac:dyDescent="0.2">
      <c r="A362" s="143"/>
      <c r="B362" s="143"/>
      <c r="C362" s="143"/>
      <c r="D362" s="143"/>
      <c r="E362" s="143"/>
      <c r="F362" s="143"/>
      <c r="G362" s="143"/>
      <c r="H362" s="143"/>
      <c r="I362" s="143"/>
      <c r="J362" s="157"/>
      <c r="K362" s="143"/>
      <c r="L362" s="143"/>
      <c r="M362" s="143"/>
      <c r="N362" s="143"/>
      <c r="O362" s="143"/>
      <c r="P362" s="167"/>
      <c r="Q362" s="167"/>
      <c r="R362" s="167"/>
      <c r="S362" s="167"/>
      <c r="T362" s="167"/>
      <c r="U362" s="167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</row>
    <row r="363" spans="1:40" x14ac:dyDescent="0.2">
      <c r="A363" s="143"/>
      <c r="B363" s="143"/>
      <c r="C363" s="143"/>
      <c r="D363" s="143"/>
      <c r="E363" s="143"/>
      <c r="F363" s="143"/>
      <c r="G363" s="143"/>
      <c r="H363" s="143"/>
      <c r="I363" s="143"/>
      <c r="J363" s="157"/>
      <c r="K363" s="143"/>
      <c r="L363" s="143"/>
      <c r="M363" s="143"/>
      <c r="N363" s="143"/>
      <c r="O363" s="143"/>
      <c r="P363" s="167"/>
      <c r="Q363" s="167"/>
      <c r="R363" s="167"/>
      <c r="S363" s="167"/>
      <c r="T363" s="167"/>
      <c r="U363" s="167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</row>
    <row r="364" spans="1:40" x14ac:dyDescent="0.2">
      <c r="A364" s="143"/>
      <c r="B364" s="143"/>
      <c r="C364" s="143"/>
      <c r="D364" s="143"/>
      <c r="E364" s="143"/>
      <c r="F364" s="143"/>
      <c r="G364" s="143"/>
      <c r="H364" s="143"/>
      <c r="I364" s="143"/>
      <c r="J364" s="157"/>
      <c r="K364" s="143"/>
      <c r="L364" s="143"/>
      <c r="M364" s="143"/>
      <c r="N364" s="143"/>
      <c r="O364" s="143"/>
      <c r="P364" s="167"/>
      <c r="Q364" s="167"/>
      <c r="R364" s="167"/>
      <c r="S364" s="167"/>
      <c r="T364" s="167"/>
      <c r="U364" s="167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</row>
    <row r="365" spans="1:40" x14ac:dyDescent="0.2">
      <c r="A365" s="143"/>
      <c r="B365" s="143"/>
      <c r="C365" s="143"/>
      <c r="D365" s="143"/>
      <c r="E365" s="143"/>
      <c r="F365" s="143"/>
      <c r="G365" s="143"/>
      <c r="H365" s="143"/>
      <c r="I365" s="143"/>
      <c r="J365" s="157"/>
      <c r="K365" s="143"/>
      <c r="L365" s="143"/>
      <c r="M365" s="143"/>
      <c r="N365" s="143"/>
      <c r="O365" s="143"/>
      <c r="P365" s="167"/>
      <c r="Q365" s="167"/>
      <c r="R365" s="167"/>
      <c r="S365" s="167"/>
      <c r="T365" s="167"/>
      <c r="U365" s="167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</row>
    <row r="366" spans="1:40" x14ac:dyDescent="0.2">
      <c r="A366" s="143"/>
      <c r="B366" s="143"/>
      <c r="C366" s="143"/>
      <c r="D366" s="143"/>
      <c r="E366" s="143"/>
      <c r="F366" s="143"/>
      <c r="G366" s="143"/>
      <c r="H366" s="143"/>
      <c r="I366" s="143"/>
      <c r="J366" s="157"/>
      <c r="K366" s="143"/>
      <c r="L366" s="143"/>
      <c r="M366" s="143"/>
      <c r="N366" s="143"/>
      <c r="O366" s="143"/>
      <c r="P366" s="167"/>
      <c r="Q366" s="167"/>
      <c r="R366" s="167"/>
      <c r="S366" s="167"/>
      <c r="T366" s="167"/>
      <c r="U366" s="167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</row>
    <row r="367" spans="1:40" x14ac:dyDescent="0.2">
      <c r="A367" s="143"/>
      <c r="B367" s="143"/>
      <c r="C367" s="143"/>
      <c r="D367" s="143"/>
      <c r="E367" s="143"/>
      <c r="F367" s="143"/>
      <c r="G367" s="143"/>
      <c r="H367" s="143"/>
      <c r="I367" s="143"/>
      <c r="J367" s="157"/>
      <c r="K367" s="143"/>
      <c r="L367" s="143"/>
      <c r="M367" s="143"/>
      <c r="N367" s="143"/>
      <c r="O367" s="143"/>
      <c r="P367" s="167"/>
      <c r="Q367" s="167"/>
      <c r="R367" s="167"/>
      <c r="S367" s="167"/>
      <c r="T367" s="167"/>
      <c r="U367" s="167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</row>
    <row r="368" spans="1:40" x14ac:dyDescent="0.2">
      <c r="A368" s="143"/>
      <c r="B368" s="143"/>
      <c r="C368" s="143"/>
      <c r="D368" s="143"/>
      <c r="E368" s="143"/>
      <c r="F368" s="143"/>
      <c r="G368" s="143"/>
      <c r="H368" s="143"/>
      <c r="I368" s="143"/>
      <c r="J368" s="157"/>
      <c r="K368" s="143"/>
      <c r="L368" s="143"/>
      <c r="M368" s="143"/>
      <c r="N368" s="143"/>
      <c r="O368" s="143"/>
      <c r="P368" s="167"/>
      <c r="Q368" s="167"/>
      <c r="R368" s="167"/>
      <c r="S368" s="167"/>
      <c r="T368" s="167"/>
      <c r="U368" s="167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</row>
    <row r="369" spans="1:40" x14ac:dyDescent="0.2">
      <c r="A369" s="143"/>
      <c r="B369" s="143"/>
      <c r="C369" s="143"/>
      <c r="D369" s="143"/>
      <c r="E369" s="143"/>
      <c r="F369" s="143"/>
      <c r="G369" s="143"/>
      <c r="H369" s="143"/>
      <c r="I369" s="143"/>
      <c r="J369" s="157"/>
      <c r="K369" s="143"/>
      <c r="L369" s="143"/>
      <c r="M369" s="143"/>
      <c r="N369" s="143"/>
      <c r="O369" s="143"/>
      <c r="P369" s="167"/>
      <c r="Q369" s="167"/>
      <c r="R369" s="167"/>
      <c r="S369" s="167"/>
      <c r="T369" s="167"/>
      <c r="U369" s="167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</row>
    <row r="370" spans="1:40" x14ac:dyDescent="0.2">
      <c r="A370" s="143"/>
      <c r="B370" s="143"/>
      <c r="C370" s="143"/>
      <c r="D370" s="143"/>
      <c r="E370" s="143"/>
      <c r="F370" s="143"/>
      <c r="G370" s="143"/>
      <c r="H370" s="143"/>
      <c r="I370" s="143"/>
      <c r="J370" s="157"/>
      <c r="K370" s="143"/>
      <c r="L370" s="143"/>
      <c r="M370" s="143"/>
      <c r="N370" s="143"/>
      <c r="O370" s="143"/>
      <c r="P370" s="167"/>
      <c r="Q370" s="167"/>
      <c r="R370" s="167"/>
      <c r="S370" s="167"/>
      <c r="T370" s="167"/>
      <c r="U370" s="167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</row>
    <row r="371" spans="1:40" x14ac:dyDescent="0.2">
      <c r="A371" s="143"/>
      <c r="B371" s="143"/>
      <c r="C371" s="143"/>
      <c r="D371" s="143"/>
      <c r="E371" s="143"/>
      <c r="F371" s="143"/>
      <c r="G371" s="143"/>
      <c r="H371" s="143"/>
      <c r="I371" s="143"/>
      <c r="J371" s="157"/>
      <c r="K371" s="143"/>
      <c r="L371" s="143"/>
      <c r="M371" s="143"/>
      <c r="N371" s="143"/>
      <c r="O371" s="143"/>
      <c r="P371" s="167"/>
      <c r="Q371" s="167"/>
      <c r="R371" s="167"/>
      <c r="S371" s="167"/>
      <c r="T371" s="167"/>
      <c r="U371" s="167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</row>
    <row r="372" spans="1:40" x14ac:dyDescent="0.2">
      <c r="A372" s="143"/>
      <c r="B372" s="143"/>
      <c r="C372" s="143"/>
      <c r="D372" s="143"/>
      <c r="E372" s="143"/>
      <c r="F372" s="143"/>
      <c r="G372" s="143"/>
      <c r="H372" s="143"/>
      <c r="I372" s="143"/>
      <c r="J372" s="157"/>
      <c r="K372" s="143"/>
      <c r="L372" s="143"/>
      <c r="M372" s="143"/>
      <c r="N372" s="143"/>
      <c r="O372" s="143"/>
      <c r="P372" s="167"/>
      <c r="Q372" s="167"/>
      <c r="R372" s="167"/>
      <c r="S372" s="167"/>
      <c r="T372" s="167"/>
      <c r="U372" s="167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</row>
    <row r="373" spans="1:40" x14ac:dyDescent="0.2">
      <c r="A373" s="143"/>
      <c r="B373" s="143"/>
      <c r="C373" s="143"/>
      <c r="D373" s="143"/>
      <c r="E373" s="143"/>
      <c r="F373" s="143"/>
      <c r="G373" s="143"/>
      <c r="H373" s="143"/>
      <c r="I373" s="143"/>
      <c r="J373" s="157"/>
      <c r="K373" s="143"/>
      <c r="L373" s="143"/>
      <c r="M373" s="143"/>
      <c r="N373" s="143"/>
      <c r="O373" s="143"/>
      <c r="P373" s="167"/>
      <c r="Q373" s="167"/>
      <c r="R373" s="167"/>
      <c r="S373" s="167"/>
      <c r="T373" s="167"/>
      <c r="U373" s="167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</row>
    <row r="374" spans="1:40" x14ac:dyDescent="0.2">
      <c r="A374" s="143"/>
      <c r="B374" s="143"/>
      <c r="C374" s="143"/>
      <c r="D374" s="143"/>
      <c r="E374" s="143"/>
      <c r="F374" s="143"/>
      <c r="G374" s="143"/>
      <c r="H374" s="143"/>
      <c r="I374" s="143"/>
      <c r="J374" s="157"/>
      <c r="K374" s="143"/>
      <c r="L374" s="143"/>
      <c r="M374" s="143"/>
      <c r="N374" s="143"/>
      <c r="O374" s="143"/>
      <c r="P374" s="167"/>
      <c r="Q374" s="167"/>
      <c r="R374" s="167"/>
      <c r="S374" s="167"/>
      <c r="T374" s="167"/>
      <c r="U374" s="167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</row>
    <row r="375" spans="1:40" x14ac:dyDescent="0.2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67"/>
      <c r="Q375" s="167"/>
      <c r="R375" s="167"/>
      <c r="S375" s="167"/>
      <c r="T375" s="167"/>
      <c r="U375" s="167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</row>
    <row r="376" spans="1:40" x14ac:dyDescent="0.2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67"/>
      <c r="Q376" s="167"/>
      <c r="R376" s="167"/>
      <c r="S376" s="167"/>
      <c r="T376" s="167"/>
      <c r="U376" s="167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</row>
    <row r="377" spans="1:40" x14ac:dyDescent="0.2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67"/>
      <c r="Q377" s="167"/>
      <c r="R377" s="167"/>
      <c r="S377" s="167"/>
      <c r="T377" s="167"/>
      <c r="U377" s="167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</row>
    <row r="378" spans="1:40" x14ac:dyDescent="0.2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67"/>
      <c r="Q378" s="167"/>
      <c r="R378" s="167"/>
      <c r="S378" s="167"/>
      <c r="T378" s="167"/>
      <c r="U378" s="167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</row>
    <row r="379" spans="1:40" x14ac:dyDescent="0.2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67"/>
      <c r="Q379" s="167"/>
      <c r="R379" s="167"/>
      <c r="S379" s="167"/>
      <c r="T379" s="167"/>
      <c r="U379" s="167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</row>
    <row r="380" spans="1:40" x14ac:dyDescent="0.2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67"/>
      <c r="Q380" s="167"/>
      <c r="R380" s="167"/>
      <c r="S380" s="167"/>
      <c r="T380" s="167"/>
      <c r="U380" s="167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</row>
    <row r="381" spans="1:40" x14ac:dyDescent="0.2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67"/>
      <c r="Q381" s="167"/>
      <c r="R381" s="167"/>
      <c r="S381" s="167"/>
      <c r="T381" s="167"/>
      <c r="U381" s="167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</row>
    <row r="382" spans="1:40" x14ac:dyDescent="0.2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67"/>
      <c r="Q382" s="167"/>
      <c r="R382" s="167"/>
      <c r="S382" s="167"/>
      <c r="T382" s="167"/>
      <c r="U382" s="167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</row>
    <row r="383" spans="1:40" x14ac:dyDescent="0.2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67"/>
      <c r="Q383" s="167"/>
      <c r="R383" s="167"/>
      <c r="S383" s="167"/>
      <c r="T383" s="167"/>
      <c r="U383" s="167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</row>
    <row r="384" spans="1:40" x14ac:dyDescent="0.2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67"/>
      <c r="Q384" s="167"/>
      <c r="R384" s="167"/>
      <c r="S384" s="167"/>
      <c r="T384" s="167"/>
      <c r="U384" s="167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</row>
    <row r="385" spans="1:36" x14ac:dyDescent="0.2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67"/>
      <c r="Q385" s="167"/>
      <c r="R385" s="167"/>
      <c r="S385" s="167"/>
      <c r="T385" s="167"/>
      <c r="U385" s="167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</row>
    <row r="386" spans="1:36" x14ac:dyDescent="0.2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67"/>
      <c r="Q386" s="167"/>
      <c r="R386" s="167"/>
      <c r="S386" s="167"/>
      <c r="T386" s="167"/>
      <c r="U386" s="167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</row>
    <row r="387" spans="1:36" x14ac:dyDescent="0.2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67"/>
      <c r="Q387" s="167"/>
      <c r="R387" s="167"/>
      <c r="S387" s="167"/>
      <c r="T387" s="167"/>
      <c r="U387" s="167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</row>
    <row r="388" spans="1:36" x14ac:dyDescent="0.2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67"/>
      <c r="Q388" s="167"/>
      <c r="R388" s="167"/>
      <c r="S388" s="167"/>
      <c r="T388" s="167"/>
      <c r="U388" s="167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</row>
    <row r="389" spans="1:36" x14ac:dyDescent="0.2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67"/>
      <c r="Q389" s="167"/>
      <c r="R389" s="167"/>
      <c r="S389" s="167"/>
      <c r="T389" s="167"/>
      <c r="U389" s="167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</row>
    <row r="390" spans="1:36" x14ac:dyDescent="0.2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67"/>
      <c r="Q390" s="167"/>
      <c r="R390" s="167"/>
      <c r="S390" s="167"/>
      <c r="T390" s="167"/>
      <c r="U390" s="167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</row>
    <row r="391" spans="1:36" x14ac:dyDescent="0.2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67"/>
      <c r="Q391" s="167"/>
      <c r="R391" s="167"/>
      <c r="S391" s="167"/>
      <c r="T391" s="167"/>
      <c r="U391" s="167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</row>
    <row r="392" spans="1:36" x14ac:dyDescent="0.2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67"/>
      <c r="Q392" s="167"/>
      <c r="R392" s="167"/>
      <c r="S392" s="167"/>
      <c r="T392" s="167"/>
      <c r="U392" s="167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</row>
    <row r="393" spans="1:36" x14ac:dyDescent="0.2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67"/>
      <c r="Q393" s="167"/>
      <c r="R393" s="167"/>
      <c r="S393" s="167"/>
      <c r="T393" s="167"/>
      <c r="U393" s="167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</row>
    <row r="394" spans="1:36" x14ac:dyDescent="0.2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67"/>
      <c r="Q394" s="167"/>
      <c r="R394" s="167"/>
      <c r="S394" s="167"/>
      <c r="T394" s="167"/>
      <c r="U394" s="167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</row>
    <row r="395" spans="1:36" x14ac:dyDescent="0.2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67"/>
      <c r="Q395" s="167"/>
      <c r="R395" s="167"/>
      <c r="S395" s="167"/>
      <c r="T395" s="167"/>
      <c r="U395" s="167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</row>
    <row r="396" spans="1:36" x14ac:dyDescent="0.2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67"/>
      <c r="Q396" s="167"/>
      <c r="R396" s="167"/>
      <c r="S396" s="167"/>
      <c r="T396" s="167"/>
      <c r="U396" s="167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</row>
    <row r="397" spans="1:36" x14ac:dyDescent="0.2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67"/>
      <c r="Q397" s="167"/>
      <c r="R397" s="167"/>
      <c r="S397" s="167"/>
      <c r="T397" s="167"/>
      <c r="U397" s="167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</row>
    <row r="398" spans="1:36" x14ac:dyDescent="0.2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67"/>
      <c r="Q398" s="167"/>
      <c r="R398" s="167"/>
      <c r="S398" s="167"/>
      <c r="T398" s="167"/>
      <c r="U398" s="167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</row>
    <row r="399" spans="1:36" x14ac:dyDescent="0.2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67"/>
      <c r="Q399" s="167"/>
      <c r="R399" s="167"/>
      <c r="S399" s="167"/>
      <c r="T399" s="167"/>
      <c r="U399" s="167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</row>
    <row r="400" spans="1:36" x14ac:dyDescent="0.2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67"/>
      <c r="Q400" s="167"/>
      <c r="R400" s="167"/>
      <c r="S400" s="167"/>
      <c r="T400" s="167"/>
      <c r="U400" s="167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</row>
    <row r="401" spans="1:36" x14ac:dyDescent="0.2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67"/>
      <c r="Q401" s="167"/>
      <c r="R401" s="167"/>
      <c r="S401" s="167"/>
      <c r="T401" s="167"/>
      <c r="U401" s="167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</row>
    <row r="402" spans="1:36" x14ac:dyDescent="0.2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67"/>
      <c r="Q402" s="167"/>
      <c r="R402" s="167"/>
      <c r="S402" s="167"/>
      <c r="T402" s="167"/>
      <c r="U402" s="167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</row>
    <row r="403" spans="1:36" x14ac:dyDescent="0.2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67"/>
      <c r="Q403" s="167"/>
      <c r="R403" s="167"/>
      <c r="S403" s="167"/>
      <c r="T403" s="167"/>
      <c r="U403" s="167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</row>
    <row r="404" spans="1:36" x14ac:dyDescent="0.2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67"/>
      <c r="Q404" s="167"/>
      <c r="R404" s="167"/>
      <c r="S404" s="167"/>
      <c r="T404" s="167"/>
      <c r="U404" s="167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</row>
    <row r="405" spans="1:36" x14ac:dyDescent="0.2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67"/>
      <c r="Q405" s="167"/>
      <c r="R405" s="167"/>
      <c r="S405" s="167"/>
      <c r="T405" s="167"/>
      <c r="U405" s="167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</row>
    <row r="406" spans="1:36" x14ac:dyDescent="0.2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67"/>
      <c r="Q406" s="167"/>
      <c r="R406" s="167"/>
      <c r="S406" s="167"/>
      <c r="T406" s="167"/>
      <c r="U406" s="167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</row>
    <row r="407" spans="1:36" x14ac:dyDescent="0.2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67"/>
      <c r="Q407" s="167"/>
      <c r="R407" s="167"/>
      <c r="S407" s="167"/>
      <c r="T407" s="167"/>
      <c r="U407" s="167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</row>
    <row r="408" spans="1:36" x14ac:dyDescent="0.2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67"/>
      <c r="Q408" s="167"/>
      <c r="R408" s="167"/>
      <c r="S408" s="167"/>
      <c r="T408" s="167"/>
      <c r="U408" s="167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</row>
    <row r="409" spans="1:36" x14ac:dyDescent="0.2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67"/>
      <c r="Q409" s="167"/>
      <c r="R409" s="167"/>
      <c r="S409" s="167"/>
      <c r="T409" s="167"/>
      <c r="U409" s="167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</row>
    <row r="410" spans="1:36" x14ac:dyDescent="0.2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67"/>
      <c r="Q410" s="167"/>
      <c r="R410" s="167"/>
      <c r="S410" s="167"/>
      <c r="T410" s="167"/>
      <c r="U410" s="167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</row>
    <row r="411" spans="1:36" x14ac:dyDescent="0.2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67"/>
      <c r="Q411" s="167"/>
      <c r="R411" s="167"/>
      <c r="S411" s="167"/>
      <c r="T411" s="167"/>
      <c r="U411" s="167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</row>
    <row r="412" spans="1:36" x14ac:dyDescent="0.2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67"/>
      <c r="Q412" s="167"/>
      <c r="R412" s="167"/>
      <c r="S412" s="167"/>
      <c r="T412" s="167"/>
      <c r="U412" s="167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</row>
    <row r="413" spans="1:36" x14ac:dyDescent="0.2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67"/>
      <c r="Q413" s="167"/>
      <c r="R413" s="167"/>
      <c r="S413" s="167"/>
      <c r="T413" s="167"/>
      <c r="U413" s="167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</row>
    <row r="414" spans="1:36" x14ac:dyDescent="0.2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67"/>
      <c r="Q414" s="167"/>
      <c r="R414" s="167"/>
      <c r="S414" s="167"/>
      <c r="T414" s="167"/>
      <c r="U414" s="167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</row>
    <row r="415" spans="1:36" x14ac:dyDescent="0.2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67"/>
      <c r="Q415" s="167"/>
      <c r="R415" s="167"/>
      <c r="S415" s="167"/>
      <c r="T415" s="167"/>
      <c r="U415" s="167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</row>
    <row r="416" spans="1:36" x14ac:dyDescent="0.2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67"/>
      <c r="Q416" s="167"/>
      <c r="R416" s="167"/>
      <c r="S416" s="167"/>
      <c r="T416" s="167"/>
      <c r="U416" s="167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</row>
    <row r="417" spans="1:36" x14ac:dyDescent="0.2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67"/>
      <c r="Q417" s="167"/>
      <c r="R417" s="167"/>
      <c r="S417" s="167"/>
      <c r="T417" s="167"/>
      <c r="U417" s="167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</row>
    <row r="418" spans="1:36" x14ac:dyDescent="0.2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67"/>
      <c r="Q418" s="167"/>
      <c r="R418" s="167"/>
      <c r="S418" s="167"/>
      <c r="T418" s="167"/>
      <c r="U418" s="167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</row>
    <row r="419" spans="1:36" x14ac:dyDescent="0.2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67"/>
      <c r="Q419" s="167"/>
      <c r="R419" s="167"/>
      <c r="S419" s="167"/>
      <c r="T419" s="167"/>
      <c r="U419" s="167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</row>
    <row r="420" spans="1:36" x14ac:dyDescent="0.2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67"/>
      <c r="Q420" s="167"/>
      <c r="R420" s="167"/>
      <c r="S420" s="167"/>
      <c r="T420" s="167"/>
      <c r="U420" s="167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</row>
    <row r="421" spans="1:36" x14ac:dyDescent="0.2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67"/>
      <c r="Q421" s="167"/>
      <c r="R421" s="167"/>
      <c r="S421" s="167"/>
      <c r="T421" s="167"/>
      <c r="U421" s="167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</row>
    <row r="422" spans="1:36" x14ac:dyDescent="0.2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67"/>
      <c r="Q422" s="167"/>
      <c r="R422" s="167"/>
      <c r="S422" s="167"/>
      <c r="T422" s="167"/>
      <c r="U422" s="167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</row>
    <row r="423" spans="1:36" x14ac:dyDescent="0.2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67"/>
      <c r="Q423" s="167"/>
      <c r="R423" s="167"/>
      <c r="S423" s="167"/>
      <c r="T423" s="167"/>
      <c r="U423" s="167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</row>
    <row r="424" spans="1:36" x14ac:dyDescent="0.2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67"/>
      <c r="Q424" s="167"/>
      <c r="R424" s="167"/>
      <c r="S424" s="167"/>
      <c r="T424" s="167"/>
      <c r="U424" s="167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</row>
    <row r="425" spans="1:36" x14ac:dyDescent="0.2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67"/>
      <c r="Q425" s="167"/>
      <c r="R425" s="167"/>
      <c r="S425" s="167"/>
      <c r="T425" s="167"/>
      <c r="U425" s="167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</row>
    <row r="426" spans="1:36" x14ac:dyDescent="0.2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67"/>
      <c r="Q426" s="167"/>
      <c r="R426" s="167"/>
      <c r="S426" s="167"/>
      <c r="T426" s="167"/>
      <c r="U426" s="167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</row>
    <row r="427" spans="1:36" x14ac:dyDescent="0.2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67"/>
      <c r="Q427" s="167"/>
      <c r="R427" s="167"/>
      <c r="S427" s="167"/>
      <c r="T427" s="167"/>
      <c r="U427" s="167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</row>
    <row r="428" spans="1:36" x14ac:dyDescent="0.2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67"/>
      <c r="Q428" s="167"/>
      <c r="R428" s="167"/>
      <c r="S428" s="167"/>
      <c r="T428" s="167"/>
      <c r="U428" s="167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</row>
    <row r="429" spans="1:36" x14ac:dyDescent="0.2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67"/>
      <c r="Q429" s="167"/>
      <c r="R429" s="167"/>
      <c r="S429" s="167"/>
      <c r="T429" s="167"/>
      <c r="U429" s="167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</row>
    <row r="430" spans="1:36" x14ac:dyDescent="0.2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67"/>
      <c r="Q430" s="167"/>
      <c r="R430" s="167"/>
      <c r="S430" s="167"/>
      <c r="T430" s="167"/>
      <c r="U430" s="167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</row>
    <row r="431" spans="1:36" x14ac:dyDescent="0.2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67"/>
      <c r="Q431" s="167"/>
      <c r="R431" s="167"/>
      <c r="S431" s="167"/>
      <c r="T431" s="167"/>
      <c r="U431" s="167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</row>
    <row r="432" spans="1:36" x14ac:dyDescent="0.2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67"/>
      <c r="Q432" s="167"/>
      <c r="R432" s="167"/>
      <c r="S432" s="167"/>
      <c r="T432" s="167"/>
      <c r="U432" s="167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</row>
    <row r="433" spans="1:36" x14ac:dyDescent="0.2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67"/>
      <c r="Q433" s="167"/>
      <c r="R433" s="167"/>
      <c r="S433" s="167"/>
      <c r="T433" s="167"/>
      <c r="U433" s="167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</row>
    <row r="434" spans="1:36" x14ac:dyDescent="0.2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67"/>
      <c r="Q434" s="167"/>
      <c r="R434" s="167"/>
      <c r="S434" s="167"/>
      <c r="T434" s="167"/>
      <c r="U434" s="167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</row>
    <row r="435" spans="1:36" x14ac:dyDescent="0.2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67"/>
      <c r="Q435" s="167"/>
      <c r="R435" s="167"/>
      <c r="S435" s="167"/>
      <c r="T435" s="167"/>
      <c r="U435" s="167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</row>
    <row r="436" spans="1:36" x14ac:dyDescent="0.2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67"/>
      <c r="Q436" s="167"/>
      <c r="R436" s="167"/>
      <c r="S436" s="167"/>
      <c r="T436" s="167"/>
      <c r="U436" s="167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</row>
    <row r="437" spans="1:36" x14ac:dyDescent="0.2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67"/>
      <c r="Q437" s="167"/>
      <c r="R437" s="167"/>
      <c r="S437" s="167"/>
      <c r="T437" s="167"/>
      <c r="U437" s="167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</row>
    <row r="438" spans="1:36" x14ac:dyDescent="0.2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67"/>
      <c r="Q438" s="167"/>
      <c r="R438" s="167"/>
      <c r="S438" s="167"/>
      <c r="T438" s="167"/>
      <c r="U438" s="167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</row>
    <row r="439" spans="1:36" x14ac:dyDescent="0.2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67"/>
      <c r="Q439" s="167"/>
      <c r="R439" s="167"/>
      <c r="S439" s="167"/>
      <c r="T439" s="167"/>
      <c r="U439" s="167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</row>
    <row r="440" spans="1:36" x14ac:dyDescent="0.2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67"/>
      <c r="Q440" s="167"/>
      <c r="R440" s="167"/>
      <c r="S440" s="167"/>
      <c r="T440" s="167"/>
      <c r="U440" s="167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</row>
    <row r="441" spans="1:36" x14ac:dyDescent="0.2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67"/>
      <c r="Q441" s="167"/>
      <c r="R441" s="167"/>
      <c r="S441" s="167"/>
      <c r="T441" s="167"/>
      <c r="U441" s="167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</row>
    <row r="442" spans="1:36" x14ac:dyDescent="0.2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67"/>
      <c r="Q442" s="167"/>
      <c r="R442" s="167"/>
      <c r="S442" s="167"/>
      <c r="T442" s="167"/>
      <c r="U442" s="167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</row>
    <row r="443" spans="1:36" x14ac:dyDescent="0.2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67"/>
      <c r="Q443" s="167"/>
      <c r="R443" s="167"/>
      <c r="S443" s="167"/>
      <c r="T443" s="167"/>
      <c r="U443" s="167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</row>
    <row r="444" spans="1:36" x14ac:dyDescent="0.2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67"/>
      <c r="Q444" s="167"/>
      <c r="R444" s="167"/>
      <c r="S444" s="167"/>
      <c r="T444" s="167"/>
      <c r="U444" s="167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</row>
    <row r="445" spans="1:36" x14ac:dyDescent="0.2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67"/>
      <c r="Q445" s="167"/>
      <c r="R445" s="167"/>
      <c r="S445" s="167"/>
      <c r="T445" s="167"/>
      <c r="U445" s="167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</row>
    <row r="446" spans="1:36" x14ac:dyDescent="0.2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67"/>
      <c r="Q446" s="167"/>
      <c r="R446" s="167"/>
      <c r="S446" s="167"/>
      <c r="T446" s="167"/>
      <c r="U446" s="167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</row>
    <row r="447" spans="1:36" x14ac:dyDescent="0.2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67"/>
      <c r="Q447" s="167"/>
      <c r="R447" s="167"/>
      <c r="S447" s="167"/>
      <c r="T447" s="167"/>
      <c r="U447" s="167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</row>
    <row r="448" spans="1:36" x14ac:dyDescent="0.2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67"/>
      <c r="Q448" s="167"/>
      <c r="R448" s="167"/>
      <c r="S448" s="167"/>
      <c r="T448" s="167"/>
      <c r="U448" s="167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</row>
    <row r="449" spans="1:36" x14ac:dyDescent="0.2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67"/>
      <c r="Q449" s="167"/>
      <c r="R449" s="167"/>
      <c r="S449" s="167"/>
      <c r="T449" s="167"/>
      <c r="U449" s="167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</row>
    <row r="450" spans="1:36" x14ac:dyDescent="0.2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67"/>
      <c r="Q450" s="167"/>
      <c r="R450" s="167"/>
      <c r="S450" s="167"/>
      <c r="T450" s="167"/>
      <c r="U450" s="167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</row>
    <row r="451" spans="1:36" x14ac:dyDescent="0.2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67"/>
      <c r="Q451" s="167"/>
      <c r="R451" s="167"/>
      <c r="S451" s="167"/>
      <c r="T451" s="167"/>
      <c r="U451" s="167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</row>
    <row r="452" spans="1:36" x14ac:dyDescent="0.2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67"/>
      <c r="Q452" s="167"/>
      <c r="R452" s="167"/>
      <c r="S452" s="167"/>
      <c r="T452" s="167"/>
      <c r="U452" s="167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</row>
    <row r="453" spans="1:36" x14ac:dyDescent="0.2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67"/>
      <c r="Q453" s="167"/>
      <c r="R453" s="167"/>
      <c r="S453" s="167"/>
      <c r="T453" s="167"/>
      <c r="U453" s="167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</row>
    <row r="454" spans="1:36" x14ac:dyDescent="0.2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67"/>
      <c r="Q454" s="167"/>
      <c r="R454" s="167"/>
      <c r="S454" s="167"/>
      <c r="T454" s="167"/>
      <c r="U454" s="167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</row>
    <row r="455" spans="1:36" x14ac:dyDescent="0.2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67"/>
      <c r="Q455" s="167"/>
      <c r="R455" s="167"/>
      <c r="S455" s="167"/>
      <c r="T455" s="167"/>
      <c r="U455" s="167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</row>
    <row r="456" spans="1:36" x14ac:dyDescent="0.2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67"/>
      <c r="Q456" s="167"/>
      <c r="R456" s="167"/>
      <c r="S456" s="167"/>
      <c r="T456" s="167"/>
      <c r="U456" s="167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</row>
    <row r="457" spans="1:36" x14ac:dyDescent="0.2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67"/>
      <c r="Q457" s="167"/>
      <c r="R457" s="167"/>
      <c r="S457" s="167"/>
      <c r="T457" s="167"/>
      <c r="U457" s="167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</row>
    <row r="458" spans="1:36" x14ac:dyDescent="0.2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67"/>
      <c r="Q458" s="167"/>
      <c r="R458" s="167"/>
      <c r="S458" s="167"/>
      <c r="T458" s="167"/>
      <c r="U458" s="167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</row>
    <row r="459" spans="1:36" x14ac:dyDescent="0.2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67"/>
      <c r="Q459" s="167"/>
      <c r="R459" s="167"/>
      <c r="S459" s="167"/>
      <c r="T459" s="167"/>
      <c r="U459" s="167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</row>
    <row r="460" spans="1:36" x14ac:dyDescent="0.2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67"/>
      <c r="Q460" s="167"/>
      <c r="R460" s="167"/>
      <c r="S460" s="167"/>
      <c r="T460" s="167"/>
      <c r="U460" s="167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</row>
    <row r="461" spans="1:36" x14ac:dyDescent="0.2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67"/>
      <c r="Q461" s="167"/>
      <c r="R461" s="167"/>
      <c r="S461" s="167"/>
      <c r="T461" s="167"/>
      <c r="U461" s="167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</row>
    <row r="462" spans="1:36" x14ac:dyDescent="0.2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9"/>
      <c r="Q462" s="149"/>
      <c r="R462" s="149"/>
      <c r="S462" s="149"/>
      <c r="T462" s="149"/>
      <c r="U462" s="149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</row>
    <row r="463" spans="1:36" x14ac:dyDescent="0.2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9"/>
      <c r="Q463" s="149"/>
      <c r="R463" s="149"/>
      <c r="S463" s="149"/>
      <c r="T463" s="149"/>
      <c r="U463" s="149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</row>
    <row r="464" spans="1:36" x14ac:dyDescent="0.2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9"/>
      <c r="Q464" s="149"/>
      <c r="R464" s="149"/>
      <c r="S464" s="149"/>
      <c r="T464" s="149"/>
      <c r="U464" s="149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</row>
    <row r="465" spans="1:36" x14ac:dyDescent="0.2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9"/>
      <c r="Q465" s="149"/>
      <c r="R465" s="149"/>
      <c r="S465" s="149"/>
      <c r="T465" s="149"/>
      <c r="U465" s="149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</row>
    <row r="466" spans="1:36" x14ac:dyDescent="0.2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9"/>
      <c r="Q466" s="149"/>
      <c r="R466" s="149"/>
      <c r="S466" s="149"/>
      <c r="T466" s="149"/>
      <c r="U466" s="149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</row>
    <row r="467" spans="1:36" x14ac:dyDescent="0.2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9"/>
      <c r="Q467" s="149"/>
      <c r="R467" s="149"/>
      <c r="S467" s="149"/>
      <c r="T467" s="149"/>
      <c r="U467" s="149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</row>
    <row r="468" spans="1:36" x14ac:dyDescent="0.2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9"/>
      <c r="Q468" s="149"/>
      <c r="R468" s="149"/>
      <c r="S468" s="149"/>
      <c r="T468" s="149"/>
      <c r="U468" s="149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</row>
    <row r="469" spans="1:36" x14ac:dyDescent="0.2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9"/>
      <c r="Q469" s="149"/>
      <c r="R469" s="149"/>
      <c r="S469" s="149"/>
      <c r="T469" s="149"/>
      <c r="U469" s="149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</row>
    <row r="470" spans="1:36" x14ac:dyDescent="0.2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9"/>
      <c r="Q470" s="149"/>
      <c r="R470" s="149"/>
      <c r="S470" s="149"/>
      <c r="T470" s="149"/>
      <c r="U470" s="149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</row>
    <row r="471" spans="1:36" x14ac:dyDescent="0.2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9"/>
      <c r="Q471" s="149"/>
      <c r="R471" s="149"/>
      <c r="S471" s="149"/>
      <c r="T471" s="149"/>
      <c r="U471" s="149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</row>
    <row r="472" spans="1:36" x14ac:dyDescent="0.2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9"/>
      <c r="Q472" s="149"/>
      <c r="R472" s="149"/>
      <c r="S472" s="149"/>
      <c r="T472" s="149"/>
      <c r="U472" s="149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</row>
    <row r="473" spans="1:36" x14ac:dyDescent="0.2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9"/>
      <c r="Q473" s="149"/>
      <c r="R473" s="149"/>
      <c r="S473" s="149"/>
      <c r="T473" s="149"/>
      <c r="U473" s="149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</row>
    <row r="474" spans="1:36" x14ac:dyDescent="0.2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9"/>
      <c r="Q474" s="149"/>
      <c r="R474" s="149"/>
      <c r="S474" s="149"/>
      <c r="T474" s="149"/>
      <c r="U474" s="149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</row>
    <row r="475" spans="1:36" x14ac:dyDescent="0.2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9"/>
      <c r="Q475" s="149"/>
      <c r="R475" s="149"/>
      <c r="S475" s="149"/>
      <c r="T475" s="149"/>
      <c r="U475" s="149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</row>
    <row r="476" spans="1:36" x14ac:dyDescent="0.2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9"/>
      <c r="Q476" s="149"/>
      <c r="R476" s="149"/>
      <c r="S476" s="149"/>
      <c r="T476" s="149"/>
      <c r="U476" s="149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</row>
    <row r="477" spans="1:36" x14ac:dyDescent="0.2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9"/>
      <c r="Q477" s="149"/>
      <c r="R477" s="149"/>
      <c r="S477" s="149"/>
      <c r="T477" s="149"/>
      <c r="U477" s="149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</row>
    <row r="478" spans="1:36" x14ac:dyDescent="0.2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9"/>
      <c r="Q478" s="149"/>
      <c r="R478" s="149"/>
      <c r="S478" s="149"/>
      <c r="T478" s="149"/>
      <c r="U478" s="149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</row>
    <row r="479" spans="1:36" x14ac:dyDescent="0.2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9"/>
      <c r="Q479" s="149"/>
      <c r="R479" s="149"/>
      <c r="S479" s="149"/>
      <c r="T479" s="149"/>
      <c r="U479" s="149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</row>
    <row r="480" spans="1:36" x14ac:dyDescent="0.2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9"/>
      <c r="Q480" s="149"/>
      <c r="R480" s="149"/>
      <c r="S480" s="149"/>
      <c r="T480" s="149"/>
      <c r="U480" s="149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</row>
    <row r="481" spans="1:36" x14ac:dyDescent="0.2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9"/>
      <c r="Q481" s="149"/>
      <c r="R481" s="149"/>
      <c r="S481" s="149"/>
      <c r="T481" s="149"/>
      <c r="U481" s="149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</row>
    <row r="482" spans="1:36" x14ac:dyDescent="0.2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9"/>
      <c r="Q482" s="149"/>
      <c r="R482" s="149"/>
      <c r="S482" s="149"/>
      <c r="T482" s="149"/>
      <c r="U482" s="149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</row>
    <row r="483" spans="1:36" x14ac:dyDescent="0.2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9"/>
      <c r="Q483" s="149"/>
      <c r="R483" s="149"/>
      <c r="S483" s="149"/>
      <c r="T483" s="149"/>
      <c r="U483" s="149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</row>
    <row r="484" spans="1:36" x14ac:dyDescent="0.2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9"/>
      <c r="Q484" s="149"/>
      <c r="R484" s="149"/>
      <c r="S484" s="149"/>
      <c r="T484" s="149"/>
      <c r="U484" s="149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</row>
    <row r="485" spans="1:36" x14ac:dyDescent="0.2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9"/>
      <c r="Q485" s="149"/>
      <c r="R485" s="149"/>
      <c r="S485" s="149"/>
      <c r="T485" s="149"/>
      <c r="U485" s="149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</row>
    <row r="486" spans="1:36" x14ac:dyDescent="0.2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9"/>
      <c r="Q486" s="149"/>
      <c r="R486" s="149"/>
      <c r="S486" s="149"/>
      <c r="T486" s="149"/>
      <c r="U486" s="149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</row>
    <row r="487" spans="1:36" x14ac:dyDescent="0.2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9"/>
      <c r="Q487" s="149"/>
      <c r="R487" s="149"/>
      <c r="S487" s="149"/>
      <c r="T487" s="149"/>
      <c r="U487" s="149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</row>
    <row r="488" spans="1:36" x14ac:dyDescent="0.2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9"/>
      <c r="Q488" s="149"/>
      <c r="R488" s="149"/>
      <c r="S488" s="149"/>
      <c r="T488" s="149"/>
      <c r="U488" s="149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</row>
    <row r="489" spans="1:36" x14ac:dyDescent="0.2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9"/>
      <c r="Q489" s="149"/>
      <c r="R489" s="149"/>
      <c r="S489" s="149"/>
      <c r="T489" s="149"/>
      <c r="U489" s="149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</row>
    <row r="490" spans="1:36" x14ac:dyDescent="0.2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9"/>
      <c r="Q490" s="149"/>
      <c r="R490" s="149"/>
      <c r="S490" s="149"/>
      <c r="T490" s="149"/>
      <c r="U490" s="149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</row>
    <row r="491" spans="1:36" x14ac:dyDescent="0.2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9"/>
      <c r="Q491" s="149"/>
      <c r="R491" s="149"/>
      <c r="S491" s="149"/>
      <c r="T491" s="149"/>
      <c r="U491" s="149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</row>
    <row r="492" spans="1:36" x14ac:dyDescent="0.2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9"/>
      <c r="Q492" s="149"/>
      <c r="R492" s="149"/>
      <c r="S492" s="149"/>
      <c r="T492" s="149"/>
      <c r="U492" s="149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</row>
    <row r="493" spans="1:36" x14ac:dyDescent="0.2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9"/>
      <c r="Q493" s="149"/>
      <c r="R493" s="149"/>
      <c r="S493" s="149"/>
      <c r="T493" s="149"/>
      <c r="U493" s="149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</row>
    <row r="494" spans="1:36" x14ac:dyDescent="0.2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9"/>
      <c r="Q494" s="149"/>
      <c r="R494" s="149"/>
      <c r="S494" s="149"/>
      <c r="T494" s="149"/>
      <c r="U494" s="149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</row>
    <row r="495" spans="1:36" x14ac:dyDescent="0.2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9"/>
      <c r="Q495" s="149"/>
      <c r="R495" s="149"/>
      <c r="S495" s="149"/>
      <c r="T495" s="149"/>
      <c r="U495" s="149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</row>
    <row r="496" spans="1:36" x14ac:dyDescent="0.2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9"/>
      <c r="Q496" s="149"/>
      <c r="R496" s="149"/>
      <c r="S496" s="149"/>
      <c r="T496" s="149"/>
      <c r="U496" s="149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</row>
    <row r="497" spans="1:36" x14ac:dyDescent="0.2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9"/>
      <c r="Q497" s="149"/>
      <c r="R497" s="149"/>
      <c r="S497" s="149"/>
      <c r="T497" s="149"/>
      <c r="U497" s="149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</row>
    <row r="498" spans="1:36" x14ac:dyDescent="0.2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9"/>
      <c r="Q498" s="149"/>
      <c r="R498" s="149"/>
      <c r="S498" s="149"/>
      <c r="T498" s="149"/>
      <c r="U498" s="149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</row>
    <row r="499" spans="1:36" x14ac:dyDescent="0.2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9"/>
      <c r="Q499" s="149"/>
      <c r="R499" s="149"/>
      <c r="S499" s="149"/>
      <c r="T499" s="149"/>
      <c r="U499" s="149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</row>
    <row r="500" spans="1:36" x14ac:dyDescent="0.2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9"/>
      <c r="Q500" s="149"/>
      <c r="R500" s="149"/>
      <c r="S500" s="149"/>
      <c r="T500" s="149"/>
      <c r="U500" s="149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</row>
    <row r="501" spans="1:36" x14ac:dyDescent="0.2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9"/>
      <c r="Q501" s="149"/>
      <c r="R501" s="149"/>
      <c r="S501" s="149"/>
      <c r="T501" s="149"/>
      <c r="U501" s="149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</row>
    <row r="502" spans="1:36" x14ac:dyDescent="0.2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9"/>
      <c r="Q502" s="149"/>
      <c r="R502" s="149"/>
      <c r="S502" s="149"/>
      <c r="T502" s="149"/>
      <c r="U502" s="149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</row>
    <row r="503" spans="1:36" x14ac:dyDescent="0.2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9"/>
      <c r="Q503" s="149"/>
      <c r="R503" s="149"/>
      <c r="S503" s="149"/>
      <c r="T503" s="149"/>
      <c r="U503" s="149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</row>
    <row r="504" spans="1:36" x14ac:dyDescent="0.2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9"/>
      <c r="Q504" s="149"/>
      <c r="R504" s="149"/>
      <c r="S504" s="149"/>
      <c r="T504" s="149"/>
      <c r="U504" s="149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</row>
    <row r="505" spans="1:36" x14ac:dyDescent="0.2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9"/>
      <c r="Q505" s="149"/>
      <c r="R505" s="149"/>
      <c r="S505" s="149"/>
      <c r="T505" s="149"/>
      <c r="U505" s="149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</row>
    <row r="506" spans="1:36" x14ac:dyDescent="0.2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9"/>
      <c r="Q506" s="149"/>
      <c r="R506" s="149"/>
      <c r="S506" s="149"/>
      <c r="T506" s="149"/>
      <c r="U506" s="149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</row>
    <row r="507" spans="1:36" x14ac:dyDescent="0.2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9"/>
      <c r="Q507" s="149"/>
      <c r="R507" s="149"/>
      <c r="S507" s="149"/>
      <c r="T507" s="149"/>
      <c r="U507" s="149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</row>
    <row r="508" spans="1:36" x14ac:dyDescent="0.2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9"/>
      <c r="Q508" s="149"/>
      <c r="R508" s="149"/>
      <c r="S508" s="149"/>
      <c r="T508" s="149"/>
      <c r="U508" s="149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</row>
    <row r="509" spans="1:36" x14ac:dyDescent="0.2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9"/>
      <c r="Q509" s="149"/>
      <c r="R509" s="149"/>
      <c r="S509" s="149"/>
      <c r="T509" s="149"/>
      <c r="U509" s="149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</row>
    <row r="510" spans="1:36" x14ac:dyDescent="0.2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9"/>
      <c r="Q510" s="149"/>
      <c r="R510" s="149"/>
      <c r="S510" s="149"/>
      <c r="T510" s="149"/>
      <c r="U510" s="149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</row>
    <row r="511" spans="1:36" x14ac:dyDescent="0.2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9"/>
      <c r="Q511" s="149"/>
      <c r="R511" s="149"/>
      <c r="S511" s="149"/>
      <c r="T511" s="149"/>
      <c r="U511" s="149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</row>
    <row r="512" spans="1:36" x14ac:dyDescent="0.2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9"/>
      <c r="Q512" s="149"/>
      <c r="R512" s="149"/>
      <c r="S512" s="149"/>
      <c r="T512" s="149"/>
      <c r="U512" s="149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</row>
    <row r="513" spans="1:36" x14ac:dyDescent="0.2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9"/>
      <c r="Q513" s="149"/>
      <c r="R513" s="149"/>
      <c r="S513" s="149"/>
      <c r="T513" s="149"/>
      <c r="U513" s="149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</row>
    <row r="514" spans="1:36" x14ac:dyDescent="0.2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9"/>
      <c r="Q514" s="149"/>
      <c r="R514" s="149"/>
      <c r="S514" s="149"/>
      <c r="T514" s="149"/>
      <c r="U514" s="149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</row>
    <row r="515" spans="1:36" x14ac:dyDescent="0.2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9"/>
      <c r="Q515" s="149"/>
      <c r="R515" s="149"/>
      <c r="S515" s="149"/>
      <c r="T515" s="149"/>
      <c r="U515" s="149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</row>
    <row r="516" spans="1:36" x14ac:dyDescent="0.2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9"/>
      <c r="Q516" s="149"/>
      <c r="R516" s="149"/>
      <c r="S516" s="149"/>
      <c r="T516" s="149"/>
      <c r="U516" s="149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</row>
    <row r="517" spans="1:36" x14ac:dyDescent="0.2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9"/>
      <c r="Q517" s="149"/>
      <c r="R517" s="149"/>
      <c r="S517" s="149"/>
      <c r="T517" s="149"/>
      <c r="U517" s="149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</row>
    <row r="518" spans="1:36" x14ac:dyDescent="0.2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9"/>
      <c r="Q518" s="149"/>
      <c r="R518" s="149"/>
      <c r="S518" s="149"/>
      <c r="T518" s="149"/>
      <c r="U518" s="149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</row>
    <row r="519" spans="1:36" x14ac:dyDescent="0.2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9"/>
      <c r="Q519" s="149"/>
      <c r="R519" s="149"/>
      <c r="S519" s="149"/>
      <c r="T519" s="149"/>
      <c r="U519" s="149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</row>
    <row r="520" spans="1:36" x14ac:dyDescent="0.2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9"/>
      <c r="Q520" s="149"/>
      <c r="R520" s="149"/>
      <c r="S520" s="149"/>
      <c r="T520" s="149"/>
      <c r="U520" s="149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</row>
    <row r="521" spans="1:36" x14ac:dyDescent="0.2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9"/>
      <c r="Q521" s="149"/>
      <c r="R521" s="149"/>
      <c r="S521" s="149"/>
      <c r="T521" s="149"/>
      <c r="U521" s="149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</row>
    <row r="522" spans="1:36" x14ac:dyDescent="0.2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9"/>
      <c r="Q522" s="149"/>
      <c r="R522" s="149"/>
      <c r="S522" s="149"/>
      <c r="T522" s="149"/>
      <c r="U522" s="149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</row>
    <row r="523" spans="1:36" x14ac:dyDescent="0.2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9"/>
      <c r="Q523" s="149"/>
      <c r="R523" s="149"/>
      <c r="S523" s="149"/>
      <c r="T523" s="149"/>
      <c r="U523" s="149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</row>
    <row r="524" spans="1:36" x14ac:dyDescent="0.2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9"/>
      <c r="Q524" s="149"/>
      <c r="R524" s="149"/>
      <c r="S524" s="149"/>
      <c r="T524" s="149"/>
      <c r="U524" s="149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</row>
    <row r="525" spans="1:36" x14ac:dyDescent="0.2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9"/>
      <c r="Q525" s="149"/>
      <c r="R525" s="149"/>
      <c r="S525" s="149"/>
      <c r="T525" s="149"/>
      <c r="U525" s="149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</row>
    <row r="526" spans="1:36" x14ac:dyDescent="0.2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9"/>
      <c r="Q526" s="149"/>
      <c r="R526" s="149"/>
      <c r="S526" s="149"/>
      <c r="T526" s="149"/>
      <c r="U526" s="149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</row>
    <row r="527" spans="1:36" x14ac:dyDescent="0.2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9"/>
      <c r="Q527" s="149"/>
      <c r="R527" s="149"/>
      <c r="S527" s="149"/>
      <c r="T527" s="149"/>
      <c r="U527" s="149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</row>
    <row r="528" spans="1:36" x14ac:dyDescent="0.2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9"/>
      <c r="Q528" s="149"/>
      <c r="R528" s="149"/>
      <c r="S528" s="149"/>
      <c r="T528" s="149"/>
      <c r="U528" s="149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</row>
    <row r="529" spans="1:36" x14ac:dyDescent="0.2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9"/>
      <c r="Q529" s="149"/>
      <c r="R529" s="149"/>
      <c r="S529" s="149"/>
      <c r="T529" s="149"/>
      <c r="U529" s="149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</row>
    <row r="530" spans="1:36" x14ac:dyDescent="0.2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9"/>
      <c r="Q530" s="149"/>
      <c r="R530" s="149"/>
      <c r="S530" s="149"/>
      <c r="T530" s="149"/>
      <c r="U530" s="149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</row>
    <row r="531" spans="1:36" x14ac:dyDescent="0.2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9"/>
      <c r="Q531" s="149"/>
      <c r="R531" s="149"/>
      <c r="S531" s="149"/>
      <c r="T531" s="149"/>
      <c r="U531" s="149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</row>
    <row r="532" spans="1:36" x14ac:dyDescent="0.2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9"/>
      <c r="Q532" s="149"/>
      <c r="R532" s="149"/>
      <c r="S532" s="149"/>
      <c r="T532" s="149"/>
      <c r="U532" s="149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</row>
    <row r="533" spans="1:36" x14ac:dyDescent="0.2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9"/>
      <c r="Q533" s="149"/>
      <c r="R533" s="149"/>
      <c r="S533" s="149"/>
      <c r="T533" s="149"/>
      <c r="U533" s="149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</row>
    <row r="534" spans="1:36" x14ac:dyDescent="0.2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9"/>
      <c r="Q534" s="149"/>
      <c r="R534" s="149"/>
      <c r="S534" s="149"/>
      <c r="T534" s="149"/>
      <c r="U534" s="149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</row>
    <row r="535" spans="1:36" x14ac:dyDescent="0.2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9"/>
      <c r="Q535" s="149"/>
      <c r="R535" s="149"/>
      <c r="S535" s="149"/>
      <c r="T535" s="149"/>
      <c r="U535" s="149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</row>
    <row r="536" spans="1:36" x14ac:dyDescent="0.2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9"/>
      <c r="Q536" s="149"/>
      <c r="R536" s="149"/>
      <c r="S536" s="149"/>
      <c r="T536" s="149"/>
      <c r="U536" s="149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</row>
    <row r="537" spans="1:36" x14ac:dyDescent="0.2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9"/>
      <c r="Q537" s="149"/>
      <c r="R537" s="149"/>
      <c r="S537" s="149"/>
      <c r="T537" s="149"/>
      <c r="U537" s="149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</row>
    <row r="538" spans="1:36" x14ac:dyDescent="0.2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9"/>
      <c r="Q538" s="149"/>
      <c r="R538" s="149"/>
      <c r="S538" s="149"/>
      <c r="T538" s="149"/>
      <c r="U538" s="149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</row>
    <row r="539" spans="1:36" x14ac:dyDescent="0.2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9"/>
      <c r="Q539" s="149"/>
      <c r="R539" s="149"/>
      <c r="S539" s="149"/>
      <c r="T539" s="149"/>
      <c r="U539" s="149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</row>
    <row r="540" spans="1:36" x14ac:dyDescent="0.2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9"/>
      <c r="Q540" s="149"/>
      <c r="R540" s="149"/>
      <c r="S540" s="149"/>
      <c r="T540" s="149"/>
      <c r="U540" s="149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</row>
    <row r="541" spans="1:36" x14ac:dyDescent="0.2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9"/>
      <c r="Q541" s="149"/>
      <c r="R541" s="149"/>
      <c r="S541" s="149"/>
      <c r="T541" s="149"/>
      <c r="U541" s="149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</row>
    <row r="542" spans="1:36" x14ac:dyDescent="0.2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9"/>
      <c r="Q542" s="149"/>
      <c r="R542" s="149"/>
      <c r="S542" s="149"/>
      <c r="T542" s="149"/>
      <c r="U542" s="149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</row>
    <row r="543" spans="1:36" x14ac:dyDescent="0.2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9"/>
      <c r="Q543" s="149"/>
      <c r="R543" s="149"/>
      <c r="S543" s="149"/>
      <c r="T543" s="149"/>
      <c r="U543" s="149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</row>
    <row r="544" spans="1:36" x14ac:dyDescent="0.2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9"/>
      <c r="Q544" s="149"/>
      <c r="R544" s="149"/>
      <c r="S544" s="149"/>
      <c r="T544" s="149"/>
      <c r="U544" s="149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</row>
    <row r="545" spans="1:36" x14ac:dyDescent="0.2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9"/>
      <c r="Q545" s="149"/>
      <c r="R545" s="149"/>
      <c r="S545" s="149"/>
      <c r="T545" s="149"/>
      <c r="U545" s="149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</row>
    <row r="546" spans="1:36" x14ac:dyDescent="0.2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9"/>
      <c r="Q546" s="149"/>
      <c r="R546" s="149"/>
      <c r="S546" s="149"/>
      <c r="T546" s="149"/>
      <c r="U546" s="149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</row>
    <row r="547" spans="1:36" x14ac:dyDescent="0.2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9"/>
      <c r="Q547" s="149"/>
      <c r="R547" s="149"/>
      <c r="S547" s="149"/>
      <c r="T547" s="149"/>
      <c r="U547" s="149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</row>
    <row r="548" spans="1:36" x14ac:dyDescent="0.2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9"/>
      <c r="Q548" s="149"/>
      <c r="R548" s="149"/>
      <c r="S548" s="149"/>
      <c r="T548" s="149"/>
      <c r="U548" s="149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</row>
    <row r="549" spans="1:36" x14ac:dyDescent="0.2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9"/>
      <c r="Q549" s="149"/>
      <c r="R549" s="149"/>
      <c r="S549" s="149"/>
      <c r="T549" s="149"/>
      <c r="U549" s="149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</row>
    <row r="550" spans="1:36" x14ac:dyDescent="0.2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9"/>
      <c r="Q550" s="149"/>
      <c r="R550" s="149"/>
      <c r="S550" s="149"/>
      <c r="T550" s="149"/>
      <c r="U550" s="149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</row>
    <row r="551" spans="1:36" x14ac:dyDescent="0.2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9"/>
      <c r="Q551" s="149"/>
      <c r="R551" s="149"/>
      <c r="S551" s="149"/>
      <c r="T551" s="149"/>
      <c r="U551" s="149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</row>
    <row r="552" spans="1:36" x14ac:dyDescent="0.2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</row>
    <row r="553" spans="1:36" x14ac:dyDescent="0.2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</row>
    <row r="554" spans="1:36" x14ac:dyDescent="0.2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</row>
    <row r="555" spans="1:36" x14ac:dyDescent="0.2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</row>
    <row r="556" spans="1:36" x14ac:dyDescent="0.2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</row>
    <row r="557" spans="1:36" x14ac:dyDescent="0.2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</row>
    <row r="558" spans="1:36" x14ac:dyDescent="0.2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</row>
    <row r="559" spans="1:36" x14ac:dyDescent="0.2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</row>
    <row r="560" spans="1:36" x14ac:dyDescent="0.2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</row>
    <row r="561" spans="1:36" x14ac:dyDescent="0.2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</row>
    <row r="562" spans="1:36" x14ac:dyDescent="0.2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</row>
    <row r="563" spans="1:36" x14ac:dyDescent="0.2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</row>
    <row r="564" spans="1:36" x14ac:dyDescent="0.2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</row>
    <row r="565" spans="1:36" x14ac:dyDescent="0.2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</row>
    <row r="566" spans="1:36" x14ac:dyDescent="0.2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</row>
    <row r="567" spans="1:36" x14ac:dyDescent="0.2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</row>
    <row r="568" spans="1:36" x14ac:dyDescent="0.2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</row>
    <row r="569" spans="1:36" x14ac:dyDescent="0.2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</row>
    <row r="570" spans="1:36" x14ac:dyDescent="0.2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</row>
    <row r="571" spans="1:36" x14ac:dyDescent="0.2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42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23" sqref="T23"/>
    </sheetView>
  </sheetViews>
  <sheetFormatPr defaultRowHeight="15" x14ac:dyDescent="0.2"/>
  <cols>
    <col min="1" max="1" width="2.6640625" customWidth="1"/>
    <col min="2" max="2" width="38.5546875" customWidth="1"/>
    <col min="3" max="3" width="3.33203125" customWidth="1"/>
    <col min="4" max="4" width="12" customWidth="1"/>
    <col min="5" max="5" width="1.88671875" customWidth="1"/>
    <col min="6" max="6" width="13.33203125" bestFit="1" customWidth="1"/>
    <col min="7" max="7" width="1.88671875" customWidth="1"/>
    <col min="8" max="8" width="11.33203125" customWidth="1"/>
    <col min="9" max="9" width="1.88671875" customWidth="1"/>
    <col min="11" max="11" width="1.88671875" customWidth="1"/>
    <col min="12" max="12" width="9.44140625" customWidth="1"/>
    <col min="13" max="13" width="1.88671875" customWidth="1"/>
    <col min="14" max="14" width="10.5546875" customWidth="1"/>
    <col min="15" max="15" width="1.88671875" customWidth="1"/>
    <col min="17" max="17" width="1.88671875" customWidth="1"/>
    <col min="19" max="19" width="1.88671875" customWidth="1"/>
    <col min="20" max="20" width="10.33203125" bestFit="1" customWidth="1"/>
    <col min="21" max="21" width="1.88671875" customWidth="1"/>
    <col min="22" max="22" width="10" customWidth="1"/>
    <col min="23" max="23" width="1.88671875" customWidth="1"/>
    <col min="24" max="24" width="10" customWidth="1"/>
    <col min="25" max="25" width="10.77734375" bestFit="1" customWidth="1"/>
    <col min="26" max="26" width="15.21875" bestFit="1" customWidth="1"/>
    <col min="27" max="27" width="9.5546875" bestFit="1" customWidth="1"/>
    <col min="42" max="42" width="14.5546875" bestFit="1" customWidth="1"/>
    <col min="43" max="57" width="11.5546875" customWidth="1"/>
    <col min="59" max="59" width="13.5546875" bestFit="1" customWidth="1"/>
    <col min="62" max="74" width="11.21875" customWidth="1"/>
    <col min="76" max="77" width="12.6640625" bestFit="1" customWidth="1"/>
    <col min="78" max="78" width="10" bestFit="1" customWidth="1"/>
    <col min="79" max="82" width="12" bestFit="1" customWidth="1"/>
    <col min="83" max="91" width="13.33203125" bestFit="1" customWidth="1"/>
    <col min="93" max="93" width="12.109375" bestFit="1" customWidth="1"/>
    <col min="94" max="94" width="13.6640625" bestFit="1" customWidth="1"/>
    <col min="95" max="108" width="10.77734375" bestFit="1" customWidth="1"/>
    <col min="109" max="109" width="3.44140625" customWidth="1"/>
    <col min="110" max="110" width="13.5546875" bestFit="1" customWidth="1"/>
    <col min="111" max="111" width="3.5546875" customWidth="1"/>
    <col min="112" max="112" width="11" bestFit="1" customWidth="1"/>
    <col min="113" max="113" width="3.33203125" customWidth="1"/>
    <col min="114" max="114" width="11" bestFit="1" customWidth="1"/>
  </cols>
  <sheetData>
    <row r="1" spans="1:114" x14ac:dyDescent="0.2">
      <c r="A1" s="143" t="s">
        <v>720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 t="s">
        <v>688</v>
      </c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114" x14ac:dyDescent="0.2">
      <c r="A2" s="143" t="s">
        <v>279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 t="s">
        <v>689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</row>
    <row r="3" spans="1:114" x14ac:dyDescent="0.2">
      <c r="A3" s="143" t="s">
        <v>690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 t="s">
        <v>695</v>
      </c>
      <c r="Z3" s="144" t="s">
        <v>695</v>
      </c>
      <c r="AA3" s="144" t="s">
        <v>695</v>
      </c>
      <c r="AB3" s="144" t="s">
        <v>695</v>
      </c>
      <c r="AC3" s="144" t="s">
        <v>695</v>
      </c>
      <c r="AD3" s="144" t="s">
        <v>695</v>
      </c>
      <c r="AE3" s="144" t="s">
        <v>695</v>
      </c>
      <c r="AF3" s="144" t="s">
        <v>695</v>
      </c>
      <c r="AG3" s="144" t="s">
        <v>695</v>
      </c>
      <c r="AH3" s="144" t="s">
        <v>695</v>
      </c>
      <c r="AI3" s="144" t="s">
        <v>695</v>
      </c>
      <c r="AJ3" s="144" t="s">
        <v>695</v>
      </c>
      <c r="AK3" s="144" t="s">
        <v>695</v>
      </c>
      <c r="AL3" s="144" t="s">
        <v>695</v>
      </c>
      <c r="AM3" s="144" t="s">
        <v>695</v>
      </c>
      <c r="AN3" s="144" t="s">
        <v>695</v>
      </c>
    </row>
    <row r="4" spans="1:114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6">
        <v>61960066</v>
      </c>
      <c r="Z4" s="146">
        <v>59754328</v>
      </c>
      <c r="AA4" s="146">
        <v>47963198</v>
      </c>
      <c r="AB4" s="146">
        <v>46513090</v>
      </c>
      <c r="AC4" s="146">
        <v>46513090</v>
      </c>
      <c r="AD4" s="146">
        <v>46513090</v>
      </c>
      <c r="AE4" s="146">
        <v>46513090</v>
      </c>
      <c r="AF4" s="146">
        <v>46513090</v>
      </c>
      <c r="AG4" s="146">
        <v>46513090</v>
      </c>
      <c r="AH4" s="146">
        <v>46513090</v>
      </c>
      <c r="AI4" s="146">
        <v>46513090</v>
      </c>
      <c r="AJ4" s="146">
        <v>46513090</v>
      </c>
      <c r="AK4" s="146">
        <v>46513090</v>
      </c>
      <c r="AL4" s="146">
        <v>46513090</v>
      </c>
      <c r="AM4" s="146">
        <v>46513090</v>
      </c>
      <c r="AN4" s="146">
        <v>46513090</v>
      </c>
    </row>
    <row r="5" spans="1:114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4" t="s">
        <v>687</v>
      </c>
      <c r="Z5" s="144" t="s">
        <v>687</v>
      </c>
      <c r="AA5" s="144" t="s">
        <v>687</v>
      </c>
      <c r="AB5" s="144" t="s">
        <v>687</v>
      </c>
      <c r="AC5" s="144" t="s">
        <v>687</v>
      </c>
      <c r="AD5" s="144" t="s">
        <v>687</v>
      </c>
      <c r="AE5" s="144" t="s">
        <v>687</v>
      </c>
      <c r="AF5" s="144" t="s">
        <v>687</v>
      </c>
      <c r="AG5" s="144" t="s">
        <v>687</v>
      </c>
      <c r="AH5" s="144" t="s">
        <v>687</v>
      </c>
      <c r="AI5" s="144" t="s">
        <v>687</v>
      </c>
      <c r="AJ5" s="144" t="s">
        <v>687</v>
      </c>
      <c r="AK5" s="144" t="s">
        <v>687</v>
      </c>
      <c r="AL5" s="144" t="s">
        <v>687</v>
      </c>
      <c r="AM5" s="144" t="s">
        <v>687</v>
      </c>
      <c r="AN5" s="144" t="s">
        <v>687</v>
      </c>
      <c r="BH5" s="144" t="s">
        <v>311</v>
      </c>
      <c r="BY5" s="144"/>
    </row>
    <row r="6" spans="1:114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6">
        <v>48703363</v>
      </c>
      <c r="Z6" s="146">
        <v>114993360</v>
      </c>
      <c r="AA6" s="146">
        <v>50704098</v>
      </c>
      <c r="AB6" s="146">
        <v>51080251</v>
      </c>
      <c r="AC6" s="146">
        <v>51080251</v>
      </c>
      <c r="AD6" s="146">
        <v>51080251</v>
      </c>
      <c r="AE6" s="146">
        <v>51080251</v>
      </c>
      <c r="AF6" s="146">
        <v>51080251</v>
      </c>
      <c r="AG6" s="146">
        <v>51080251</v>
      </c>
      <c r="AH6" s="146">
        <v>51080251</v>
      </c>
      <c r="AI6" s="146">
        <v>51080251</v>
      </c>
      <c r="AJ6" s="146">
        <v>51080251</v>
      </c>
      <c r="AK6" s="146">
        <v>51080251</v>
      </c>
      <c r="AL6" s="146">
        <v>51080251</v>
      </c>
      <c r="AM6" s="146">
        <v>51080251</v>
      </c>
      <c r="AN6" s="146">
        <v>51080251</v>
      </c>
      <c r="BH6" s="144" t="s">
        <v>701</v>
      </c>
      <c r="BY6" s="144"/>
    </row>
    <row r="7" spans="1:114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69" t="s">
        <v>691</v>
      </c>
      <c r="U7" s="143"/>
      <c r="V7" s="169" t="s">
        <v>691</v>
      </c>
      <c r="W7" s="169"/>
      <c r="X7" s="169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BH7" s="144" t="s">
        <v>702</v>
      </c>
      <c r="BY7" s="144"/>
      <c r="DJ7" s="144" t="s">
        <v>706</v>
      </c>
    </row>
    <row r="8" spans="1:114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 t="s">
        <v>296</v>
      </c>
      <c r="O8" s="143"/>
      <c r="P8" s="143"/>
      <c r="Q8" s="143"/>
      <c r="R8" s="143"/>
      <c r="S8" s="143"/>
      <c r="T8" s="169" t="s">
        <v>692</v>
      </c>
      <c r="U8" s="143"/>
      <c r="V8" s="169" t="s">
        <v>692</v>
      </c>
      <c r="W8" s="169"/>
      <c r="X8" s="169" t="s">
        <v>696</v>
      </c>
      <c r="Y8" s="169" t="s">
        <v>671</v>
      </c>
      <c r="Z8" s="169"/>
      <c r="AA8" s="169" t="s">
        <v>1157</v>
      </c>
      <c r="AB8" s="169"/>
      <c r="AC8" s="169"/>
      <c r="AD8" s="169"/>
      <c r="AE8" s="169"/>
      <c r="AF8" s="169"/>
      <c r="AG8" s="169" t="s">
        <v>1158</v>
      </c>
      <c r="AH8" s="143"/>
      <c r="AI8" s="143"/>
      <c r="AJ8" s="143"/>
      <c r="AL8" s="169"/>
      <c r="AP8" s="173" t="s">
        <v>699</v>
      </c>
      <c r="BF8" s="173"/>
      <c r="BG8" s="173" t="s">
        <v>692</v>
      </c>
      <c r="BH8" s="145">
        <v>44377</v>
      </c>
      <c r="BJ8" s="169"/>
      <c r="BK8" s="169" t="s">
        <v>1157</v>
      </c>
      <c r="BL8" s="169"/>
      <c r="BM8" s="169"/>
      <c r="BN8" s="169"/>
      <c r="BO8" s="169"/>
      <c r="BP8" s="169"/>
      <c r="BQ8" s="169" t="s">
        <v>1158</v>
      </c>
      <c r="BR8" s="143"/>
      <c r="BS8" s="143"/>
      <c r="BT8" s="143"/>
      <c r="BV8" s="169"/>
      <c r="BY8" s="169"/>
      <c r="BZ8" s="169" t="s">
        <v>1157</v>
      </c>
      <c r="CA8" s="169"/>
      <c r="CB8" s="169"/>
      <c r="CC8" s="169"/>
      <c r="CD8" s="169"/>
      <c r="CE8" s="169"/>
      <c r="CF8" s="169" t="s">
        <v>1158</v>
      </c>
      <c r="CG8" s="143"/>
      <c r="CH8" s="143"/>
      <c r="CI8" s="143"/>
      <c r="CK8" s="169"/>
      <c r="CO8" s="173"/>
      <c r="CP8" s="169"/>
      <c r="CQ8" s="169" t="s">
        <v>1157</v>
      </c>
      <c r="CR8" s="169"/>
      <c r="CS8" s="169"/>
      <c r="CT8" s="169"/>
      <c r="CU8" s="169"/>
      <c r="CV8" s="169"/>
      <c r="CW8" s="169" t="s">
        <v>1158</v>
      </c>
      <c r="CX8" s="143"/>
      <c r="CY8" s="143"/>
      <c r="CZ8" s="143"/>
      <c r="DB8" s="169"/>
      <c r="DH8" s="173" t="s">
        <v>284</v>
      </c>
      <c r="DJ8" s="144" t="s">
        <v>707</v>
      </c>
    </row>
    <row r="9" spans="1:114" x14ac:dyDescent="0.2">
      <c r="A9" s="143"/>
      <c r="B9" s="143"/>
      <c r="C9" s="143"/>
      <c r="D9" s="144" t="s">
        <v>276</v>
      </c>
      <c r="E9" s="144"/>
      <c r="F9" s="144" t="s">
        <v>280</v>
      </c>
      <c r="G9" s="144"/>
      <c r="H9" s="144" t="s">
        <v>282</v>
      </c>
      <c r="I9" s="144"/>
      <c r="J9" s="144" t="s">
        <v>284</v>
      </c>
      <c r="K9" s="144"/>
      <c r="L9" s="144" t="s">
        <v>287</v>
      </c>
      <c r="M9" s="143"/>
      <c r="N9" s="144" t="s">
        <v>287</v>
      </c>
      <c r="O9" s="143"/>
      <c r="P9" s="144" t="s">
        <v>311</v>
      </c>
      <c r="Q9" s="144"/>
      <c r="R9" s="144" t="s">
        <v>314</v>
      </c>
      <c r="S9" s="144"/>
      <c r="T9" s="169" t="s">
        <v>693</v>
      </c>
      <c r="U9" s="144"/>
      <c r="V9" s="169" t="s">
        <v>693</v>
      </c>
      <c r="W9" s="169"/>
      <c r="X9" s="169" t="s">
        <v>697</v>
      </c>
      <c r="Y9" s="169" t="s">
        <v>669</v>
      </c>
      <c r="Z9" s="169" t="s">
        <v>671</v>
      </c>
      <c r="AA9" s="169" t="s">
        <v>671</v>
      </c>
      <c r="AB9" s="169" t="s">
        <v>671</v>
      </c>
      <c r="AC9" s="169" t="s">
        <v>671</v>
      </c>
      <c r="AD9" s="169" t="s">
        <v>671</v>
      </c>
      <c r="AE9" s="169" t="s">
        <v>671</v>
      </c>
      <c r="AF9" s="169" t="s">
        <v>671</v>
      </c>
      <c r="AG9" s="169" t="s">
        <v>671</v>
      </c>
      <c r="AH9" s="169" t="s">
        <v>671</v>
      </c>
      <c r="AI9" s="169" t="s">
        <v>671</v>
      </c>
      <c r="AJ9" s="169" t="s">
        <v>671</v>
      </c>
      <c r="AK9" s="169" t="s">
        <v>671</v>
      </c>
      <c r="AL9" s="169" t="s">
        <v>671</v>
      </c>
      <c r="AM9" s="169" t="s">
        <v>671</v>
      </c>
      <c r="AN9" s="169" t="s">
        <v>671</v>
      </c>
      <c r="AP9" s="173" t="s">
        <v>696</v>
      </c>
      <c r="AQ9" s="173" t="s">
        <v>699</v>
      </c>
      <c r="AR9" s="173" t="s">
        <v>699</v>
      </c>
      <c r="AS9" s="173" t="s">
        <v>699</v>
      </c>
      <c r="AT9" s="173" t="s">
        <v>699</v>
      </c>
      <c r="AU9" s="173" t="s">
        <v>699</v>
      </c>
      <c r="AV9" s="173" t="s">
        <v>699</v>
      </c>
      <c r="AW9" s="173" t="s">
        <v>699</v>
      </c>
      <c r="AX9" s="173" t="s">
        <v>699</v>
      </c>
      <c r="AY9" s="173" t="s">
        <v>699</v>
      </c>
      <c r="AZ9" s="173" t="s">
        <v>699</v>
      </c>
      <c r="BA9" s="173" t="s">
        <v>699</v>
      </c>
      <c r="BB9" s="173" t="s">
        <v>699</v>
      </c>
      <c r="BC9" s="173" t="s">
        <v>699</v>
      </c>
      <c r="BD9" s="173" t="s">
        <v>699</v>
      </c>
      <c r="BE9" s="173" t="s">
        <v>699</v>
      </c>
      <c r="BF9" s="173"/>
      <c r="BG9" s="173" t="s">
        <v>693</v>
      </c>
      <c r="BH9" s="173" t="s">
        <v>692</v>
      </c>
      <c r="BI9" s="173" t="s">
        <v>692</v>
      </c>
      <c r="BJ9" s="173" t="s">
        <v>692</v>
      </c>
      <c r="BK9" s="173" t="s">
        <v>692</v>
      </c>
      <c r="BL9" s="173" t="s">
        <v>692</v>
      </c>
      <c r="BM9" s="173" t="s">
        <v>692</v>
      </c>
      <c r="BN9" s="173" t="s">
        <v>692</v>
      </c>
      <c r="BO9" s="173" t="s">
        <v>692</v>
      </c>
      <c r="BP9" s="173" t="s">
        <v>692</v>
      </c>
      <c r="BQ9" s="173" t="s">
        <v>692</v>
      </c>
      <c r="BR9" s="173" t="s">
        <v>692</v>
      </c>
      <c r="BS9" s="173" t="s">
        <v>692</v>
      </c>
      <c r="BT9" s="173" t="s">
        <v>692</v>
      </c>
      <c r="BU9" s="173" t="s">
        <v>692</v>
      </c>
      <c r="BV9" s="173" t="s">
        <v>692</v>
      </c>
      <c r="BX9" s="173" t="s">
        <v>703</v>
      </c>
      <c r="BY9" s="173" t="s">
        <v>703</v>
      </c>
      <c r="BZ9" s="173" t="s">
        <v>703</v>
      </c>
      <c r="CA9" s="173" t="s">
        <v>703</v>
      </c>
      <c r="CB9" s="173" t="s">
        <v>703</v>
      </c>
      <c r="CC9" s="173" t="s">
        <v>703</v>
      </c>
      <c r="CD9" s="173" t="s">
        <v>703</v>
      </c>
      <c r="CE9" s="173" t="s">
        <v>703</v>
      </c>
      <c r="CF9" s="173" t="s">
        <v>703</v>
      </c>
      <c r="CG9" s="173" t="s">
        <v>703</v>
      </c>
      <c r="CH9" s="173" t="s">
        <v>703</v>
      </c>
      <c r="CI9" s="173" t="s">
        <v>703</v>
      </c>
      <c r="CJ9" s="173" t="s">
        <v>703</v>
      </c>
      <c r="CK9" s="173" t="s">
        <v>703</v>
      </c>
      <c r="CL9" s="173" t="s">
        <v>703</v>
      </c>
      <c r="CM9" s="173" t="s">
        <v>703</v>
      </c>
      <c r="CO9" s="173" t="s">
        <v>696</v>
      </c>
      <c r="CP9" s="173" t="s">
        <v>696</v>
      </c>
      <c r="CQ9" s="173" t="s">
        <v>696</v>
      </c>
      <c r="CR9" s="173" t="s">
        <v>696</v>
      </c>
      <c r="CS9" s="173" t="s">
        <v>696</v>
      </c>
      <c r="CT9" s="173" t="s">
        <v>696</v>
      </c>
      <c r="CU9" s="173" t="s">
        <v>696</v>
      </c>
      <c r="CV9" s="173" t="s">
        <v>696</v>
      </c>
      <c r="CW9" s="173" t="s">
        <v>696</v>
      </c>
      <c r="CX9" s="173" t="s">
        <v>696</v>
      </c>
      <c r="CY9" s="173" t="s">
        <v>696</v>
      </c>
      <c r="CZ9" s="173" t="s">
        <v>696</v>
      </c>
      <c r="DA9" s="173" t="s">
        <v>696</v>
      </c>
      <c r="DB9" s="173" t="s">
        <v>696</v>
      </c>
      <c r="DC9" s="173" t="s">
        <v>696</v>
      </c>
      <c r="DD9" s="173" t="s">
        <v>696</v>
      </c>
      <c r="DH9" s="169" t="s">
        <v>289</v>
      </c>
      <c r="DJ9" s="144" t="s">
        <v>708</v>
      </c>
    </row>
    <row r="10" spans="1:114" x14ac:dyDescent="0.2">
      <c r="A10" s="143"/>
      <c r="B10" s="143"/>
      <c r="C10" s="143"/>
      <c r="D10" s="144" t="s">
        <v>277</v>
      </c>
      <c r="E10" s="144"/>
      <c r="F10" s="144" t="s">
        <v>281</v>
      </c>
      <c r="G10" s="144"/>
      <c r="H10" s="144" t="s">
        <v>283</v>
      </c>
      <c r="I10" s="144"/>
      <c r="J10" s="144" t="s">
        <v>285</v>
      </c>
      <c r="K10" s="144"/>
      <c r="L10" s="144" t="s">
        <v>288</v>
      </c>
      <c r="M10" s="143"/>
      <c r="N10" s="144" t="s">
        <v>283</v>
      </c>
      <c r="O10" s="143"/>
      <c r="P10" s="144" t="s">
        <v>312</v>
      </c>
      <c r="Q10" s="144"/>
      <c r="R10" s="144" t="s">
        <v>312</v>
      </c>
      <c r="S10" s="144"/>
      <c r="T10" s="169" t="s">
        <v>311</v>
      </c>
      <c r="U10" s="144"/>
      <c r="V10" s="169" t="s">
        <v>314</v>
      </c>
      <c r="W10" s="169"/>
      <c r="X10" s="169" t="s">
        <v>698</v>
      </c>
      <c r="Y10" s="169" t="s">
        <v>670</v>
      </c>
      <c r="Z10" s="169" t="s">
        <v>669</v>
      </c>
      <c r="AA10" s="169" t="s">
        <v>669</v>
      </c>
      <c r="AB10" s="169" t="s">
        <v>669</v>
      </c>
      <c r="AC10" s="169" t="s">
        <v>669</v>
      </c>
      <c r="AD10" s="169" t="s">
        <v>669</v>
      </c>
      <c r="AE10" s="169" t="s">
        <v>669</v>
      </c>
      <c r="AF10" s="169" t="s">
        <v>669</v>
      </c>
      <c r="AG10" s="169" t="s">
        <v>669</v>
      </c>
      <c r="AH10" s="169" t="s">
        <v>669</v>
      </c>
      <c r="AI10" s="169" t="s">
        <v>669</v>
      </c>
      <c r="AJ10" s="169" t="s">
        <v>669</v>
      </c>
      <c r="AK10" s="169" t="s">
        <v>669</v>
      </c>
      <c r="AL10" s="169" t="s">
        <v>669</v>
      </c>
      <c r="AM10" s="169" t="s">
        <v>669</v>
      </c>
      <c r="AN10" s="169" t="s">
        <v>669</v>
      </c>
      <c r="AP10" s="169" t="s">
        <v>670</v>
      </c>
      <c r="AQ10" s="173" t="s">
        <v>696</v>
      </c>
      <c r="AR10" s="173" t="s">
        <v>696</v>
      </c>
      <c r="AS10" s="173" t="s">
        <v>696</v>
      </c>
      <c r="AT10" s="173" t="s">
        <v>696</v>
      </c>
      <c r="AU10" s="173" t="s">
        <v>696</v>
      </c>
      <c r="AV10" s="173" t="s">
        <v>696</v>
      </c>
      <c r="AW10" s="173" t="s">
        <v>696</v>
      </c>
      <c r="AX10" s="173" t="s">
        <v>696</v>
      </c>
      <c r="AY10" s="173" t="s">
        <v>696</v>
      </c>
      <c r="AZ10" s="173" t="s">
        <v>696</v>
      </c>
      <c r="BA10" s="173" t="s">
        <v>696</v>
      </c>
      <c r="BB10" s="173" t="s">
        <v>696</v>
      </c>
      <c r="BC10" s="173" t="s">
        <v>696</v>
      </c>
      <c r="BD10" s="173" t="s">
        <v>696</v>
      </c>
      <c r="BE10" s="173" t="s">
        <v>696</v>
      </c>
      <c r="BG10" s="169" t="s">
        <v>670</v>
      </c>
      <c r="BH10" s="173" t="s">
        <v>693</v>
      </c>
      <c r="BI10" s="173" t="s">
        <v>693</v>
      </c>
      <c r="BJ10" s="173" t="s">
        <v>693</v>
      </c>
      <c r="BK10" s="173" t="s">
        <v>693</v>
      </c>
      <c r="BL10" s="173" t="s">
        <v>693</v>
      </c>
      <c r="BM10" s="173" t="s">
        <v>693</v>
      </c>
      <c r="BN10" s="173" t="s">
        <v>693</v>
      </c>
      <c r="BO10" s="173" t="s">
        <v>693</v>
      </c>
      <c r="BP10" s="173" t="s">
        <v>693</v>
      </c>
      <c r="BQ10" s="173" t="s">
        <v>693</v>
      </c>
      <c r="BR10" s="173" t="s">
        <v>693</v>
      </c>
      <c r="BS10" s="173" t="s">
        <v>693</v>
      </c>
      <c r="BT10" s="173" t="s">
        <v>693</v>
      </c>
      <c r="BU10" s="173" t="s">
        <v>693</v>
      </c>
      <c r="BV10" s="173" t="s">
        <v>693</v>
      </c>
      <c r="BX10" s="169" t="s">
        <v>692</v>
      </c>
      <c r="BY10" s="169" t="s">
        <v>692</v>
      </c>
      <c r="BZ10" s="169" t="s">
        <v>692</v>
      </c>
      <c r="CA10" s="169" t="s">
        <v>692</v>
      </c>
      <c r="CB10" s="169" t="s">
        <v>692</v>
      </c>
      <c r="CC10" s="169" t="s">
        <v>692</v>
      </c>
      <c r="CD10" s="169" t="s">
        <v>692</v>
      </c>
      <c r="CE10" s="169" t="s">
        <v>692</v>
      </c>
      <c r="CF10" s="169" t="s">
        <v>692</v>
      </c>
      <c r="CG10" s="169" t="s">
        <v>692</v>
      </c>
      <c r="CH10" s="169" t="s">
        <v>692</v>
      </c>
      <c r="CI10" s="169" t="s">
        <v>692</v>
      </c>
      <c r="CJ10" s="169" t="s">
        <v>692</v>
      </c>
      <c r="CK10" s="169" t="s">
        <v>692</v>
      </c>
      <c r="CL10" s="169" t="s">
        <v>692</v>
      </c>
      <c r="CM10" s="169" t="s">
        <v>692</v>
      </c>
      <c r="CO10" s="169" t="s">
        <v>704</v>
      </c>
      <c r="CP10" s="169" t="s">
        <v>704</v>
      </c>
      <c r="CQ10" s="169" t="s">
        <v>704</v>
      </c>
      <c r="CR10" s="169" t="s">
        <v>704</v>
      </c>
      <c r="CS10" s="169" t="s">
        <v>704</v>
      </c>
      <c r="CT10" s="169" t="s">
        <v>704</v>
      </c>
      <c r="CU10" s="169" t="s">
        <v>704</v>
      </c>
      <c r="CV10" s="169" t="s">
        <v>704</v>
      </c>
      <c r="CW10" s="169" t="s">
        <v>704</v>
      </c>
      <c r="CX10" s="169" t="s">
        <v>704</v>
      </c>
      <c r="CY10" s="169" t="s">
        <v>704</v>
      </c>
      <c r="CZ10" s="169" t="s">
        <v>704</v>
      </c>
      <c r="DA10" s="169" t="s">
        <v>704</v>
      </c>
      <c r="DB10" s="169" t="s">
        <v>704</v>
      </c>
      <c r="DC10" s="169" t="s">
        <v>704</v>
      </c>
      <c r="DD10" s="169" t="s">
        <v>704</v>
      </c>
      <c r="DF10" s="173" t="s">
        <v>282</v>
      </c>
      <c r="DH10" s="173">
        <v>2020</v>
      </c>
      <c r="DJ10" s="144" t="s">
        <v>283</v>
      </c>
    </row>
    <row r="11" spans="1:114" x14ac:dyDescent="0.2">
      <c r="A11" s="143"/>
      <c r="B11" s="143"/>
      <c r="C11" s="143"/>
      <c r="D11" s="147">
        <v>44012</v>
      </c>
      <c r="E11" s="144"/>
      <c r="F11" s="147">
        <v>44012</v>
      </c>
      <c r="G11" s="144"/>
      <c r="H11" s="147">
        <v>44012</v>
      </c>
      <c r="I11" s="145"/>
      <c r="J11" s="148" t="s">
        <v>286</v>
      </c>
      <c r="K11" s="144"/>
      <c r="L11" s="148" t="s">
        <v>289</v>
      </c>
      <c r="M11" s="143"/>
      <c r="N11" s="147">
        <v>44012</v>
      </c>
      <c r="O11" s="143"/>
      <c r="P11" s="148" t="s">
        <v>313</v>
      </c>
      <c r="Q11" s="144"/>
      <c r="R11" s="148" t="s">
        <v>313</v>
      </c>
      <c r="S11" s="169"/>
      <c r="T11" s="148" t="s">
        <v>694</v>
      </c>
      <c r="U11" s="169"/>
      <c r="V11" s="148" t="s">
        <v>694</v>
      </c>
      <c r="W11" s="148"/>
      <c r="X11" s="148" t="s">
        <v>696</v>
      </c>
      <c r="Y11" s="147">
        <v>44196</v>
      </c>
      <c r="Z11" s="170" t="s">
        <v>672</v>
      </c>
      <c r="AA11" s="170" t="s">
        <v>673</v>
      </c>
      <c r="AB11" s="170" t="s">
        <v>674</v>
      </c>
      <c r="AC11" s="170" t="s">
        <v>675</v>
      </c>
      <c r="AD11" s="170" t="s">
        <v>676</v>
      </c>
      <c r="AE11" s="170" t="s">
        <v>677</v>
      </c>
      <c r="AF11" s="170" t="s">
        <v>678</v>
      </c>
      <c r="AG11" s="170" t="s">
        <v>679</v>
      </c>
      <c r="AH11" s="170" t="s">
        <v>680</v>
      </c>
      <c r="AI11" s="170" t="s">
        <v>681</v>
      </c>
      <c r="AJ11" s="170" t="s">
        <v>682</v>
      </c>
      <c r="AK11" s="170" t="s">
        <v>683</v>
      </c>
      <c r="AL11" s="170" t="s">
        <v>684</v>
      </c>
      <c r="AM11" s="170" t="s">
        <v>685</v>
      </c>
      <c r="AN11" s="170" t="s">
        <v>686</v>
      </c>
      <c r="AP11" s="147">
        <v>44196</v>
      </c>
      <c r="AQ11" s="170" t="s">
        <v>672</v>
      </c>
      <c r="AR11" s="170" t="s">
        <v>673</v>
      </c>
      <c r="AS11" s="170" t="s">
        <v>674</v>
      </c>
      <c r="AT11" s="170" t="s">
        <v>675</v>
      </c>
      <c r="AU11" s="170" t="s">
        <v>676</v>
      </c>
      <c r="AV11" s="170" t="s">
        <v>677</v>
      </c>
      <c r="AW11" s="170" t="s">
        <v>678</v>
      </c>
      <c r="AX11" s="170" t="s">
        <v>679</v>
      </c>
      <c r="AY11" s="170" t="s">
        <v>680</v>
      </c>
      <c r="AZ11" s="170" t="s">
        <v>681</v>
      </c>
      <c r="BA11" s="170" t="s">
        <v>682</v>
      </c>
      <c r="BB11" s="170" t="s">
        <v>683</v>
      </c>
      <c r="BC11" s="170" t="s">
        <v>684</v>
      </c>
      <c r="BD11" s="170" t="s">
        <v>685</v>
      </c>
      <c r="BE11" s="170" t="s">
        <v>686</v>
      </c>
      <c r="BG11" s="147">
        <v>44196</v>
      </c>
      <c r="BH11" s="170" t="s">
        <v>672</v>
      </c>
      <c r="BI11" s="170" t="s">
        <v>673</v>
      </c>
      <c r="BJ11" s="170" t="s">
        <v>674</v>
      </c>
      <c r="BK11" s="170" t="s">
        <v>675</v>
      </c>
      <c r="BL11" s="170" t="s">
        <v>676</v>
      </c>
      <c r="BM11" s="170" t="s">
        <v>677</v>
      </c>
      <c r="BN11" s="170" t="s">
        <v>678</v>
      </c>
      <c r="BO11" s="170" t="s">
        <v>679</v>
      </c>
      <c r="BP11" s="170" t="s">
        <v>680</v>
      </c>
      <c r="BQ11" s="170" t="s">
        <v>681</v>
      </c>
      <c r="BR11" s="170" t="s">
        <v>682</v>
      </c>
      <c r="BS11" s="170" t="s">
        <v>683</v>
      </c>
      <c r="BT11" s="170" t="s">
        <v>684</v>
      </c>
      <c r="BU11" s="170" t="s">
        <v>685</v>
      </c>
      <c r="BV11" s="170" t="s">
        <v>686</v>
      </c>
      <c r="BX11" s="147">
        <v>44196</v>
      </c>
      <c r="BY11" s="147">
        <v>44561</v>
      </c>
      <c r="BZ11" s="147">
        <v>44926</v>
      </c>
      <c r="CA11" s="147">
        <v>45291</v>
      </c>
      <c r="CB11" s="147">
        <v>45657</v>
      </c>
      <c r="CC11" s="147">
        <v>46022</v>
      </c>
      <c r="CD11" s="147">
        <v>46387</v>
      </c>
      <c r="CE11" s="147">
        <v>46752</v>
      </c>
      <c r="CF11" s="147">
        <v>47118</v>
      </c>
      <c r="CG11" s="147">
        <v>47483</v>
      </c>
      <c r="CH11" s="147">
        <v>47848</v>
      </c>
      <c r="CI11" s="147">
        <v>48213</v>
      </c>
      <c r="CJ11" s="147">
        <v>48579</v>
      </c>
      <c r="CK11" s="147">
        <v>48944</v>
      </c>
      <c r="CL11" s="147">
        <v>49309</v>
      </c>
      <c r="CM11" s="147">
        <v>49674</v>
      </c>
      <c r="CO11" s="147">
        <v>44196</v>
      </c>
      <c r="CP11" s="147">
        <v>44561</v>
      </c>
      <c r="CQ11" s="147">
        <v>44926</v>
      </c>
      <c r="CR11" s="147">
        <v>45291</v>
      </c>
      <c r="CS11" s="147">
        <v>45657</v>
      </c>
      <c r="CT11" s="147">
        <v>46022</v>
      </c>
      <c r="CU11" s="147">
        <v>46387</v>
      </c>
      <c r="CV11" s="147">
        <v>46752</v>
      </c>
      <c r="CW11" s="147">
        <v>47118</v>
      </c>
      <c r="CX11" s="147">
        <v>47483</v>
      </c>
      <c r="CY11" s="147">
        <v>47848</v>
      </c>
      <c r="CZ11" s="147">
        <v>48213</v>
      </c>
      <c r="DA11" s="147">
        <v>48579</v>
      </c>
      <c r="DB11" s="147">
        <v>48944</v>
      </c>
      <c r="DC11" s="147">
        <v>49309</v>
      </c>
      <c r="DD11" s="147">
        <v>49674</v>
      </c>
      <c r="DF11" s="147">
        <v>49674</v>
      </c>
      <c r="DH11" s="148" t="s">
        <v>705</v>
      </c>
      <c r="DJ11" s="147">
        <v>49674</v>
      </c>
    </row>
    <row r="12" spans="1:114" x14ac:dyDescent="0.2">
      <c r="A12" s="143" t="s">
        <v>269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</row>
    <row r="13" spans="1:114" x14ac:dyDescent="0.2">
      <c r="A13" s="143" t="s">
        <v>721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114" x14ac:dyDescent="0.2">
      <c r="A14" s="143"/>
      <c r="B14" s="143" t="s">
        <v>290</v>
      </c>
      <c r="C14" s="143"/>
      <c r="D14" s="146">
        <v>18754074</v>
      </c>
      <c r="E14" s="146"/>
      <c r="F14" s="146">
        <v>-17220582</v>
      </c>
      <c r="G14" s="143"/>
      <c r="H14" s="146">
        <f t="shared" ref="H14:H17" si="0">SUM(D14:F14)</f>
        <v>1533492</v>
      </c>
      <c r="I14" s="143"/>
      <c r="J14" s="149">
        <v>-7.0000000000000007E-2</v>
      </c>
      <c r="K14" s="143"/>
      <c r="L14" s="146">
        <f>D14*-J14</f>
        <v>1312785.1800000002</v>
      </c>
      <c r="M14" s="143"/>
      <c r="N14" s="150">
        <f>H14+L14</f>
        <v>2846277.18</v>
      </c>
      <c r="O14" s="143"/>
      <c r="P14" s="167">
        <v>1.7600000000000001E-2</v>
      </c>
      <c r="Q14" s="167"/>
      <c r="R14" s="167">
        <v>3.4000000000000002E-2</v>
      </c>
      <c r="S14" s="167"/>
      <c r="T14" s="146">
        <f>D14*P14</f>
        <v>330071.70240000001</v>
      </c>
      <c r="U14" s="167"/>
      <c r="V14" s="146">
        <f>D14*R14</f>
        <v>637638.51600000006</v>
      </c>
      <c r="W14" s="146"/>
      <c r="X14" s="146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114" x14ac:dyDescent="0.2">
      <c r="A15" s="143"/>
      <c r="B15" s="143" t="s">
        <v>297</v>
      </c>
      <c r="C15" s="143"/>
      <c r="D15" s="146">
        <v>0</v>
      </c>
      <c r="E15" s="146"/>
      <c r="F15" s="146">
        <v>0</v>
      </c>
      <c r="G15" s="143"/>
      <c r="H15" s="146">
        <f t="shared" si="0"/>
        <v>0</v>
      </c>
      <c r="I15" s="143"/>
      <c r="J15" s="149">
        <v>-7.0000000000000007E-2</v>
      </c>
      <c r="K15" s="143"/>
      <c r="L15" s="146">
        <f t="shared" ref="L15:L21" si="1">D15*-J15</f>
        <v>0</v>
      </c>
      <c r="M15" s="143"/>
      <c r="N15" s="150">
        <f t="shared" ref="N15:N21" si="2">H15+L15</f>
        <v>0</v>
      </c>
      <c r="O15" s="143"/>
      <c r="P15" s="167"/>
      <c r="Q15" s="167"/>
      <c r="R15" s="167"/>
      <c r="S15" s="167"/>
      <c r="T15" s="146">
        <f t="shared" ref="T15:T78" si="3">D15*P15</f>
        <v>0</v>
      </c>
      <c r="U15" s="167"/>
      <c r="V15" s="146">
        <f t="shared" ref="V15:V78" si="4">D15*R15</f>
        <v>0</v>
      </c>
      <c r="W15" s="146"/>
      <c r="X15" s="146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</row>
    <row r="16" spans="1:114" x14ac:dyDescent="0.2">
      <c r="A16" s="143"/>
      <c r="B16" s="143" t="s">
        <v>291</v>
      </c>
      <c r="C16" s="143"/>
      <c r="D16" s="146">
        <v>184942674</v>
      </c>
      <c r="E16" s="146"/>
      <c r="F16" s="146">
        <v>-58284730</v>
      </c>
      <c r="G16" s="146"/>
      <c r="H16" s="146">
        <f t="shared" si="0"/>
        <v>126657944</v>
      </c>
      <c r="I16" s="146"/>
      <c r="J16" s="149">
        <v>-7.0000000000000007E-2</v>
      </c>
      <c r="K16" s="146"/>
      <c r="L16" s="146">
        <f t="shared" si="1"/>
        <v>12945987.180000002</v>
      </c>
      <c r="M16" s="143"/>
      <c r="N16" s="150">
        <f t="shared" si="2"/>
        <v>139603931.18000001</v>
      </c>
      <c r="O16" s="146"/>
      <c r="P16" s="167">
        <v>6.1499999999999999E-2</v>
      </c>
      <c r="Q16" s="167"/>
      <c r="R16" s="167">
        <v>0.17019999999999999</v>
      </c>
      <c r="S16" s="167"/>
      <c r="T16" s="146">
        <f t="shared" si="3"/>
        <v>11373974.450999999</v>
      </c>
      <c r="U16" s="167"/>
      <c r="V16" s="146">
        <f t="shared" si="4"/>
        <v>31477243.114799999</v>
      </c>
      <c r="W16" s="146"/>
      <c r="X16" s="146"/>
      <c r="Y16" s="146"/>
      <c r="Z16" s="146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</row>
    <row r="17" spans="1:114" x14ac:dyDescent="0.2">
      <c r="A17" s="143"/>
      <c r="B17" s="143" t="s">
        <v>298</v>
      </c>
      <c r="C17" s="143"/>
      <c r="D17" s="146">
        <v>16811977</v>
      </c>
      <c r="E17" s="146"/>
      <c r="F17" s="146">
        <v>-9504810</v>
      </c>
      <c r="G17" s="146"/>
      <c r="H17" s="146">
        <f t="shared" si="0"/>
        <v>7307167</v>
      </c>
      <c r="I17" s="146"/>
      <c r="J17" s="149">
        <v>-7.0000000000000007E-2</v>
      </c>
      <c r="K17" s="146"/>
      <c r="L17" s="146">
        <f t="shared" si="1"/>
        <v>1176838.3900000001</v>
      </c>
      <c r="M17" s="143"/>
      <c r="N17" s="150">
        <f t="shared" si="2"/>
        <v>8484005.3900000006</v>
      </c>
      <c r="O17" s="146"/>
      <c r="P17" s="167">
        <v>3.6700000000000003E-2</v>
      </c>
      <c r="Q17" s="167"/>
      <c r="R17" s="167">
        <v>0.1142</v>
      </c>
      <c r="S17" s="167"/>
      <c r="T17" s="146">
        <f t="shared" si="3"/>
        <v>616999.55590000004</v>
      </c>
      <c r="U17" s="167"/>
      <c r="V17" s="146">
        <f t="shared" si="4"/>
        <v>1919927.7733999998</v>
      </c>
      <c r="W17" s="146"/>
      <c r="X17" s="146"/>
      <c r="Y17" s="146"/>
      <c r="Z17" s="146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</row>
    <row r="18" spans="1:114" x14ac:dyDescent="0.2">
      <c r="A18" s="143"/>
      <c r="B18" s="143" t="s">
        <v>292</v>
      </c>
      <c r="C18" s="143"/>
      <c r="D18" s="146">
        <v>27258907</v>
      </c>
      <c r="E18" s="146"/>
      <c r="F18" s="146">
        <v>-12185078</v>
      </c>
      <c r="G18" s="146"/>
      <c r="H18" s="146">
        <f>SUM(D18:F18)</f>
        <v>15073829</v>
      </c>
      <c r="I18" s="146"/>
      <c r="J18" s="149">
        <v>-7.0000000000000007E-2</v>
      </c>
      <c r="K18" s="146"/>
      <c r="L18" s="146">
        <f t="shared" si="1"/>
        <v>1908123.4900000002</v>
      </c>
      <c r="M18" s="143"/>
      <c r="N18" s="150">
        <f t="shared" si="2"/>
        <v>16981952.490000002</v>
      </c>
      <c r="O18" s="146"/>
      <c r="P18" s="167">
        <v>4.7600000000000003E-2</v>
      </c>
      <c r="Q18" s="167"/>
      <c r="R18" s="167">
        <v>0.1404</v>
      </c>
      <c r="S18" s="167"/>
      <c r="T18" s="146">
        <f t="shared" si="3"/>
        <v>1297523.9732000001</v>
      </c>
      <c r="U18" s="167"/>
      <c r="V18" s="146">
        <f t="shared" si="4"/>
        <v>3827150.5427999999</v>
      </c>
      <c r="W18" s="146"/>
      <c r="X18" s="146"/>
      <c r="Y18" s="146"/>
      <c r="Z18" s="146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</row>
    <row r="19" spans="1:114" x14ac:dyDescent="0.2">
      <c r="A19" s="143"/>
      <c r="B19" s="143" t="s">
        <v>293</v>
      </c>
      <c r="C19" s="143"/>
      <c r="D19" s="146">
        <v>18109189</v>
      </c>
      <c r="E19" s="146"/>
      <c r="F19" s="146">
        <v>-12367099</v>
      </c>
      <c r="G19" s="146"/>
      <c r="H19" s="146">
        <f t="shared" ref="H19:H21" si="5">SUM(D19:F19)</f>
        <v>5742090</v>
      </c>
      <c r="I19" s="146"/>
      <c r="J19" s="149">
        <v>-7.0000000000000007E-2</v>
      </c>
      <c r="K19" s="146"/>
      <c r="L19" s="146">
        <f t="shared" si="1"/>
        <v>1267643.2300000002</v>
      </c>
      <c r="M19" s="143"/>
      <c r="N19" s="150">
        <f t="shared" si="2"/>
        <v>7009733.2300000004</v>
      </c>
      <c r="O19" s="146"/>
      <c r="P19" s="167">
        <v>3.3099999999999997E-2</v>
      </c>
      <c r="Q19" s="167"/>
      <c r="R19" s="167">
        <v>8.6699999999999999E-2</v>
      </c>
      <c r="S19" s="167"/>
      <c r="T19" s="146">
        <f t="shared" si="3"/>
        <v>599414.15590000001</v>
      </c>
      <c r="U19" s="167"/>
      <c r="V19" s="146">
        <f t="shared" si="4"/>
        <v>1570066.6862999999</v>
      </c>
      <c r="W19" s="146"/>
      <c r="X19" s="146"/>
      <c r="Y19" s="146"/>
      <c r="Z19" s="146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</row>
    <row r="20" spans="1:114" x14ac:dyDescent="0.2">
      <c r="A20" s="143"/>
      <c r="B20" s="143" t="s">
        <v>299</v>
      </c>
      <c r="C20" s="143"/>
      <c r="D20" s="146">
        <v>202167</v>
      </c>
      <c r="E20" s="146"/>
      <c r="F20" s="146">
        <v>-36884</v>
      </c>
      <c r="G20" s="146"/>
      <c r="H20" s="146">
        <f t="shared" si="5"/>
        <v>165283</v>
      </c>
      <c r="I20" s="146"/>
      <c r="J20" s="149">
        <v>-7.0000000000000007E-2</v>
      </c>
      <c r="K20" s="146"/>
      <c r="L20" s="146">
        <f t="shared" si="1"/>
        <v>14151.69</v>
      </c>
      <c r="M20" s="143"/>
      <c r="N20" s="150">
        <f t="shared" si="2"/>
        <v>179434.69</v>
      </c>
      <c r="O20" s="146"/>
      <c r="P20" s="167">
        <v>6.9999999999999999E-4</v>
      </c>
      <c r="Q20" s="167"/>
      <c r="R20" s="167">
        <v>0.19989999999999999</v>
      </c>
      <c r="S20" s="167"/>
      <c r="T20" s="146">
        <f t="shared" si="3"/>
        <v>141.51689999999999</v>
      </c>
      <c r="U20" s="167"/>
      <c r="V20" s="146">
        <f t="shared" si="4"/>
        <v>40413.183299999997</v>
      </c>
      <c r="W20" s="146"/>
      <c r="X20" s="146"/>
      <c r="Y20" s="146"/>
      <c r="Z20" s="146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1:114" x14ac:dyDescent="0.2">
      <c r="A21" s="143"/>
      <c r="B21" s="143" t="s">
        <v>294</v>
      </c>
      <c r="C21" s="143"/>
      <c r="D21" s="152">
        <v>719268</v>
      </c>
      <c r="E21" s="146"/>
      <c r="F21" s="152">
        <v>-511529</v>
      </c>
      <c r="G21" s="146"/>
      <c r="H21" s="152">
        <f t="shared" si="5"/>
        <v>207739</v>
      </c>
      <c r="I21" s="146"/>
      <c r="J21" s="149">
        <v>-7.0000000000000007E-2</v>
      </c>
      <c r="K21" s="146"/>
      <c r="L21" s="152">
        <f t="shared" si="1"/>
        <v>50348.76</v>
      </c>
      <c r="M21" s="143"/>
      <c r="N21" s="153">
        <f t="shared" si="2"/>
        <v>258087.76</v>
      </c>
      <c r="O21" s="146"/>
      <c r="P21" s="167">
        <v>4.2299999999999997E-2</v>
      </c>
      <c r="Q21" s="167"/>
      <c r="R21" s="167">
        <v>8.4900000000000003E-2</v>
      </c>
      <c r="S21" s="167"/>
      <c r="T21" s="152">
        <f t="shared" si="3"/>
        <v>30425.036399999997</v>
      </c>
      <c r="U21" s="167"/>
      <c r="V21" s="152">
        <f t="shared" si="4"/>
        <v>61065.853200000005</v>
      </c>
      <c r="W21" s="155"/>
      <c r="X21" s="155"/>
      <c r="Y21" s="146"/>
      <c r="Z21" s="146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1:114" x14ac:dyDescent="0.2">
      <c r="A22" s="143"/>
      <c r="B22" s="143" t="s">
        <v>295</v>
      </c>
      <c r="C22" s="143"/>
      <c r="D22" s="146">
        <f>SUM(D14:D21)</f>
        <v>266798256</v>
      </c>
      <c r="E22" s="146"/>
      <c r="F22" s="146">
        <f>SUM(F14:F21)</f>
        <v>-110110712</v>
      </c>
      <c r="G22" s="146"/>
      <c r="H22" s="146">
        <f>SUM(H14:H21)</f>
        <v>156687544</v>
      </c>
      <c r="I22" s="146"/>
      <c r="J22" s="149"/>
      <c r="K22" s="146"/>
      <c r="L22" s="146">
        <f>SUM(L14:L21)</f>
        <v>18675877.920000006</v>
      </c>
      <c r="M22" s="146"/>
      <c r="N22" s="146">
        <f>SUM(N14:N21)</f>
        <v>175363421.91999999</v>
      </c>
      <c r="O22" s="146"/>
      <c r="P22" s="167"/>
      <c r="Q22" s="167"/>
      <c r="R22" s="167"/>
      <c r="S22" s="167"/>
      <c r="T22" s="146">
        <f>SUM(T14:T21)</f>
        <v>14248550.3917</v>
      </c>
      <c r="U22" s="167"/>
      <c r="V22" s="146">
        <f>SUM(V14:V21)</f>
        <v>39533505.669800006</v>
      </c>
      <c r="W22" s="146"/>
      <c r="X22" s="167">
        <f>D22/$D$82</f>
        <v>7.9669486383314198E-2</v>
      </c>
      <c r="Y22" s="146">
        <f>$Y$4*X22*0.5</f>
        <v>2468163.3172481246</v>
      </c>
      <c r="Z22" s="146">
        <f>Z$4*$X22</f>
        <v>4760596.6209400902</v>
      </c>
      <c r="AA22" s="146">
        <f t="shared" ref="AA22:AC22" si="6">AA$4*$X22</f>
        <v>3821203.3499612026</v>
      </c>
      <c r="AB22" s="146">
        <f t="shared" si="6"/>
        <v>3705673.9904008675</v>
      </c>
      <c r="AC22" s="146">
        <f t="shared" si="6"/>
        <v>3705673.9904008675</v>
      </c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P22" s="146">
        <f>$D22+(Y22*0.5)</f>
        <v>268032337.65862405</v>
      </c>
      <c r="AQ22" s="146">
        <f>$D22+Y22+(Z22*0.5)</f>
        <v>271646717.62771815</v>
      </c>
      <c r="AR22" s="146">
        <f>AQ22+(Z22*0.5)+(AA22*0.5)</f>
        <v>275937617.61316878</v>
      </c>
      <c r="AS22" s="146">
        <f t="shared" ref="AS22:BE22" si="7">AR22+(AA22*0.5)+(AB22*0.5)</f>
        <v>279701056.28334981</v>
      </c>
      <c r="AT22" s="146">
        <f t="shared" si="7"/>
        <v>283406730.27375072</v>
      </c>
      <c r="AU22" s="146">
        <f t="shared" si="7"/>
        <v>285259567.26895118</v>
      </c>
      <c r="AV22" s="146">
        <f t="shared" si="7"/>
        <v>285259567.26895118</v>
      </c>
      <c r="AW22" s="146">
        <f t="shared" si="7"/>
        <v>285259567.26895118</v>
      </c>
      <c r="AX22" s="146">
        <f t="shared" si="7"/>
        <v>285259567.26895118</v>
      </c>
      <c r="AY22" s="146">
        <f t="shared" si="7"/>
        <v>285259567.26895118</v>
      </c>
      <c r="AZ22" s="146">
        <f t="shared" si="7"/>
        <v>285259567.26895118</v>
      </c>
      <c r="BA22" s="146">
        <f t="shared" si="7"/>
        <v>285259567.26895118</v>
      </c>
      <c r="BB22" s="146">
        <f t="shared" si="7"/>
        <v>285259567.26895118</v>
      </c>
      <c r="BC22" s="146">
        <f t="shared" si="7"/>
        <v>285259567.26895118</v>
      </c>
      <c r="BD22" s="146">
        <f t="shared" si="7"/>
        <v>285259567.26895118</v>
      </c>
      <c r="BE22" s="146">
        <f t="shared" si="7"/>
        <v>285259567.26895118</v>
      </c>
      <c r="BG22" s="146">
        <f>AP22*$T23</f>
        <v>14314457.399354419</v>
      </c>
      <c r="BH22" s="146">
        <f>(AQ22*$T23*0.5)+(AQ22*$V23*0.5)</f>
        <v>27379712.325361677</v>
      </c>
      <c r="BI22" s="146">
        <f>(AR22*$V23)</f>
        <v>40887753.668154836</v>
      </c>
      <c r="BJ22" s="146">
        <f t="shared" ref="BJ22:BK22" si="8">(AS22*$V23)</f>
        <v>41445410.701735847</v>
      </c>
      <c r="BK22" s="146">
        <f t="shared" si="8"/>
        <v>41994508.307943381</v>
      </c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X22" s="150">
        <f>F22-BG22</f>
        <v>-124425169.39935441</v>
      </c>
      <c r="BY22" s="150">
        <f>BX22-BH22</f>
        <v>-151804881.7247161</v>
      </c>
      <c r="BZ22" s="150">
        <f>BY22-BI22</f>
        <v>-192692635.39287093</v>
      </c>
      <c r="CA22" s="146">
        <f t="shared" ref="CA22:CM22" si="9">BZ22-BJ22</f>
        <v>-234138046.09460679</v>
      </c>
      <c r="CB22" s="146">
        <f t="shared" si="9"/>
        <v>-276132554.40255016</v>
      </c>
      <c r="CC22" s="146">
        <f t="shared" si="9"/>
        <v>-276132554.40255016</v>
      </c>
      <c r="CD22" s="146">
        <f t="shared" si="9"/>
        <v>-276132554.40255016</v>
      </c>
      <c r="CE22" s="146">
        <f t="shared" si="9"/>
        <v>-276132554.40255016</v>
      </c>
      <c r="CF22" s="146">
        <f t="shared" si="9"/>
        <v>-276132554.40255016</v>
      </c>
      <c r="CG22" s="146">
        <f t="shared" si="9"/>
        <v>-276132554.40255016</v>
      </c>
      <c r="CH22" s="146">
        <f t="shared" si="9"/>
        <v>-276132554.40255016</v>
      </c>
      <c r="CI22" s="146">
        <f t="shared" si="9"/>
        <v>-276132554.40255016</v>
      </c>
      <c r="CJ22" s="146">
        <f t="shared" si="9"/>
        <v>-276132554.40255016</v>
      </c>
      <c r="CK22" s="146">
        <f t="shared" si="9"/>
        <v>-276132554.40255016</v>
      </c>
      <c r="CL22" s="146">
        <f t="shared" si="9"/>
        <v>-276132554.40255016</v>
      </c>
      <c r="CM22" s="146">
        <f t="shared" si="9"/>
        <v>-276132554.40255016</v>
      </c>
      <c r="CO22" s="150">
        <f>D22+Y22</f>
        <v>269266419.31724811</v>
      </c>
      <c r="CP22" s="150">
        <f>CO22+Z22</f>
        <v>274027015.9381882</v>
      </c>
      <c r="CQ22" s="150">
        <f t="shared" ref="CQ22:DD22" si="10">CP22+AA22</f>
        <v>277848219.28814942</v>
      </c>
      <c r="CR22" s="150">
        <f t="shared" si="10"/>
        <v>281553893.27855027</v>
      </c>
      <c r="CS22" s="150">
        <f t="shared" si="10"/>
        <v>285259567.26895112</v>
      </c>
      <c r="CT22" s="150">
        <f t="shared" si="10"/>
        <v>285259567.26895112</v>
      </c>
      <c r="CU22" s="150">
        <f t="shared" si="10"/>
        <v>285259567.26895112</v>
      </c>
      <c r="CV22" s="150">
        <f t="shared" si="10"/>
        <v>285259567.26895112</v>
      </c>
      <c r="CW22" s="150">
        <f t="shared" si="10"/>
        <v>285259567.26895112</v>
      </c>
      <c r="CX22" s="150">
        <f t="shared" si="10"/>
        <v>285259567.26895112</v>
      </c>
      <c r="CY22" s="150">
        <f t="shared" si="10"/>
        <v>285259567.26895112</v>
      </c>
      <c r="CZ22" s="150">
        <f t="shared" si="10"/>
        <v>285259567.26895112</v>
      </c>
      <c r="DA22" s="150">
        <f t="shared" si="10"/>
        <v>285259567.26895112</v>
      </c>
      <c r="DB22" s="150">
        <f t="shared" si="10"/>
        <v>285259567.26895112</v>
      </c>
      <c r="DC22" s="150">
        <f t="shared" si="10"/>
        <v>285259567.26895112</v>
      </c>
      <c r="DD22" s="150">
        <f t="shared" si="10"/>
        <v>285259567.26895112</v>
      </c>
      <c r="DF22" s="146">
        <f>DD22+CM22</f>
        <v>9127012.8664009571</v>
      </c>
      <c r="DH22" s="150">
        <f>L22</f>
        <v>18675877.920000006</v>
      </c>
      <c r="DJ22" s="150">
        <f>DF22+DH22</f>
        <v>27802890.786400963</v>
      </c>
    </row>
    <row r="23" spans="1:114" x14ac:dyDescent="0.2">
      <c r="A23" s="143"/>
      <c r="B23" s="143"/>
      <c r="C23" s="143"/>
      <c r="D23" s="146"/>
      <c r="E23" s="146"/>
      <c r="F23" s="146"/>
      <c r="G23" s="146"/>
      <c r="H23" s="146"/>
      <c r="I23" s="146"/>
      <c r="J23" s="149"/>
      <c r="K23" s="146"/>
      <c r="L23" s="146"/>
      <c r="M23" s="146"/>
      <c r="N23" s="146"/>
      <c r="O23" s="146"/>
      <c r="P23" s="167"/>
      <c r="Q23" s="167"/>
      <c r="R23" s="167"/>
      <c r="S23" s="167"/>
      <c r="T23" s="167">
        <f>T22/D22</f>
        <v>5.3405710387027419E-2</v>
      </c>
      <c r="U23" s="167"/>
      <c r="V23" s="167">
        <f>V22/D22</f>
        <v>0.1481775265794841</v>
      </c>
      <c r="W23" s="167"/>
      <c r="X23" s="167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</row>
    <row r="24" spans="1:114" x14ac:dyDescent="0.2">
      <c r="A24" s="143" t="s">
        <v>722</v>
      </c>
      <c r="B24" s="143"/>
      <c r="C24" s="143"/>
      <c r="D24" s="146"/>
      <c r="E24" s="146"/>
      <c r="F24" s="146"/>
      <c r="G24" s="146"/>
      <c r="H24" s="146"/>
      <c r="I24" s="146"/>
      <c r="J24" s="149"/>
      <c r="K24" s="146"/>
      <c r="L24" s="146"/>
      <c r="M24" s="146"/>
      <c r="N24" s="146"/>
      <c r="O24" s="146"/>
      <c r="P24" s="167"/>
      <c r="Q24" s="167"/>
      <c r="R24" s="167"/>
      <c r="S24" s="167"/>
      <c r="T24" s="146"/>
      <c r="U24" s="167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114" x14ac:dyDescent="0.2">
      <c r="A25" s="143"/>
      <c r="B25" s="143" t="s">
        <v>290</v>
      </c>
      <c r="C25" s="143"/>
      <c r="D25" s="146">
        <v>19795540</v>
      </c>
      <c r="E25" s="146"/>
      <c r="F25" s="146">
        <v>-10207821</v>
      </c>
      <c r="G25" s="146"/>
      <c r="H25" s="146">
        <f t="shared" ref="H25:H33" si="11">SUM(D25:F25)</f>
        <v>9587719</v>
      </c>
      <c r="I25" s="146"/>
      <c r="J25" s="149">
        <v>-7.0000000000000007E-2</v>
      </c>
      <c r="K25" s="146"/>
      <c r="L25" s="146">
        <f t="shared" ref="L25:L33" si="12">D25*-J25</f>
        <v>1385687.8</v>
      </c>
      <c r="M25" s="143"/>
      <c r="N25" s="150">
        <f t="shared" ref="N25:N33" si="13">H25+L25</f>
        <v>10973406.800000001</v>
      </c>
      <c r="O25" s="146"/>
      <c r="P25" s="167">
        <v>2.3099999999999999E-2</v>
      </c>
      <c r="Q25" s="167"/>
      <c r="R25" s="167">
        <v>6.9800000000000001E-2</v>
      </c>
      <c r="S25" s="167"/>
      <c r="T25" s="146">
        <f t="shared" si="3"/>
        <v>457276.97399999999</v>
      </c>
      <c r="U25" s="167"/>
      <c r="V25" s="146">
        <f t="shared" si="4"/>
        <v>1381728.692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</row>
    <row r="26" spans="1:114" x14ac:dyDescent="0.2">
      <c r="A26" s="143"/>
      <c r="B26" s="143" t="s">
        <v>297</v>
      </c>
      <c r="C26" s="143"/>
      <c r="D26" s="146">
        <v>465</v>
      </c>
      <c r="E26" s="146"/>
      <c r="F26" s="146">
        <v>-498</v>
      </c>
      <c r="G26" s="146"/>
      <c r="H26" s="146">
        <f t="shared" si="11"/>
        <v>-33</v>
      </c>
      <c r="I26" s="146"/>
      <c r="J26" s="149">
        <v>-7.0000000000000007E-2</v>
      </c>
      <c r="K26" s="146"/>
      <c r="L26" s="146">
        <f t="shared" si="12"/>
        <v>32.550000000000004</v>
      </c>
      <c r="M26" s="143"/>
      <c r="N26" s="150">
        <f t="shared" si="13"/>
        <v>-0.44999999999999574</v>
      </c>
      <c r="O26" s="146"/>
      <c r="P26" s="167"/>
      <c r="Q26" s="167"/>
      <c r="R26" s="167"/>
      <c r="S26" s="167"/>
      <c r="T26" s="146">
        <f t="shared" si="3"/>
        <v>0</v>
      </c>
      <c r="U26" s="167"/>
      <c r="V26" s="146">
        <f t="shared" si="4"/>
        <v>0</v>
      </c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114" x14ac:dyDescent="0.2">
      <c r="A27" s="143"/>
      <c r="B27" s="143" t="s">
        <v>291</v>
      </c>
      <c r="C27" s="143"/>
      <c r="D27" s="146">
        <v>212884171</v>
      </c>
      <c r="E27" s="146"/>
      <c r="F27" s="146">
        <v>-44545536</v>
      </c>
      <c r="G27" s="146"/>
      <c r="H27" s="146">
        <f t="shared" si="11"/>
        <v>168338635</v>
      </c>
      <c r="I27" s="146"/>
      <c r="J27" s="149">
        <v>-7.0000000000000007E-2</v>
      </c>
      <c r="K27" s="146"/>
      <c r="L27" s="146">
        <f t="shared" si="12"/>
        <v>14901891.970000001</v>
      </c>
      <c r="M27" s="143"/>
      <c r="N27" s="150">
        <f t="shared" si="13"/>
        <v>183240526.97</v>
      </c>
      <c r="O27" s="146"/>
      <c r="P27" s="167">
        <v>6.2700000000000006E-2</v>
      </c>
      <c r="Q27" s="167"/>
      <c r="R27" s="167">
        <v>0.1105</v>
      </c>
      <c r="S27" s="167"/>
      <c r="T27" s="146">
        <f t="shared" si="3"/>
        <v>13347837.5217</v>
      </c>
      <c r="U27" s="167"/>
      <c r="V27" s="146">
        <f t="shared" si="4"/>
        <v>23523700.895500001</v>
      </c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</row>
    <row r="28" spans="1:114" x14ac:dyDescent="0.2">
      <c r="A28" s="143"/>
      <c r="B28" s="143" t="s">
        <v>298</v>
      </c>
      <c r="C28" s="143"/>
      <c r="D28" s="146">
        <v>113357088</v>
      </c>
      <c r="E28" s="151"/>
      <c r="F28" s="146">
        <v>-12857330</v>
      </c>
      <c r="G28" s="146"/>
      <c r="H28" s="146">
        <f t="shared" si="11"/>
        <v>100499758</v>
      </c>
      <c r="I28" s="146"/>
      <c r="J28" s="149">
        <v>-7.0000000000000007E-2</v>
      </c>
      <c r="K28" s="146"/>
      <c r="L28" s="146">
        <f t="shared" si="12"/>
        <v>7934996.1600000011</v>
      </c>
      <c r="M28" s="143"/>
      <c r="N28" s="150">
        <f t="shared" si="13"/>
        <v>108434754.16</v>
      </c>
      <c r="O28" s="146"/>
      <c r="P28" s="167">
        <v>6.7799999999999999E-2</v>
      </c>
      <c r="Q28" s="167"/>
      <c r="R28" s="167">
        <v>0.12230000000000001</v>
      </c>
      <c r="S28" s="167"/>
      <c r="T28" s="146">
        <f t="shared" si="3"/>
        <v>7685610.5663999999</v>
      </c>
      <c r="U28" s="167"/>
      <c r="V28" s="146">
        <f t="shared" si="4"/>
        <v>13863571.862400001</v>
      </c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</row>
    <row r="29" spans="1:114" x14ac:dyDescent="0.2">
      <c r="A29" s="143"/>
      <c r="B29" s="143" t="s">
        <v>292</v>
      </c>
      <c r="C29" s="143"/>
      <c r="D29" s="146">
        <v>31310218</v>
      </c>
      <c r="E29" s="146"/>
      <c r="F29" s="146">
        <v>-12895686</v>
      </c>
      <c r="G29" s="146"/>
      <c r="H29" s="146">
        <f t="shared" si="11"/>
        <v>18414532</v>
      </c>
      <c r="I29" s="146"/>
      <c r="J29" s="149">
        <v>-7.0000000000000007E-2</v>
      </c>
      <c r="K29" s="146"/>
      <c r="L29" s="146">
        <f t="shared" si="12"/>
        <v>2191715.2600000002</v>
      </c>
      <c r="M29" s="143"/>
      <c r="N29" s="150">
        <f t="shared" si="13"/>
        <v>20606247.260000002</v>
      </c>
      <c r="O29" s="146"/>
      <c r="P29" s="167">
        <v>4.2200000000000001E-2</v>
      </c>
      <c r="Q29" s="167"/>
      <c r="R29" s="167">
        <v>8.4099999999999994E-2</v>
      </c>
      <c r="S29" s="167"/>
      <c r="T29" s="146">
        <f t="shared" si="3"/>
        <v>1321291.1995999999</v>
      </c>
      <c r="U29" s="167"/>
      <c r="V29" s="146">
        <f t="shared" si="4"/>
        <v>2633189.3337999997</v>
      </c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</row>
    <row r="30" spans="1:114" x14ac:dyDescent="0.2">
      <c r="A30" s="143"/>
      <c r="B30" s="143" t="s">
        <v>293</v>
      </c>
      <c r="C30" s="143"/>
      <c r="D30" s="146">
        <v>13365294</v>
      </c>
      <c r="E30" s="146"/>
      <c r="F30" s="146">
        <v>-5912668</v>
      </c>
      <c r="G30" s="146"/>
      <c r="H30" s="146">
        <f t="shared" si="11"/>
        <v>7452626</v>
      </c>
      <c r="I30" s="146"/>
      <c r="J30" s="149">
        <v>-7.0000000000000007E-2</v>
      </c>
      <c r="K30" s="146"/>
      <c r="L30" s="146">
        <f t="shared" si="12"/>
        <v>935570.58000000007</v>
      </c>
      <c r="M30" s="143"/>
      <c r="N30" s="150">
        <f t="shared" si="13"/>
        <v>8388196.5800000001</v>
      </c>
      <c r="O30" s="146"/>
      <c r="P30" s="167">
        <v>3.7699999999999997E-2</v>
      </c>
      <c r="Q30" s="167"/>
      <c r="R30" s="167">
        <v>7.9299999999999995E-2</v>
      </c>
      <c r="S30" s="167"/>
      <c r="T30" s="146">
        <f t="shared" si="3"/>
        <v>503871.58379999996</v>
      </c>
      <c r="U30" s="167"/>
      <c r="V30" s="146">
        <f t="shared" si="4"/>
        <v>1059867.8141999999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</row>
    <row r="31" spans="1:114" x14ac:dyDescent="0.2">
      <c r="A31" s="143"/>
      <c r="B31" s="143" t="s">
        <v>299</v>
      </c>
      <c r="C31" s="143"/>
      <c r="D31" s="146">
        <v>5652402</v>
      </c>
      <c r="E31" s="146"/>
      <c r="F31" s="146">
        <v>-872534</v>
      </c>
      <c r="G31" s="146"/>
      <c r="H31" s="146">
        <f t="shared" si="11"/>
        <v>4779868</v>
      </c>
      <c r="I31" s="146"/>
      <c r="J31" s="149">
        <v>-7.0000000000000007E-2</v>
      </c>
      <c r="K31" s="146"/>
      <c r="L31" s="146">
        <f t="shared" si="12"/>
        <v>395668.14</v>
      </c>
      <c r="M31" s="143"/>
      <c r="N31" s="150">
        <f t="shared" si="13"/>
        <v>5175536.1399999997</v>
      </c>
      <c r="O31" s="146"/>
      <c r="P31" s="167">
        <v>4.9700000000000001E-2</v>
      </c>
      <c r="Q31" s="167"/>
      <c r="R31" s="167">
        <v>0.1147</v>
      </c>
      <c r="S31" s="167"/>
      <c r="T31" s="146">
        <f t="shared" si="3"/>
        <v>280924.37940000003</v>
      </c>
      <c r="U31" s="167"/>
      <c r="V31" s="146">
        <f t="shared" si="4"/>
        <v>648330.50939999998</v>
      </c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</row>
    <row r="32" spans="1:114" x14ac:dyDescent="0.2">
      <c r="A32" s="143"/>
      <c r="B32" s="143" t="s">
        <v>294</v>
      </c>
      <c r="C32" s="143"/>
      <c r="D32" s="146">
        <v>74668</v>
      </c>
      <c r="E32" s="146"/>
      <c r="F32" s="146">
        <v>-25237</v>
      </c>
      <c r="G32" s="146"/>
      <c r="H32" s="146">
        <f t="shared" si="11"/>
        <v>49431</v>
      </c>
      <c r="I32" s="146"/>
      <c r="J32" s="149">
        <v>-7.0000000000000007E-2</v>
      </c>
      <c r="K32" s="146"/>
      <c r="L32" s="146">
        <f t="shared" si="12"/>
        <v>5226.76</v>
      </c>
      <c r="M32" s="143"/>
      <c r="N32" s="150">
        <f t="shared" si="13"/>
        <v>54657.760000000002</v>
      </c>
      <c r="O32" s="146"/>
      <c r="P32" s="167">
        <v>3.1800000000000002E-2</v>
      </c>
      <c r="Q32" s="167"/>
      <c r="R32" s="167">
        <v>9.2899999999999996E-2</v>
      </c>
      <c r="S32" s="167"/>
      <c r="T32" s="146">
        <f t="shared" si="3"/>
        <v>2374.4424000000004</v>
      </c>
      <c r="U32" s="167"/>
      <c r="V32" s="146">
        <f t="shared" si="4"/>
        <v>6936.6571999999996</v>
      </c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</row>
    <row r="33" spans="1:114" x14ac:dyDescent="0.2">
      <c r="A33" s="143"/>
      <c r="B33" s="143" t="s">
        <v>300</v>
      </c>
      <c r="C33" s="143"/>
      <c r="D33" s="152">
        <v>0</v>
      </c>
      <c r="E33" s="146"/>
      <c r="F33" s="152">
        <v>0</v>
      </c>
      <c r="G33" s="146"/>
      <c r="H33" s="152">
        <f t="shared" si="11"/>
        <v>0</v>
      </c>
      <c r="I33" s="146"/>
      <c r="J33" s="149">
        <v>-7.0000000000000007E-2</v>
      </c>
      <c r="K33" s="146"/>
      <c r="L33" s="152">
        <f t="shared" si="12"/>
        <v>0</v>
      </c>
      <c r="M33" s="143"/>
      <c r="N33" s="153">
        <f t="shared" si="13"/>
        <v>0</v>
      </c>
      <c r="O33" s="146"/>
      <c r="P33" s="167"/>
      <c r="Q33" s="167"/>
      <c r="R33" s="167"/>
      <c r="S33" s="167"/>
      <c r="T33" s="152">
        <f t="shared" si="3"/>
        <v>0</v>
      </c>
      <c r="U33" s="167"/>
      <c r="V33" s="152">
        <f t="shared" si="4"/>
        <v>0</v>
      </c>
      <c r="W33" s="155"/>
      <c r="X33" s="155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1:114" x14ac:dyDescent="0.2">
      <c r="A34" s="143"/>
      <c r="B34" s="143" t="s">
        <v>295</v>
      </c>
      <c r="C34" s="143"/>
      <c r="D34" s="146">
        <f>SUM(D25:D33)</f>
        <v>396439846</v>
      </c>
      <c r="E34" s="146"/>
      <c r="F34" s="146">
        <f>SUM(F25:F33)</f>
        <v>-87317310</v>
      </c>
      <c r="G34" s="146"/>
      <c r="H34" s="146">
        <f>SUM(H25:H33)</f>
        <v>309122536</v>
      </c>
      <c r="I34" s="146"/>
      <c r="J34" s="149"/>
      <c r="K34" s="146"/>
      <c r="L34" s="146">
        <f>SUM(L25:L33)</f>
        <v>27750789.220000003</v>
      </c>
      <c r="M34" s="146"/>
      <c r="N34" s="146">
        <f>SUM(N25:N33)</f>
        <v>336873325.21999997</v>
      </c>
      <c r="O34" s="146"/>
      <c r="P34" s="167"/>
      <c r="Q34" s="167"/>
      <c r="R34" s="167"/>
      <c r="S34" s="167"/>
      <c r="T34" s="146">
        <f>SUM(T25:T33)</f>
        <v>23599186.667300001</v>
      </c>
      <c r="U34" s="167"/>
      <c r="V34" s="146">
        <f>SUM(V25:V33)</f>
        <v>43117325.764500007</v>
      </c>
      <c r="W34" s="146"/>
      <c r="X34" s="167">
        <f>D34/$D$82</f>
        <v>0.1183821790525504</v>
      </c>
      <c r="Y34" s="146">
        <f>$Y$4*X34*0.5</f>
        <v>3667483.8136599199</v>
      </c>
      <c r="Z34" s="146">
        <f>Z$4*$X34</f>
        <v>7073847.5564608257</v>
      </c>
      <c r="AA34" s="146">
        <f t="shared" ref="AA34:AG34" si="14">AA$4*$X34</f>
        <v>5677987.8935689274</v>
      </c>
      <c r="AB34" s="146">
        <f t="shared" si="14"/>
        <v>5506320.9486673912</v>
      </c>
      <c r="AC34" s="146">
        <f t="shared" si="14"/>
        <v>5506320.9486673912</v>
      </c>
      <c r="AD34" s="146">
        <f t="shared" si="14"/>
        <v>5506320.9486673912</v>
      </c>
      <c r="AE34" s="146">
        <f t="shared" si="14"/>
        <v>5506320.9486673912</v>
      </c>
      <c r="AF34" s="146">
        <f t="shared" si="14"/>
        <v>5506320.9486673912</v>
      </c>
      <c r="AG34" s="146">
        <f t="shared" si="14"/>
        <v>5506320.9486673912</v>
      </c>
      <c r="AH34" s="174"/>
      <c r="AI34" s="174"/>
      <c r="AJ34" s="174"/>
      <c r="AK34" s="174"/>
      <c r="AL34" s="174"/>
      <c r="AM34" s="174"/>
      <c r="AN34" s="174"/>
      <c r="AP34" s="146">
        <f>$D34+(Y34*0.5)</f>
        <v>398273587.90682995</v>
      </c>
      <c r="AQ34" s="146">
        <f>$D34+Y34+(Z34*0.5)</f>
        <v>403644253.59189034</v>
      </c>
      <c r="AR34" s="146">
        <f>AQ34+(Z34*0.5)+(AA34*0.5)</f>
        <v>410020171.3169052</v>
      </c>
      <c r="AS34" s="146">
        <f t="shared" ref="AS34:BE34" si="15">AR34+(AA34*0.5)+(AB34*0.5)</f>
        <v>415612325.73802334</v>
      </c>
      <c r="AT34" s="146">
        <f t="shared" si="15"/>
        <v>421118646.68669075</v>
      </c>
      <c r="AU34" s="146">
        <f t="shared" si="15"/>
        <v>426624967.63535815</v>
      </c>
      <c r="AV34" s="146">
        <f t="shared" si="15"/>
        <v>432131288.58402556</v>
      </c>
      <c r="AW34" s="146">
        <f t="shared" si="15"/>
        <v>437637609.53269297</v>
      </c>
      <c r="AX34" s="146">
        <f t="shared" si="15"/>
        <v>443143930.48136038</v>
      </c>
      <c r="AY34" s="146">
        <f t="shared" si="15"/>
        <v>445897090.95569408</v>
      </c>
      <c r="AZ34" s="146">
        <f t="shared" si="15"/>
        <v>445897090.95569408</v>
      </c>
      <c r="BA34" s="146">
        <f t="shared" si="15"/>
        <v>445897090.95569408</v>
      </c>
      <c r="BB34" s="146">
        <f t="shared" si="15"/>
        <v>445897090.95569408</v>
      </c>
      <c r="BC34" s="146">
        <f t="shared" si="15"/>
        <v>445897090.95569408</v>
      </c>
      <c r="BD34" s="146">
        <f t="shared" si="15"/>
        <v>445897090.95569408</v>
      </c>
      <c r="BE34" s="146">
        <f t="shared" si="15"/>
        <v>445897090.95569408</v>
      </c>
      <c r="BG34" s="146">
        <f>AP34*$T35</f>
        <v>23708345.264740609</v>
      </c>
      <c r="BH34" s="146">
        <f>(AQ34*$T35*0.5)+(AQ34*$V35*0.5)</f>
        <v>33964467.919286788</v>
      </c>
      <c r="BI34" s="146">
        <f>(AR34*$V35)</f>
        <v>44594340.036866784</v>
      </c>
      <c r="BJ34" s="146">
        <f t="shared" ref="BJ34:BO34" si="16">(AS34*$V35)</f>
        <v>45202550.201242492</v>
      </c>
      <c r="BK34" s="146">
        <f t="shared" si="16"/>
        <v>45801425.002812222</v>
      </c>
      <c r="BL34" s="146">
        <f t="shared" si="16"/>
        <v>46400299.804381944</v>
      </c>
      <c r="BM34" s="146">
        <f t="shared" si="16"/>
        <v>46999174.605951674</v>
      </c>
      <c r="BN34" s="146">
        <f t="shared" si="16"/>
        <v>47598049.407521404</v>
      </c>
      <c r="BO34" s="146">
        <f t="shared" si="16"/>
        <v>48196924.209091127</v>
      </c>
      <c r="BP34" s="174"/>
      <c r="BQ34" s="174"/>
      <c r="BR34" s="174"/>
      <c r="BS34" s="174"/>
      <c r="BT34" s="174"/>
      <c r="BU34" s="174"/>
      <c r="BV34" s="174"/>
      <c r="BX34" s="150">
        <f>F34-BG34</f>
        <v>-111025655.26474062</v>
      </c>
      <c r="BY34" s="150">
        <f>BX34-BH34</f>
        <v>-144990123.1840274</v>
      </c>
      <c r="BZ34" s="150">
        <f>BY34-BI34</f>
        <v>-189584463.22089419</v>
      </c>
      <c r="CA34" s="146">
        <f t="shared" ref="CA34:CM34" si="17">BZ34-BJ34</f>
        <v>-234787013.42213666</v>
      </c>
      <c r="CB34" s="146">
        <f t="shared" si="17"/>
        <v>-280588438.42494887</v>
      </c>
      <c r="CC34" s="146">
        <f t="shared" si="17"/>
        <v>-326988738.22933084</v>
      </c>
      <c r="CD34" s="146">
        <f t="shared" si="17"/>
        <v>-373987912.8352825</v>
      </c>
      <c r="CE34" s="146">
        <f t="shared" si="17"/>
        <v>-421585962.24280393</v>
      </c>
      <c r="CF34" s="146">
        <f t="shared" si="17"/>
        <v>-469782886.45189506</v>
      </c>
      <c r="CG34" s="146">
        <f t="shared" si="17"/>
        <v>-469782886.45189506</v>
      </c>
      <c r="CH34" s="146">
        <f t="shared" si="17"/>
        <v>-469782886.45189506</v>
      </c>
      <c r="CI34" s="146">
        <f t="shared" si="17"/>
        <v>-469782886.45189506</v>
      </c>
      <c r="CJ34" s="146">
        <f t="shared" si="17"/>
        <v>-469782886.45189506</v>
      </c>
      <c r="CK34" s="146">
        <f t="shared" si="17"/>
        <v>-469782886.45189506</v>
      </c>
      <c r="CL34" s="146">
        <f t="shared" si="17"/>
        <v>-469782886.45189506</v>
      </c>
      <c r="CM34" s="146">
        <f t="shared" si="17"/>
        <v>-469782886.45189506</v>
      </c>
      <c r="CO34" s="150">
        <f>D34+Y34</f>
        <v>400107329.81365991</v>
      </c>
      <c r="CP34" s="150">
        <f>CO34+Z34</f>
        <v>407181177.3701207</v>
      </c>
      <c r="CQ34" s="150">
        <f t="shared" ref="CQ34:DD34" si="18">CP34+AA34</f>
        <v>412859165.26368964</v>
      </c>
      <c r="CR34" s="150">
        <f t="shared" si="18"/>
        <v>418365486.21235704</v>
      </c>
      <c r="CS34" s="150">
        <f t="shared" si="18"/>
        <v>423871807.16102445</v>
      </c>
      <c r="CT34" s="150">
        <f t="shared" si="18"/>
        <v>429378128.10969186</v>
      </c>
      <c r="CU34" s="150">
        <f t="shared" si="18"/>
        <v>434884449.05835927</v>
      </c>
      <c r="CV34" s="150">
        <f t="shared" si="18"/>
        <v>440390770.00702667</v>
      </c>
      <c r="CW34" s="150">
        <f t="shared" si="18"/>
        <v>445897090.95569408</v>
      </c>
      <c r="CX34" s="150">
        <f t="shared" si="18"/>
        <v>445897090.95569408</v>
      </c>
      <c r="CY34" s="150">
        <f t="shared" si="18"/>
        <v>445897090.95569408</v>
      </c>
      <c r="CZ34" s="150">
        <f t="shared" si="18"/>
        <v>445897090.95569408</v>
      </c>
      <c r="DA34" s="150">
        <f t="shared" si="18"/>
        <v>445897090.95569408</v>
      </c>
      <c r="DB34" s="150">
        <f t="shared" si="18"/>
        <v>445897090.95569408</v>
      </c>
      <c r="DC34" s="150">
        <f t="shared" si="18"/>
        <v>445897090.95569408</v>
      </c>
      <c r="DD34" s="150">
        <f t="shared" si="18"/>
        <v>445897090.95569408</v>
      </c>
      <c r="DF34" s="146">
        <f>DD34+CM34</f>
        <v>-23885795.496200979</v>
      </c>
      <c r="DH34" s="150">
        <f>L34</f>
        <v>27750789.220000003</v>
      </c>
      <c r="DJ34" s="150">
        <f>DF34+DH34</f>
        <v>3864993.7237990238</v>
      </c>
    </row>
    <row r="35" spans="1:114" x14ac:dyDescent="0.2">
      <c r="A35" s="143"/>
      <c r="B35" s="143"/>
      <c r="C35" s="143"/>
      <c r="D35" s="146"/>
      <c r="E35" s="146"/>
      <c r="F35" s="146"/>
      <c r="G35" s="146"/>
      <c r="H35" s="146"/>
      <c r="I35" s="146"/>
      <c r="J35" s="149"/>
      <c r="K35" s="146"/>
      <c r="L35" s="146"/>
      <c r="M35" s="146"/>
      <c r="N35" s="146"/>
      <c r="O35" s="146"/>
      <c r="P35" s="167"/>
      <c r="Q35" s="167"/>
      <c r="R35" s="167"/>
      <c r="S35" s="167"/>
      <c r="T35" s="167">
        <f>T34/D34</f>
        <v>5.9527786889766877E-2</v>
      </c>
      <c r="U35" s="167"/>
      <c r="V35" s="167">
        <f>V34/D34</f>
        <v>0.10876133214041256</v>
      </c>
      <c r="W35" s="167"/>
      <c r="X35" s="167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</row>
    <row r="36" spans="1:114" x14ac:dyDescent="0.2">
      <c r="A36" s="143" t="s">
        <v>723</v>
      </c>
      <c r="B36" s="143"/>
      <c r="C36" s="143"/>
      <c r="D36" s="146"/>
      <c r="E36" s="146"/>
      <c r="F36" s="146"/>
      <c r="G36" s="146"/>
      <c r="H36" s="146"/>
      <c r="I36" s="146"/>
      <c r="J36" s="149"/>
      <c r="K36" s="146"/>
      <c r="L36" s="146"/>
      <c r="M36" s="146"/>
      <c r="N36" s="146"/>
      <c r="O36" s="146"/>
      <c r="P36" s="167"/>
      <c r="Q36" s="167"/>
      <c r="R36" s="167"/>
      <c r="S36" s="167"/>
      <c r="T36" s="146"/>
      <c r="U36" s="167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</row>
    <row r="37" spans="1:114" x14ac:dyDescent="0.2">
      <c r="A37" s="143"/>
      <c r="B37" s="143" t="s">
        <v>290</v>
      </c>
      <c r="C37" s="143"/>
      <c r="D37" s="146">
        <v>27065033</v>
      </c>
      <c r="E37" s="146"/>
      <c r="F37" s="146">
        <v>-20500404</v>
      </c>
      <c r="G37" s="146"/>
      <c r="H37" s="146">
        <f t="shared" ref="H37:H44" si="19">SUM(D37:F37)</f>
        <v>6564629</v>
      </c>
      <c r="I37" s="146"/>
      <c r="J37" s="149">
        <v>-7.0000000000000007E-2</v>
      </c>
      <c r="K37" s="146"/>
      <c r="L37" s="146">
        <f t="shared" ref="L37:L44" si="20">D37*-J37</f>
        <v>1894552.3100000003</v>
      </c>
      <c r="M37" s="143"/>
      <c r="N37" s="150">
        <f t="shared" ref="N37:N44" si="21">H37+L37</f>
        <v>8459181.3100000005</v>
      </c>
      <c r="O37" s="146"/>
      <c r="P37" s="167">
        <v>1.83E-2</v>
      </c>
      <c r="Q37" s="167"/>
      <c r="R37" s="167">
        <v>1.6799999999999999E-2</v>
      </c>
      <c r="S37" s="167"/>
      <c r="T37" s="146">
        <f t="shared" si="3"/>
        <v>495290.10389999999</v>
      </c>
      <c r="U37" s="167"/>
      <c r="V37" s="146">
        <f t="shared" si="4"/>
        <v>454692.55439999996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114" x14ac:dyDescent="0.2">
      <c r="A38" s="143"/>
      <c r="B38" s="143" t="s">
        <v>297</v>
      </c>
      <c r="C38" s="143"/>
      <c r="D38" s="146">
        <v>135376</v>
      </c>
      <c r="E38" s="146"/>
      <c r="F38" s="146">
        <v>-144853</v>
      </c>
      <c r="G38" s="146"/>
      <c r="H38" s="146">
        <f t="shared" si="19"/>
        <v>-9477</v>
      </c>
      <c r="I38" s="146"/>
      <c r="J38" s="149">
        <v>-7.0000000000000007E-2</v>
      </c>
      <c r="K38" s="146"/>
      <c r="L38" s="146">
        <f t="shared" si="20"/>
        <v>9476.3200000000015</v>
      </c>
      <c r="M38" s="143"/>
      <c r="N38" s="150">
        <f t="shared" si="21"/>
        <v>-0.67999999999847205</v>
      </c>
      <c r="O38" s="146"/>
      <c r="P38" s="167"/>
      <c r="Q38" s="167"/>
      <c r="R38" s="167"/>
      <c r="S38" s="167"/>
      <c r="T38" s="146">
        <f t="shared" si="3"/>
        <v>0</v>
      </c>
      <c r="U38" s="167"/>
      <c r="V38" s="146">
        <f t="shared" si="4"/>
        <v>0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</row>
    <row r="39" spans="1:114" x14ac:dyDescent="0.2">
      <c r="A39" s="143"/>
      <c r="B39" s="143" t="s">
        <v>291</v>
      </c>
      <c r="C39" s="143"/>
      <c r="D39" s="146">
        <v>315305719</v>
      </c>
      <c r="E39" s="146"/>
      <c r="F39" s="146">
        <v>-81467868</v>
      </c>
      <c r="G39" s="146"/>
      <c r="H39" s="146">
        <f t="shared" si="19"/>
        <v>233837851</v>
      </c>
      <c r="I39" s="146"/>
      <c r="J39" s="149">
        <v>-7.0000000000000007E-2</v>
      </c>
      <c r="K39" s="146"/>
      <c r="L39" s="146">
        <f t="shared" si="20"/>
        <v>22071400.330000002</v>
      </c>
      <c r="M39" s="143"/>
      <c r="N39" s="150">
        <f t="shared" si="21"/>
        <v>255909251.33000001</v>
      </c>
      <c r="O39" s="146"/>
      <c r="P39" s="167">
        <v>4.4699999999999997E-2</v>
      </c>
      <c r="Q39" s="167"/>
      <c r="R39" s="167">
        <v>4.58E-2</v>
      </c>
      <c r="S39" s="167"/>
      <c r="T39" s="146">
        <f t="shared" si="3"/>
        <v>14094165.639299998</v>
      </c>
      <c r="U39" s="167"/>
      <c r="V39" s="146">
        <f t="shared" si="4"/>
        <v>14441001.930199999</v>
      </c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</row>
    <row r="40" spans="1:114" x14ac:dyDescent="0.2">
      <c r="A40" s="143"/>
      <c r="B40" s="143" t="s">
        <v>298</v>
      </c>
      <c r="C40" s="143"/>
      <c r="D40" s="146">
        <v>149926264</v>
      </c>
      <c r="E40" s="146"/>
      <c r="F40" s="146">
        <v>-13435495</v>
      </c>
      <c r="G40" s="146"/>
      <c r="H40" s="146">
        <f t="shared" si="19"/>
        <v>136490769</v>
      </c>
      <c r="I40" s="146"/>
      <c r="J40" s="149">
        <v>-7.0000000000000007E-2</v>
      </c>
      <c r="K40" s="146"/>
      <c r="L40" s="146">
        <f t="shared" si="20"/>
        <v>10494838.48</v>
      </c>
      <c r="M40" s="143"/>
      <c r="N40" s="150">
        <f t="shared" si="21"/>
        <v>146985607.47999999</v>
      </c>
      <c r="O40" s="146"/>
      <c r="P40" s="167">
        <v>5.5399999999999998E-2</v>
      </c>
      <c r="Q40" s="167"/>
      <c r="R40" s="167">
        <v>5.4600000000000003E-2</v>
      </c>
      <c r="S40" s="167"/>
      <c r="T40" s="146">
        <f t="shared" si="3"/>
        <v>8305915.0255999994</v>
      </c>
      <c r="U40" s="167"/>
      <c r="V40" s="146">
        <f t="shared" si="4"/>
        <v>8185974.0144000007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</row>
    <row r="41" spans="1:114" x14ac:dyDescent="0.2">
      <c r="A41" s="143"/>
      <c r="B41" s="143" t="s">
        <v>292</v>
      </c>
      <c r="C41" s="143"/>
      <c r="D41" s="146">
        <v>40689104</v>
      </c>
      <c r="E41" s="146"/>
      <c r="F41" s="146">
        <v>-19513757</v>
      </c>
      <c r="G41" s="146"/>
      <c r="H41" s="146">
        <f t="shared" si="19"/>
        <v>21175347</v>
      </c>
      <c r="I41" s="146"/>
      <c r="J41" s="149">
        <v>-7.0000000000000007E-2</v>
      </c>
      <c r="K41" s="146"/>
      <c r="L41" s="146">
        <f t="shared" si="20"/>
        <v>2848237.2800000003</v>
      </c>
      <c r="M41" s="143"/>
      <c r="N41" s="150">
        <f t="shared" si="21"/>
        <v>24023584.280000001</v>
      </c>
      <c r="O41" s="146"/>
      <c r="P41" s="167">
        <v>2.63E-2</v>
      </c>
      <c r="Q41" s="167"/>
      <c r="R41" s="167">
        <v>3.27E-2</v>
      </c>
      <c r="S41" s="167"/>
      <c r="T41" s="146">
        <f t="shared" si="3"/>
        <v>1070123.4351999999</v>
      </c>
      <c r="U41" s="167"/>
      <c r="V41" s="146">
        <f t="shared" si="4"/>
        <v>1330533.7008</v>
      </c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</row>
    <row r="42" spans="1:114" x14ac:dyDescent="0.2">
      <c r="A42" s="143"/>
      <c r="B42" s="143" t="s">
        <v>293</v>
      </c>
      <c r="C42" s="143"/>
      <c r="D42" s="146">
        <v>26922251</v>
      </c>
      <c r="E42" s="146"/>
      <c r="F42" s="146">
        <v>-14642746</v>
      </c>
      <c r="G42" s="146"/>
      <c r="H42" s="146">
        <f t="shared" si="19"/>
        <v>12279505</v>
      </c>
      <c r="I42" s="146"/>
      <c r="J42" s="149">
        <v>-7.0000000000000007E-2</v>
      </c>
      <c r="K42" s="146"/>
      <c r="L42" s="146">
        <f t="shared" si="20"/>
        <v>1884557.57</v>
      </c>
      <c r="M42" s="143"/>
      <c r="N42" s="150">
        <f t="shared" si="21"/>
        <v>14164062.57</v>
      </c>
      <c r="O42" s="146"/>
      <c r="P42" s="167">
        <v>2.8899999999999999E-2</v>
      </c>
      <c r="Q42" s="167"/>
      <c r="R42" s="167">
        <v>2.8299999999999999E-2</v>
      </c>
      <c r="S42" s="167"/>
      <c r="T42" s="146">
        <f t="shared" si="3"/>
        <v>778053.05389999994</v>
      </c>
      <c r="U42" s="167"/>
      <c r="V42" s="146">
        <f t="shared" si="4"/>
        <v>761899.70329999994</v>
      </c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</row>
    <row r="43" spans="1:114" x14ac:dyDescent="0.2">
      <c r="A43" s="143"/>
      <c r="B43" s="143" t="s">
        <v>299</v>
      </c>
      <c r="C43" s="143"/>
      <c r="D43" s="146">
        <v>1088905</v>
      </c>
      <c r="E43" s="146"/>
      <c r="F43" s="146">
        <v>-1136341</v>
      </c>
      <c r="G43" s="146"/>
      <c r="H43" s="146">
        <f t="shared" si="19"/>
        <v>-47436</v>
      </c>
      <c r="I43" s="146"/>
      <c r="J43" s="149">
        <v>-7.0000000000000007E-2</v>
      </c>
      <c r="K43" s="146"/>
      <c r="L43" s="146">
        <f t="shared" si="20"/>
        <v>76223.350000000006</v>
      </c>
      <c r="M43" s="143"/>
      <c r="N43" s="150">
        <f t="shared" si="21"/>
        <v>28787.350000000006</v>
      </c>
      <c r="O43" s="146"/>
      <c r="P43" s="167">
        <v>4.7500000000000001E-2</v>
      </c>
      <c r="Q43" s="167"/>
      <c r="R43" s="167">
        <v>1.5E-3</v>
      </c>
      <c r="S43" s="167"/>
      <c r="T43" s="146">
        <f t="shared" si="3"/>
        <v>51722.987500000003</v>
      </c>
      <c r="U43" s="167"/>
      <c r="V43" s="146">
        <f t="shared" si="4"/>
        <v>1633.3575000000001</v>
      </c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</row>
    <row r="44" spans="1:114" x14ac:dyDescent="0.2">
      <c r="A44" s="143"/>
      <c r="B44" s="143" t="s">
        <v>294</v>
      </c>
      <c r="C44" s="143"/>
      <c r="D44" s="152">
        <v>770586</v>
      </c>
      <c r="E44" s="146"/>
      <c r="F44" s="152">
        <v>-318387</v>
      </c>
      <c r="G44" s="146"/>
      <c r="H44" s="152">
        <f t="shared" si="19"/>
        <v>452199</v>
      </c>
      <c r="I44" s="146"/>
      <c r="J44" s="149">
        <v>-7.0000000000000007E-2</v>
      </c>
      <c r="K44" s="146"/>
      <c r="L44" s="152">
        <f t="shared" si="20"/>
        <v>53941.020000000004</v>
      </c>
      <c r="M44" s="143"/>
      <c r="N44" s="153">
        <f t="shared" si="21"/>
        <v>506140.02</v>
      </c>
      <c r="O44" s="146"/>
      <c r="P44" s="167">
        <v>7.7000000000000002E-3</v>
      </c>
      <c r="Q44" s="167"/>
      <c r="R44" s="167">
        <v>3.5700000000000003E-2</v>
      </c>
      <c r="S44" s="167"/>
      <c r="T44" s="152">
        <f t="shared" si="3"/>
        <v>5933.5122000000001</v>
      </c>
      <c r="U44" s="167"/>
      <c r="V44" s="152">
        <f t="shared" si="4"/>
        <v>27509.9202</v>
      </c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</row>
    <row r="45" spans="1:114" x14ac:dyDescent="0.2">
      <c r="A45" s="143"/>
      <c r="B45" s="143" t="s">
        <v>295</v>
      </c>
      <c r="C45" s="143"/>
      <c r="D45" s="146">
        <f>SUM(D37:D44)</f>
        <v>561903238</v>
      </c>
      <c r="E45" s="146"/>
      <c r="F45" s="146">
        <f>SUM(F37:F44)</f>
        <v>-151159851</v>
      </c>
      <c r="G45" s="146"/>
      <c r="H45" s="146">
        <f>SUM(H37:H44)</f>
        <v>410743387</v>
      </c>
      <c r="I45" s="146"/>
      <c r="J45" s="149"/>
      <c r="K45" s="146"/>
      <c r="L45" s="146">
        <f>SUM(L37:L44)</f>
        <v>39333226.660000004</v>
      </c>
      <c r="M45" s="146"/>
      <c r="N45" s="146">
        <f>SUM(N37:N44)</f>
        <v>450076613.66000003</v>
      </c>
      <c r="O45" s="146"/>
      <c r="P45" s="167"/>
      <c r="Q45" s="167"/>
      <c r="R45" s="167"/>
      <c r="S45" s="167"/>
      <c r="T45" s="146">
        <f>SUM(T37:T44)</f>
        <v>24801203.757599998</v>
      </c>
      <c r="U45" s="167"/>
      <c r="V45" s="146">
        <f>SUM(V37:V44)</f>
        <v>25203245.180800006</v>
      </c>
      <c r="W45" s="146"/>
      <c r="X45" s="167">
        <f>D45/$D$82</f>
        <v>0.16779173537244246</v>
      </c>
      <c r="Y45" s="146">
        <f>$Y$4*X45*0.5</f>
        <v>5198193.4989655344</v>
      </c>
      <c r="Z45" s="146">
        <f>Z$4*$X45</f>
        <v>10026282.39113413</v>
      </c>
      <c r="AA45" s="146">
        <f t="shared" ref="AA45:AN45" si="22">AA$4*$X45</f>
        <v>8047828.2264320618</v>
      </c>
      <c r="AB45" s="146">
        <f t="shared" si="22"/>
        <v>7804512.0886345999</v>
      </c>
      <c r="AC45" s="146">
        <f t="shared" si="22"/>
        <v>7804512.0886345999</v>
      </c>
      <c r="AD45" s="146">
        <f t="shared" si="22"/>
        <v>7804512.0886345999</v>
      </c>
      <c r="AE45" s="146">
        <f t="shared" si="22"/>
        <v>7804512.0886345999</v>
      </c>
      <c r="AF45" s="146">
        <f t="shared" si="22"/>
        <v>7804512.0886345999</v>
      </c>
      <c r="AG45" s="146">
        <f t="shared" si="22"/>
        <v>7804512.0886345999</v>
      </c>
      <c r="AH45" s="146">
        <f t="shared" si="22"/>
        <v>7804512.0886345999</v>
      </c>
      <c r="AI45" s="146">
        <f t="shared" si="22"/>
        <v>7804512.0886345999</v>
      </c>
      <c r="AJ45" s="146">
        <f t="shared" si="22"/>
        <v>7804512.0886345999</v>
      </c>
      <c r="AK45" s="146">
        <f t="shared" si="22"/>
        <v>7804512.0886345999</v>
      </c>
      <c r="AL45" s="146">
        <f t="shared" si="22"/>
        <v>7804512.0886345999</v>
      </c>
      <c r="AM45" s="146">
        <f t="shared" si="22"/>
        <v>7804512.0886345999</v>
      </c>
      <c r="AN45" s="146">
        <f t="shared" si="22"/>
        <v>7804512.0886345999</v>
      </c>
      <c r="AP45" s="146">
        <f>$D45+(Y45*0.5)</f>
        <v>564502334.74948275</v>
      </c>
      <c r="AQ45" s="146">
        <f>$D45+Y45+(Z45*0.5)</f>
        <v>572114572.69453251</v>
      </c>
      <c r="AR45" s="146">
        <f>AQ45+(Z45*0.5)+(AA45*0.5)</f>
        <v>581151628.00331557</v>
      </c>
      <c r="AS45" s="146">
        <f t="shared" ref="AS45:BE45" si="23">AR45+(AA45*0.5)+(AB45*0.5)</f>
        <v>589077798.16084886</v>
      </c>
      <c r="AT45" s="146">
        <f t="shared" si="23"/>
        <v>596882310.24948335</v>
      </c>
      <c r="AU45" s="146">
        <f t="shared" si="23"/>
        <v>604686822.33811784</v>
      </c>
      <c r="AV45" s="146">
        <f t="shared" si="23"/>
        <v>612491334.42675233</v>
      </c>
      <c r="AW45" s="146">
        <f t="shared" si="23"/>
        <v>620295846.51538682</v>
      </c>
      <c r="AX45" s="146">
        <f t="shared" si="23"/>
        <v>628100358.60402131</v>
      </c>
      <c r="AY45" s="146">
        <f t="shared" si="23"/>
        <v>635904870.6926558</v>
      </c>
      <c r="AZ45" s="146">
        <f t="shared" si="23"/>
        <v>643709382.78129029</v>
      </c>
      <c r="BA45" s="146">
        <f t="shared" si="23"/>
        <v>651513894.86992478</v>
      </c>
      <c r="BB45" s="146">
        <f t="shared" si="23"/>
        <v>659318406.95855927</v>
      </c>
      <c r="BC45" s="146">
        <f t="shared" si="23"/>
        <v>667122919.04719377</v>
      </c>
      <c r="BD45" s="146">
        <f t="shared" si="23"/>
        <v>674927431.13582826</v>
      </c>
      <c r="BE45" s="146">
        <f t="shared" si="23"/>
        <v>682731943.22446275</v>
      </c>
      <c r="BG45" s="146">
        <f>AP45*$T46</f>
        <v>24915922.313590307</v>
      </c>
      <c r="BH45" s="146">
        <f>(AQ45*$T46*0.5)+(AQ45*$V46*0.5)</f>
        <v>25456583.983253613</v>
      </c>
      <c r="BI45" s="146">
        <f>(AR45*$V46)</f>
        <v>26066600.042957287</v>
      </c>
      <c r="BJ45" s="146">
        <f t="shared" ref="BJ45:BV45" si="24">(AS45*$V46)</f>
        <v>26422115.363595203</v>
      </c>
      <c r="BK45" s="146">
        <f t="shared" si="24"/>
        <v>26772173.911729734</v>
      </c>
      <c r="BL45" s="146">
        <f t="shared" si="24"/>
        <v>27122232.459864266</v>
      </c>
      <c r="BM45" s="146">
        <f t="shared" si="24"/>
        <v>27472291.007998798</v>
      </c>
      <c r="BN45" s="146">
        <f t="shared" si="24"/>
        <v>27822349.55613333</v>
      </c>
      <c r="BO45" s="146">
        <f t="shared" si="24"/>
        <v>28172408.104267865</v>
      </c>
      <c r="BP45" s="146">
        <f t="shared" si="24"/>
        <v>28522466.652402397</v>
      </c>
      <c r="BQ45" s="146">
        <f t="shared" si="24"/>
        <v>28872525.200536929</v>
      </c>
      <c r="BR45" s="146">
        <f t="shared" si="24"/>
        <v>29222583.748671461</v>
      </c>
      <c r="BS45" s="146">
        <f t="shared" si="24"/>
        <v>29572642.296805993</v>
      </c>
      <c r="BT45" s="146">
        <f t="shared" si="24"/>
        <v>29922700.844940525</v>
      </c>
      <c r="BU45" s="146">
        <f t="shared" si="24"/>
        <v>30272759.393075056</v>
      </c>
      <c r="BV45" s="146">
        <f t="shared" si="24"/>
        <v>30622817.941209592</v>
      </c>
      <c r="BX45" s="150">
        <f>F45-BG45</f>
        <v>-176075773.31359032</v>
      </c>
      <c r="BY45" s="150">
        <f>BX45-BH45</f>
        <v>-201532357.29684395</v>
      </c>
      <c r="BZ45" s="150">
        <f>BY45-BI45</f>
        <v>-227598957.33980122</v>
      </c>
      <c r="CA45" s="146">
        <f t="shared" ref="CA45:CM45" si="25">BZ45-BJ45</f>
        <v>-254021072.70339644</v>
      </c>
      <c r="CB45" s="146">
        <f t="shared" si="25"/>
        <v>-280793246.61512619</v>
      </c>
      <c r="CC45" s="146">
        <f t="shared" si="25"/>
        <v>-307915479.07499045</v>
      </c>
      <c r="CD45" s="146">
        <f t="shared" si="25"/>
        <v>-335387770.08298928</v>
      </c>
      <c r="CE45" s="146">
        <f t="shared" si="25"/>
        <v>-363210119.63912261</v>
      </c>
      <c r="CF45" s="146">
        <f t="shared" si="25"/>
        <v>-391382527.74339044</v>
      </c>
      <c r="CG45" s="146">
        <f t="shared" si="25"/>
        <v>-419904994.39579284</v>
      </c>
      <c r="CH45" s="146">
        <f t="shared" si="25"/>
        <v>-448777519.59632975</v>
      </c>
      <c r="CI45" s="146">
        <f t="shared" si="25"/>
        <v>-478000103.34500122</v>
      </c>
      <c r="CJ45" s="146">
        <f t="shared" si="25"/>
        <v>-507572745.6418072</v>
      </c>
      <c r="CK45" s="146">
        <f t="shared" si="25"/>
        <v>-537495446.48674774</v>
      </c>
      <c r="CL45" s="146">
        <f t="shared" si="25"/>
        <v>-567768205.87982285</v>
      </c>
      <c r="CM45" s="146">
        <f t="shared" si="25"/>
        <v>-598391023.8210324</v>
      </c>
      <c r="CO45" s="150">
        <f>D45+Y45</f>
        <v>567101431.4989655</v>
      </c>
      <c r="CP45" s="150">
        <f>CO45+Z45</f>
        <v>577127713.89009964</v>
      </c>
      <c r="CQ45" s="150">
        <f t="shared" ref="CQ45:DD45" si="26">CP45+AA45</f>
        <v>585175542.11653173</v>
      </c>
      <c r="CR45" s="150">
        <f t="shared" si="26"/>
        <v>592980054.20516634</v>
      </c>
      <c r="CS45" s="150">
        <f t="shared" si="26"/>
        <v>600784566.29380095</v>
      </c>
      <c r="CT45" s="150">
        <f t="shared" si="26"/>
        <v>608589078.38243556</v>
      </c>
      <c r="CU45" s="150">
        <f t="shared" si="26"/>
        <v>616393590.47107017</v>
      </c>
      <c r="CV45" s="150">
        <f t="shared" si="26"/>
        <v>624198102.55970478</v>
      </c>
      <c r="CW45" s="150">
        <f t="shared" si="26"/>
        <v>632002614.64833939</v>
      </c>
      <c r="CX45" s="150">
        <f t="shared" si="26"/>
        <v>639807126.736974</v>
      </c>
      <c r="CY45" s="150">
        <f t="shared" si="26"/>
        <v>647611638.82560861</v>
      </c>
      <c r="CZ45" s="150">
        <f t="shared" si="26"/>
        <v>655416150.91424322</v>
      </c>
      <c r="DA45" s="150">
        <f t="shared" si="26"/>
        <v>663220663.00287783</v>
      </c>
      <c r="DB45" s="150">
        <f t="shared" si="26"/>
        <v>671025175.09151244</v>
      </c>
      <c r="DC45" s="150">
        <f t="shared" si="26"/>
        <v>678829687.18014705</v>
      </c>
      <c r="DD45" s="150">
        <f t="shared" si="26"/>
        <v>686634199.26878166</v>
      </c>
      <c r="DF45" s="146">
        <f>DD45+CM45</f>
        <v>88243175.447749257</v>
      </c>
      <c r="DH45" s="150">
        <f>L45</f>
        <v>39333226.660000004</v>
      </c>
      <c r="DJ45" s="150">
        <f>DF45+DH45</f>
        <v>127576402.10774925</v>
      </c>
    </row>
    <row r="46" spans="1:114" x14ac:dyDescent="0.2">
      <c r="A46" s="143"/>
      <c r="B46" s="143"/>
      <c r="C46" s="143"/>
      <c r="D46" s="146"/>
      <c r="E46" s="146"/>
      <c r="F46" s="146"/>
      <c r="G46" s="146"/>
      <c r="H46" s="146"/>
      <c r="I46" s="146"/>
      <c r="J46" s="149"/>
      <c r="K46" s="146"/>
      <c r="L46" s="146"/>
      <c r="M46" s="146"/>
      <c r="N46" s="146"/>
      <c r="O46" s="146"/>
      <c r="P46" s="167"/>
      <c r="Q46" s="167"/>
      <c r="R46" s="167"/>
      <c r="S46" s="167"/>
      <c r="T46" s="167">
        <f>T45/D45</f>
        <v>4.4137855204173071E-2</v>
      </c>
      <c r="U46" s="167"/>
      <c r="V46" s="167">
        <f>V45/D45</f>
        <v>4.4853354592699471E-2</v>
      </c>
      <c r="W46" s="167"/>
      <c r="X46" s="167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</row>
    <row r="47" spans="1:114" x14ac:dyDescent="0.2">
      <c r="A47" s="143" t="s">
        <v>724</v>
      </c>
      <c r="B47" s="143"/>
      <c r="C47" s="143"/>
      <c r="D47" s="146"/>
      <c r="E47" s="146"/>
      <c r="F47" s="146"/>
      <c r="G47" s="146"/>
      <c r="H47" s="146"/>
      <c r="I47" s="146"/>
      <c r="J47" s="149"/>
      <c r="K47" s="146"/>
      <c r="L47" s="146"/>
      <c r="M47" s="146"/>
      <c r="N47" s="146"/>
      <c r="O47" s="146"/>
      <c r="P47" s="167"/>
      <c r="Q47" s="167"/>
      <c r="R47" s="167"/>
      <c r="S47" s="167"/>
      <c r="T47" s="146"/>
      <c r="U47" s="167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</row>
    <row r="48" spans="1:114" x14ac:dyDescent="0.2">
      <c r="A48" s="143"/>
      <c r="B48" s="143" t="s">
        <v>290</v>
      </c>
      <c r="C48" s="143"/>
      <c r="D48" s="146">
        <v>72486970</v>
      </c>
      <c r="E48" s="146"/>
      <c r="F48" s="146">
        <v>-42437364</v>
      </c>
      <c r="G48" s="146"/>
      <c r="H48" s="146">
        <f t="shared" ref="H48:H56" si="27">SUM(D48:F48)</f>
        <v>30049606</v>
      </c>
      <c r="I48" s="146"/>
      <c r="J48" s="149">
        <v>-7.0000000000000007E-2</v>
      </c>
      <c r="K48" s="146"/>
      <c r="L48" s="146">
        <f t="shared" ref="L48:L56" si="28">D48*-J48</f>
        <v>5074087.9000000004</v>
      </c>
      <c r="M48" s="143"/>
      <c r="N48" s="150">
        <f t="shared" ref="N48:N56" si="29">H48+L48</f>
        <v>35123693.899999999</v>
      </c>
      <c r="O48" s="146"/>
      <c r="P48" s="167">
        <v>2.2100000000000002E-2</v>
      </c>
      <c r="Q48" s="167"/>
      <c r="R48" s="167">
        <v>2.5999999999999999E-2</v>
      </c>
      <c r="S48" s="167"/>
      <c r="T48" s="146">
        <f t="shared" si="3"/>
        <v>1601962.037</v>
      </c>
      <c r="U48" s="167"/>
      <c r="V48" s="146">
        <f t="shared" si="4"/>
        <v>1884661.22</v>
      </c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</row>
    <row r="49" spans="1:114" x14ac:dyDescent="0.2">
      <c r="A49" s="143"/>
      <c r="B49" s="143" t="s">
        <v>297</v>
      </c>
      <c r="C49" s="143"/>
      <c r="D49" s="146">
        <v>2476548</v>
      </c>
      <c r="E49" s="146"/>
      <c r="F49" s="146">
        <v>-2295887</v>
      </c>
      <c r="G49" s="146"/>
      <c r="H49" s="146">
        <f t="shared" ref="H49" si="30">SUM(D49:F49)</f>
        <v>180661</v>
      </c>
      <c r="I49" s="146"/>
      <c r="J49" s="149">
        <v>-7.0000000000000007E-2</v>
      </c>
      <c r="K49" s="146"/>
      <c r="L49" s="146">
        <f t="shared" ref="L49" si="31">D49*-J49</f>
        <v>173358.36000000002</v>
      </c>
      <c r="M49" s="143"/>
      <c r="N49" s="150">
        <f t="shared" ref="N49" si="32">H49+L49</f>
        <v>354019.36</v>
      </c>
      <c r="O49" s="146"/>
      <c r="P49" s="167">
        <v>2.8000000000000001E-2</v>
      </c>
      <c r="Q49" s="167"/>
      <c r="R49" s="167">
        <v>7.7000000000000002E-3</v>
      </c>
      <c r="S49" s="167"/>
      <c r="T49" s="146">
        <f t="shared" ref="T49" si="33">D49*P49</f>
        <v>69343.343999999997</v>
      </c>
      <c r="U49" s="167"/>
      <c r="V49" s="146">
        <f t="shared" ref="V49" si="34">D49*R49</f>
        <v>19069.419600000001</v>
      </c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</row>
    <row r="50" spans="1:114" x14ac:dyDescent="0.2">
      <c r="A50" s="143"/>
      <c r="B50" s="143" t="s">
        <v>291</v>
      </c>
      <c r="C50" s="143"/>
      <c r="D50" s="146">
        <v>750135463</v>
      </c>
      <c r="E50" s="146"/>
      <c r="F50" s="146">
        <v>-153552408</v>
      </c>
      <c r="G50" s="146"/>
      <c r="H50" s="146">
        <f t="shared" si="27"/>
        <v>596583055</v>
      </c>
      <c r="I50" s="146"/>
      <c r="J50" s="149">
        <v>-7.0000000000000007E-2</v>
      </c>
      <c r="K50" s="146"/>
      <c r="L50" s="146">
        <f t="shared" si="28"/>
        <v>52509482.410000004</v>
      </c>
      <c r="M50" s="143"/>
      <c r="N50" s="150">
        <f t="shared" si="29"/>
        <v>649092537.40999997</v>
      </c>
      <c r="O50" s="146"/>
      <c r="P50" s="167">
        <v>3.61E-2</v>
      </c>
      <c r="Q50" s="167"/>
      <c r="R50" s="167">
        <v>4.8599999999999997E-2</v>
      </c>
      <c r="S50" s="167"/>
      <c r="T50" s="146">
        <f t="shared" si="3"/>
        <v>27079890.214299999</v>
      </c>
      <c r="U50" s="167"/>
      <c r="V50" s="146">
        <f t="shared" si="4"/>
        <v>36456583.501800001</v>
      </c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114" x14ac:dyDescent="0.2">
      <c r="A51" s="143"/>
      <c r="B51" s="143" t="s">
        <v>298</v>
      </c>
      <c r="C51" s="143"/>
      <c r="D51" s="146">
        <v>195689043</v>
      </c>
      <c r="E51" s="146"/>
      <c r="F51" s="146">
        <v>-25457009</v>
      </c>
      <c r="G51" s="146"/>
      <c r="H51" s="146">
        <f t="shared" si="27"/>
        <v>170232034</v>
      </c>
      <c r="I51" s="146"/>
      <c r="J51" s="149">
        <v>-7.0000000000000007E-2</v>
      </c>
      <c r="K51" s="146"/>
      <c r="L51" s="146">
        <f t="shared" si="28"/>
        <v>13698233.010000002</v>
      </c>
      <c r="M51" s="143"/>
      <c r="N51" s="150">
        <f t="shared" si="29"/>
        <v>183930267.00999999</v>
      </c>
      <c r="O51" s="146"/>
      <c r="P51" s="167">
        <v>4.4699999999999997E-2</v>
      </c>
      <c r="Q51" s="167"/>
      <c r="R51" s="167">
        <v>5.28E-2</v>
      </c>
      <c r="S51" s="167"/>
      <c r="T51" s="146">
        <f t="shared" si="3"/>
        <v>8747300.222099999</v>
      </c>
      <c r="U51" s="167"/>
      <c r="V51" s="146">
        <f t="shared" si="4"/>
        <v>10332381.4704</v>
      </c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</row>
    <row r="52" spans="1:114" x14ac:dyDescent="0.2">
      <c r="A52" s="143"/>
      <c r="B52" s="143" t="s">
        <v>292</v>
      </c>
      <c r="C52" s="143"/>
      <c r="D52" s="146">
        <v>57615792</v>
      </c>
      <c r="E52" s="146"/>
      <c r="F52" s="146">
        <v>-25907523</v>
      </c>
      <c r="G52" s="146"/>
      <c r="H52" s="146">
        <f t="shared" si="27"/>
        <v>31708269</v>
      </c>
      <c r="I52" s="146"/>
      <c r="J52" s="149">
        <v>-7.0000000000000007E-2</v>
      </c>
      <c r="K52" s="146"/>
      <c r="L52" s="146">
        <f t="shared" si="28"/>
        <v>4033105.4400000004</v>
      </c>
      <c r="M52" s="143"/>
      <c r="N52" s="150">
        <f t="shared" si="29"/>
        <v>35741374.439999998</v>
      </c>
      <c r="O52" s="146"/>
      <c r="P52" s="167">
        <v>2.8799999999999999E-2</v>
      </c>
      <c r="Q52" s="167"/>
      <c r="R52" s="167">
        <v>3.4599999999999999E-2</v>
      </c>
      <c r="S52" s="167"/>
      <c r="T52" s="146">
        <f t="shared" si="3"/>
        <v>1659334.8096</v>
      </c>
      <c r="U52" s="167"/>
      <c r="V52" s="146">
        <f t="shared" si="4"/>
        <v>1993506.4031999998</v>
      </c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</row>
    <row r="53" spans="1:114" x14ac:dyDescent="0.2">
      <c r="A53" s="143"/>
      <c r="B53" s="143" t="s">
        <v>293</v>
      </c>
      <c r="C53" s="143"/>
      <c r="D53" s="146">
        <v>33383302</v>
      </c>
      <c r="E53" s="146"/>
      <c r="F53" s="146">
        <v>-18964792</v>
      </c>
      <c r="G53" s="146"/>
      <c r="H53" s="146">
        <f t="shared" si="27"/>
        <v>14418510</v>
      </c>
      <c r="I53" s="146"/>
      <c r="J53" s="149">
        <v>-7.0000000000000007E-2</v>
      </c>
      <c r="K53" s="146"/>
      <c r="L53" s="146">
        <f t="shared" si="28"/>
        <v>2336831.14</v>
      </c>
      <c r="M53" s="143"/>
      <c r="N53" s="150">
        <f t="shared" si="29"/>
        <v>16755341.140000001</v>
      </c>
      <c r="O53" s="146"/>
      <c r="P53" s="167">
        <v>2.1600000000000001E-2</v>
      </c>
      <c r="Q53" s="167"/>
      <c r="R53" s="167">
        <v>2.7400000000000001E-2</v>
      </c>
      <c r="S53" s="167"/>
      <c r="T53" s="146">
        <f t="shared" si="3"/>
        <v>721079.32319999998</v>
      </c>
      <c r="U53" s="167"/>
      <c r="V53" s="146">
        <f t="shared" si="4"/>
        <v>914702.47479999997</v>
      </c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</row>
    <row r="54" spans="1:114" x14ac:dyDescent="0.2">
      <c r="A54" s="143"/>
      <c r="B54" s="143" t="s">
        <v>299</v>
      </c>
      <c r="C54" s="143"/>
      <c r="D54" s="146">
        <v>8052008</v>
      </c>
      <c r="E54" s="146"/>
      <c r="F54" s="146">
        <v>-586418</v>
      </c>
      <c r="G54" s="146"/>
      <c r="H54" s="146">
        <f t="shared" si="27"/>
        <v>7465590</v>
      </c>
      <c r="I54" s="146"/>
      <c r="J54" s="149">
        <v>-7.0000000000000007E-2</v>
      </c>
      <c r="K54" s="146"/>
      <c r="L54" s="146">
        <f t="shared" si="28"/>
        <v>563640.56000000006</v>
      </c>
      <c r="M54" s="143"/>
      <c r="N54" s="150">
        <f t="shared" si="29"/>
        <v>8029230.5600000005</v>
      </c>
      <c r="O54" s="146"/>
      <c r="P54" s="167">
        <v>3.15E-2</v>
      </c>
      <c r="Q54" s="167"/>
      <c r="R54" s="167">
        <v>5.2900000000000003E-2</v>
      </c>
      <c r="S54" s="167"/>
      <c r="T54" s="146">
        <f t="shared" si="3"/>
        <v>253638.25200000001</v>
      </c>
      <c r="U54" s="167"/>
      <c r="V54" s="146">
        <f t="shared" si="4"/>
        <v>425951.22320000001</v>
      </c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</row>
    <row r="55" spans="1:114" x14ac:dyDescent="0.2">
      <c r="A55" s="143"/>
      <c r="B55" s="143" t="s">
        <v>294</v>
      </c>
      <c r="C55" s="143"/>
      <c r="D55" s="146">
        <v>11951532</v>
      </c>
      <c r="E55" s="146"/>
      <c r="F55" s="146">
        <v>-4161773</v>
      </c>
      <c r="G55" s="146"/>
      <c r="H55" s="146">
        <f t="shared" si="27"/>
        <v>7789759</v>
      </c>
      <c r="I55" s="146"/>
      <c r="J55" s="149">
        <v>-7.0000000000000007E-2</v>
      </c>
      <c r="K55" s="146"/>
      <c r="L55" s="146">
        <f t="shared" ref="L55" si="35">D55*-J55</f>
        <v>836607.24000000011</v>
      </c>
      <c r="M55" s="143"/>
      <c r="N55" s="150">
        <f t="shared" ref="N55" si="36">H55+L55</f>
        <v>8626366.2400000002</v>
      </c>
      <c r="O55" s="146"/>
      <c r="P55" s="167">
        <v>3.4700000000000002E-2</v>
      </c>
      <c r="Q55" s="167"/>
      <c r="R55" s="167">
        <v>4.1300000000000003E-2</v>
      </c>
      <c r="S55" s="167"/>
      <c r="T55" s="146">
        <f t="shared" ref="T55" si="37">D55*P55</f>
        <v>414718.16039999999</v>
      </c>
      <c r="U55" s="167"/>
      <c r="V55" s="146">
        <f t="shared" ref="V55" si="38">D55*R55</f>
        <v>493598.27160000004</v>
      </c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</row>
    <row r="56" spans="1:114" x14ac:dyDescent="0.2">
      <c r="A56" s="143"/>
      <c r="B56" s="143" t="s">
        <v>300</v>
      </c>
      <c r="C56" s="143"/>
      <c r="D56" s="152">
        <v>43212</v>
      </c>
      <c r="E56" s="146"/>
      <c r="F56" s="152">
        <v>-44422</v>
      </c>
      <c r="G56" s="146"/>
      <c r="H56" s="152">
        <f t="shared" si="27"/>
        <v>-1210</v>
      </c>
      <c r="I56" s="146"/>
      <c r="J56" s="149">
        <v>-7.0000000000000007E-2</v>
      </c>
      <c r="K56" s="146"/>
      <c r="L56" s="152">
        <f t="shared" si="28"/>
        <v>3024.84</v>
      </c>
      <c r="M56" s="143"/>
      <c r="N56" s="153">
        <f t="shared" si="29"/>
        <v>1814.8400000000001</v>
      </c>
      <c r="O56" s="146"/>
      <c r="P56" s="167">
        <v>4.0000000000000002E-4</v>
      </c>
      <c r="Q56" s="167"/>
      <c r="R56" s="167">
        <v>2.3E-3</v>
      </c>
      <c r="S56" s="167"/>
      <c r="T56" s="152">
        <f t="shared" si="3"/>
        <v>17.284800000000001</v>
      </c>
      <c r="U56" s="167"/>
      <c r="V56" s="152">
        <f t="shared" si="4"/>
        <v>99.387599999999992</v>
      </c>
      <c r="W56" s="155"/>
      <c r="X56" s="155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114" x14ac:dyDescent="0.2">
      <c r="A57" s="143"/>
      <c r="B57" s="143" t="s">
        <v>295</v>
      </c>
      <c r="C57" s="143"/>
      <c r="D57" s="146">
        <f>SUM(D48:D56)</f>
        <v>1131833870</v>
      </c>
      <c r="E57" s="146"/>
      <c r="F57" s="146">
        <f>SUM(F48:F56)</f>
        <v>-273407596</v>
      </c>
      <c r="G57" s="146"/>
      <c r="H57" s="146">
        <f>SUM(H48:H56)</f>
        <v>858426274</v>
      </c>
      <c r="I57" s="146"/>
      <c r="J57" s="149"/>
      <c r="K57" s="146"/>
      <c r="L57" s="146">
        <f>SUM(L48:L56)</f>
        <v>79228370.900000006</v>
      </c>
      <c r="M57" s="146"/>
      <c r="N57" s="146">
        <f>SUM(N48:N56)</f>
        <v>937654644.89999986</v>
      </c>
      <c r="O57" s="146"/>
      <c r="P57" s="167"/>
      <c r="Q57" s="167"/>
      <c r="R57" s="167"/>
      <c r="S57" s="167"/>
      <c r="T57" s="146">
        <f>SUM(T48:T56)</f>
        <v>40547283.647400007</v>
      </c>
      <c r="U57" s="167"/>
      <c r="V57" s="146">
        <f>SUM(V48:V56)</f>
        <v>52520553.372199997</v>
      </c>
      <c r="W57" s="146"/>
      <c r="X57" s="167">
        <f>D57/$D$82</f>
        <v>0.33798055671750271</v>
      </c>
      <c r="Y57" s="146">
        <f>$Y$4*X57*0.5</f>
        <v>10470648.800466606</v>
      </c>
      <c r="Z57" s="146">
        <f>Z$4*$X57</f>
        <v>20195801.04372026</v>
      </c>
      <c r="AA57" s="146">
        <f t="shared" ref="AA57:AN57" si="39">AA$4*$X57</f>
        <v>16210628.361991813</v>
      </c>
      <c r="AB57" s="146">
        <f t="shared" si="39"/>
        <v>15720520.052851308</v>
      </c>
      <c r="AC57" s="146">
        <f t="shared" si="39"/>
        <v>15720520.052851308</v>
      </c>
      <c r="AD57" s="146">
        <f t="shared" si="39"/>
        <v>15720520.052851308</v>
      </c>
      <c r="AE57" s="146">
        <f t="shared" si="39"/>
        <v>15720520.052851308</v>
      </c>
      <c r="AF57" s="146">
        <f t="shared" si="39"/>
        <v>15720520.052851308</v>
      </c>
      <c r="AG57" s="146">
        <f t="shared" si="39"/>
        <v>15720520.052851308</v>
      </c>
      <c r="AH57" s="146">
        <f t="shared" si="39"/>
        <v>15720520.052851308</v>
      </c>
      <c r="AI57" s="146">
        <f t="shared" si="39"/>
        <v>15720520.052851308</v>
      </c>
      <c r="AJ57" s="146">
        <f t="shared" si="39"/>
        <v>15720520.052851308</v>
      </c>
      <c r="AK57" s="146">
        <f t="shared" si="39"/>
        <v>15720520.052851308</v>
      </c>
      <c r="AL57" s="146">
        <f t="shared" si="39"/>
        <v>15720520.052851308</v>
      </c>
      <c r="AM57" s="146">
        <f t="shared" si="39"/>
        <v>15720520.052851308</v>
      </c>
      <c r="AN57" s="146">
        <f t="shared" si="39"/>
        <v>15720520.052851308</v>
      </c>
      <c r="AP57" s="146">
        <f>$D57+(Y57*0.5)</f>
        <v>1137069194.4002333</v>
      </c>
      <c r="AQ57" s="146">
        <f>$D57+Y57+(Z57*0.5)</f>
        <v>1152402419.3223267</v>
      </c>
      <c r="AR57" s="146">
        <f>AQ57+(Z57*0.5)+(AA57*0.5)</f>
        <v>1170605634.0251827</v>
      </c>
      <c r="AS57" s="146">
        <f t="shared" ref="AS57:BE57" si="40">AR57+(AA57*0.5)+(AB57*0.5)</f>
        <v>1186571208.2326043</v>
      </c>
      <c r="AT57" s="146">
        <f t="shared" si="40"/>
        <v>1202291728.2854555</v>
      </c>
      <c r="AU57" s="146">
        <f t="shared" si="40"/>
        <v>1218012248.3383067</v>
      </c>
      <c r="AV57" s="146">
        <f t="shared" si="40"/>
        <v>1233732768.3911579</v>
      </c>
      <c r="AW57" s="146">
        <f t="shared" si="40"/>
        <v>1249453288.4440091</v>
      </c>
      <c r="AX57" s="146">
        <f t="shared" si="40"/>
        <v>1265173808.4968603</v>
      </c>
      <c r="AY57" s="146">
        <f t="shared" si="40"/>
        <v>1280894328.5497115</v>
      </c>
      <c r="AZ57" s="146">
        <f t="shared" si="40"/>
        <v>1296614848.6025627</v>
      </c>
      <c r="BA57" s="146">
        <f t="shared" si="40"/>
        <v>1312335368.6554139</v>
      </c>
      <c r="BB57" s="146">
        <f t="shared" si="40"/>
        <v>1328055888.7082651</v>
      </c>
      <c r="BC57" s="146">
        <f t="shared" si="40"/>
        <v>1343776408.7611163</v>
      </c>
      <c r="BD57" s="146">
        <f t="shared" si="40"/>
        <v>1359496928.8139675</v>
      </c>
      <c r="BE57" s="146">
        <f t="shared" si="40"/>
        <v>1375217448.8668187</v>
      </c>
      <c r="BG57" s="146">
        <f>AP57*$T58</f>
        <v>40734836.069242984</v>
      </c>
      <c r="BH57" s="146">
        <f>(AQ57*$T58*0.5)+(AQ57*$V58*0.5)</f>
        <v>47379568.408958748</v>
      </c>
      <c r="BI57" s="146">
        <f>(AR57*$V58)</f>
        <v>54319681.809502333</v>
      </c>
      <c r="BJ57" s="146">
        <f t="shared" ref="BJ57:BV57" si="41">(AS57*$V58)</f>
        <v>55060533.284709297</v>
      </c>
      <c r="BK57" s="146">
        <f t="shared" si="41"/>
        <v>55790013.497626506</v>
      </c>
      <c r="BL57" s="146">
        <f t="shared" si="41"/>
        <v>56519493.710543722</v>
      </c>
      <c r="BM57" s="146">
        <f t="shared" si="41"/>
        <v>57248973.923460931</v>
      </c>
      <c r="BN57" s="146">
        <f t="shared" si="41"/>
        <v>57978454.136378139</v>
      </c>
      <c r="BO57" s="146">
        <f t="shared" si="41"/>
        <v>58707934.349295355</v>
      </c>
      <c r="BP57" s="146">
        <f t="shared" si="41"/>
        <v>59437414.562212564</v>
      </c>
      <c r="BQ57" s="146">
        <f t="shared" si="41"/>
        <v>60166894.77512978</v>
      </c>
      <c r="BR57" s="146">
        <f t="shared" si="41"/>
        <v>60896374.988046989</v>
      </c>
      <c r="BS57" s="146">
        <f t="shared" si="41"/>
        <v>61625855.200964205</v>
      </c>
      <c r="BT57" s="146">
        <f t="shared" si="41"/>
        <v>62355335.413881414</v>
      </c>
      <c r="BU57" s="146">
        <f t="shared" si="41"/>
        <v>63084815.626798622</v>
      </c>
      <c r="BV57" s="146">
        <f t="shared" si="41"/>
        <v>63814295.839715838</v>
      </c>
      <c r="BX57" s="150">
        <f>F57-BG57</f>
        <v>-314142432.06924295</v>
      </c>
      <c r="BY57" s="150">
        <f>BX57-BH57</f>
        <v>-361522000.47820169</v>
      </c>
      <c r="BZ57" s="150">
        <f>BY57-BI57</f>
        <v>-415841682.28770399</v>
      </c>
      <c r="CA57" s="146">
        <f t="shared" ref="CA57:CM57" si="42">BZ57-BJ57</f>
        <v>-470902215.57241327</v>
      </c>
      <c r="CB57" s="146">
        <f t="shared" si="42"/>
        <v>-526692229.07003975</v>
      </c>
      <c r="CC57" s="146">
        <f t="shared" si="42"/>
        <v>-583211722.7805835</v>
      </c>
      <c r="CD57" s="146">
        <f t="shared" si="42"/>
        <v>-640460696.70404446</v>
      </c>
      <c r="CE57" s="146">
        <f t="shared" si="42"/>
        <v>-698439150.84042263</v>
      </c>
      <c r="CF57" s="146">
        <f t="shared" si="42"/>
        <v>-757147085.18971801</v>
      </c>
      <c r="CG57" s="146">
        <f t="shared" si="42"/>
        <v>-816584499.75193059</v>
      </c>
      <c r="CH57" s="146">
        <f t="shared" si="42"/>
        <v>-876751394.52706039</v>
      </c>
      <c r="CI57" s="146">
        <f t="shared" si="42"/>
        <v>-937647769.51510739</v>
      </c>
      <c r="CJ57" s="146">
        <f t="shared" si="42"/>
        <v>-999273624.71607161</v>
      </c>
      <c r="CK57" s="146">
        <f t="shared" si="42"/>
        <v>-1061628960.129953</v>
      </c>
      <c r="CL57" s="146">
        <f t="shared" si="42"/>
        <v>-1124713775.7567515</v>
      </c>
      <c r="CM57" s="146">
        <f t="shared" si="42"/>
        <v>-1188528071.5964675</v>
      </c>
      <c r="CO57" s="150">
        <f>D57+Y57</f>
        <v>1142304518.8004665</v>
      </c>
      <c r="CP57" s="150">
        <f>CO57+Z57</f>
        <v>1162500319.8441868</v>
      </c>
      <c r="CQ57" s="150">
        <f t="shared" ref="CQ57:DD57" si="43">CP57+AA57</f>
        <v>1178710948.2061787</v>
      </c>
      <c r="CR57" s="150">
        <f t="shared" si="43"/>
        <v>1194431468.2590299</v>
      </c>
      <c r="CS57" s="150">
        <f t="shared" si="43"/>
        <v>1210151988.3118811</v>
      </c>
      <c r="CT57" s="150">
        <f t="shared" si="43"/>
        <v>1225872508.3647323</v>
      </c>
      <c r="CU57" s="150">
        <f t="shared" si="43"/>
        <v>1241593028.4175835</v>
      </c>
      <c r="CV57" s="150">
        <f t="shared" si="43"/>
        <v>1257313548.4704347</v>
      </c>
      <c r="CW57" s="150">
        <f t="shared" si="43"/>
        <v>1273034068.5232859</v>
      </c>
      <c r="CX57" s="150">
        <f t="shared" si="43"/>
        <v>1288754588.5761371</v>
      </c>
      <c r="CY57" s="150">
        <f t="shared" si="43"/>
        <v>1304475108.6289883</v>
      </c>
      <c r="CZ57" s="150">
        <f t="shared" si="43"/>
        <v>1320195628.6818395</v>
      </c>
      <c r="DA57" s="150">
        <f t="shared" si="43"/>
        <v>1335916148.7346907</v>
      </c>
      <c r="DB57" s="150">
        <f t="shared" si="43"/>
        <v>1351636668.7875419</v>
      </c>
      <c r="DC57" s="150">
        <f t="shared" si="43"/>
        <v>1367357188.8403931</v>
      </c>
      <c r="DD57" s="150">
        <f t="shared" si="43"/>
        <v>1383077708.8932443</v>
      </c>
      <c r="DF57" s="146">
        <f>DD57+CM57</f>
        <v>194549637.29677677</v>
      </c>
      <c r="DH57" s="150">
        <f>L57</f>
        <v>79228370.900000006</v>
      </c>
      <c r="DJ57" s="150">
        <f>DF57+DH57</f>
        <v>273778008.19677675</v>
      </c>
    </row>
    <row r="58" spans="1:114" x14ac:dyDescent="0.2">
      <c r="A58" s="143"/>
      <c r="B58" s="143"/>
      <c r="C58" s="143"/>
      <c r="D58" s="146"/>
      <c r="E58" s="146"/>
      <c r="F58" s="146"/>
      <c r="G58" s="146"/>
      <c r="H58" s="146"/>
      <c r="I58" s="146"/>
      <c r="J58" s="149"/>
      <c r="K58" s="146"/>
      <c r="L58" s="146"/>
      <c r="M58" s="146"/>
      <c r="N58" s="146"/>
      <c r="O58" s="146"/>
      <c r="P58" s="167"/>
      <c r="Q58" s="167"/>
      <c r="R58" s="167"/>
      <c r="S58" s="167"/>
      <c r="T58" s="167">
        <f>T57/D57</f>
        <v>3.5824412682931996E-2</v>
      </c>
      <c r="U58" s="167"/>
      <c r="V58" s="167">
        <f>V57/D57</f>
        <v>4.640305857978963E-2</v>
      </c>
      <c r="W58" s="167"/>
      <c r="X58" s="167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</row>
    <row r="59" spans="1:114" x14ac:dyDescent="0.2">
      <c r="A59" s="143" t="s">
        <v>725</v>
      </c>
      <c r="B59" s="143"/>
      <c r="C59" s="143"/>
      <c r="D59" s="146"/>
      <c r="E59" s="146"/>
      <c r="F59" s="146"/>
      <c r="G59" s="146"/>
      <c r="H59" s="146"/>
      <c r="I59" s="146"/>
      <c r="J59" s="149"/>
      <c r="K59" s="146"/>
      <c r="L59" s="146"/>
      <c r="M59" s="146"/>
      <c r="N59" s="146"/>
      <c r="O59" s="146"/>
      <c r="P59" s="167"/>
      <c r="Q59" s="167"/>
      <c r="R59" s="167"/>
      <c r="S59" s="167"/>
      <c r="T59" s="146"/>
      <c r="U59" s="167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</row>
    <row r="60" spans="1:114" x14ac:dyDescent="0.2">
      <c r="A60" s="143"/>
      <c r="B60" s="143" t="s">
        <v>290</v>
      </c>
      <c r="C60" s="143"/>
      <c r="D60" s="146">
        <v>107923783</v>
      </c>
      <c r="E60" s="146"/>
      <c r="F60" s="146">
        <v>-66792233</v>
      </c>
      <c r="G60" s="146"/>
      <c r="H60" s="146">
        <f t="shared" ref="H60:H67" si="44">SUM(D60:F60)</f>
        <v>41131550</v>
      </c>
      <c r="I60" s="146"/>
      <c r="J60" s="149">
        <v>-0.11</v>
      </c>
      <c r="K60" s="146"/>
      <c r="L60" s="146">
        <f t="shared" ref="L60:L67" si="45">D60*-J60</f>
        <v>11871616.130000001</v>
      </c>
      <c r="M60" s="143"/>
      <c r="N60" s="150">
        <f t="shared" ref="N60:N67" si="46">H60+L60</f>
        <v>53003166.130000003</v>
      </c>
      <c r="O60" s="146"/>
      <c r="P60" s="167">
        <v>1.6799999999999999E-2</v>
      </c>
      <c r="Q60" s="167"/>
      <c r="R60" s="167">
        <v>2.0299999999999999E-2</v>
      </c>
      <c r="S60" s="167"/>
      <c r="T60" s="146">
        <f t="shared" si="3"/>
        <v>1813119.5543999998</v>
      </c>
      <c r="U60" s="167"/>
      <c r="V60" s="146">
        <f t="shared" si="4"/>
        <v>2190852.7948999996</v>
      </c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</row>
    <row r="61" spans="1:114" x14ac:dyDescent="0.2">
      <c r="A61" s="143"/>
      <c r="B61" s="143" t="s">
        <v>297</v>
      </c>
      <c r="C61" s="143"/>
      <c r="D61" s="146">
        <v>889015</v>
      </c>
      <c r="E61" s="146"/>
      <c r="F61" s="146">
        <v>-157715</v>
      </c>
      <c r="G61" s="146"/>
      <c r="H61" s="146">
        <f t="shared" ref="H61" si="47">SUM(D61:F61)</f>
        <v>731300</v>
      </c>
      <c r="I61" s="146"/>
      <c r="J61" s="149">
        <v>-0.11</v>
      </c>
      <c r="K61" s="146"/>
      <c r="L61" s="146">
        <f t="shared" ref="L61" si="48">D61*-J61</f>
        <v>97791.65</v>
      </c>
      <c r="M61" s="143"/>
      <c r="N61" s="150">
        <f t="shared" ref="N61" si="49">H61+L61</f>
        <v>829091.65</v>
      </c>
      <c r="O61" s="146"/>
      <c r="P61" s="167">
        <v>3.5700000000000003E-2</v>
      </c>
      <c r="Q61" s="167"/>
      <c r="R61" s="167">
        <v>3.7900000000000003E-2</v>
      </c>
      <c r="S61" s="167"/>
      <c r="T61" s="146">
        <f t="shared" ref="T61" si="50">D61*P61</f>
        <v>31737.835500000001</v>
      </c>
      <c r="U61" s="167"/>
      <c r="V61" s="146">
        <f t="shared" ref="V61" si="51">D61*R61</f>
        <v>33693.6685</v>
      </c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</row>
    <row r="62" spans="1:114" x14ac:dyDescent="0.2">
      <c r="A62" s="143"/>
      <c r="B62" s="143" t="s">
        <v>291</v>
      </c>
      <c r="C62" s="143"/>
      <c r="D62" s="146">
        <v>325309086</v>
      </c>
      <c r="E62" s="146"/>
      <c r="F62" s="146">
        <v>-92670973</v>
      </c>
      <c r="G62" s="146"/>
      <c r="H62" s="146">
        <f t="shared" si="44"/>
        <v>232638113</v>
      </c>
      <c r="I62" s="146"/>
      <c r="J62" s="149">
        <v>-0.11</v>
      </c>
      <c r="K62" s="146"/>
      <c r="L62" s="146">
        <f t="shared" si="45"/>
        <v>35783999.460000001</v>
      </c>
      <c r="M62" s="143"/>
      <c r="N62" s="150">
        <f t="shared" si="46"/>
        <v>268422112.46000001</v>
      </c>
      <c r="O62" s="146"/>
      <c r="P62" s="167">
        <v>3.0200000000000001E-2</v>
      </c>
      <c r="Q62" s="167"/>
      <c r="R62" s="167">
        <v>3.6900000000000002E-2</v>
      </c>
      <c r="S62" s="167"/>
      <c r="T62" s="146">
        <f t="shared" si="3"/>
        <v>9824334.3971999995</v>
      </c>
      <c r="U62" s="167"/>
      <c r="V62" s="146">
        <f t="shared" si="4"/>
        <v>12003905.273400001</v>
      </c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</row>
    <row r="63" spans="1:114" x14ac:dyDescent="0.2">
      <c r="A63" s="143"/>
      <c r="B63" s="143" t="s">
        <v>298</v>
      </c>
      <c r="C63" s="143"/>
      <c r="D63" s="146">
        <v>68153675</v>
      </c>
      <c r="E63" s="146"/>
      <c r="F63" s="146">
        <v>-30812888</v>
      </c>
      <c r="G63" s="146"/>
      <c r="H63" s="146">
        <f t="shared" si="44"/>
        <v>37340787</v>
      </c>
      <c r="I63" s="146"/>
      <c r="J63" s="149">
        <v>-0.11</v>
      </c>
      <c r="K63" s="146"/>
      <c r="L63" s="146">
        <f t="shared" si="45"/>
        <v>7496904.25</v>
      </c>
      <c r="M63" s="143"/>
      <c r="N63" s="150">
        <f t="shared" si="46"/>
        <v>44837691.25</v>
      </c>
      <c r="O63" s="146"/>
      <c r="P63" s="167">
        <v>2.3099999999999999E-2</v>
      </c>
      <c r="Q63" s="167"/>
      <c r="R63" s="167">
        <v>3.0200000000000001E-2</v>
      </c>
      <c r="S63" s="167"/>
      <c r="T63" s="146">
        <f t="shared" si="3"/>
        <v>1574349.8924999998</v>
      </c>
      <c r="U63" s="167"/>
      <c r="V63" s="146">
        <f t="shared" si="4"/>
        <v>2058240.9850000001</v>
      </c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</row>
    <row r="64" spans="1:114" x14ac:dyDescent="0.2">
      <c r="A64" s="143"/>
      <c r="B64" s="143" t="s">
        <v>292</v>
      </c>
      <c r="C64" s="143"/>
      <c r="D64" s="146">
        <v>59116131</v>
      </c>
      <c r="E64" s="146"/>
      <c r="F64" s="146">
        <v>-30913793</v>
      </c>
      <c r="G64" s="146"/>
      <c r="H64" s="146">
        <f t="shared" si="44"/>
        <v>28202338</v>
      </c>
      <c r="I64" s="146"/>
      <c r="J64" s="149">
        <v>-0.11</v>
      </c>
      <c r="K64" s="146"/>
      <c r="L64" s="146">
        <f t="shared" si="45"/>
        <v>6502774.4100000001</v>
      </c>
      <c r="M64" s="143"/>
      <c r="N64" s="150">
        <f t="shared" si="46"/>
        <v>34705112.409999996</v>
      </c>
      <c r="O64" s="146"/>
      <c r="P64" s="167">
        <v>2.1700000000000001E-2</v>
      </c>
      <c r="Q64" s="167"/>
      <c r="R64" s="167">
        <v>2.58E-2</v>
      </c>
      <c r="S64" s="167"/>
      <c r="T64" s="146">
        <f t="shared" si="3"/>
        <v>1282820.0427000001</v>
      </c>
      <c r="U64" s="167"/>
      <c r="V64" s="146">
        <f t="shared" si="4"/>
        <v>1525196.1798</v>
      </c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</row>
    <row r="65" spans="1:114" x14ac:dyDescent="0.2">
      <c r="A65" s="143"/>
      <c r="B65" s="143" t="s">
        <v>293</v>
      </c>
      <c r="C65" s="143"/>
      <c r="D65" s="146">
        <v>65490512</v>
      </c>
      <c r="E65" s="146"/>
      <c r="F65" s="146">
        <v>-32377733</v>
      </c>
      <c r="G65" s="146"/>
      <c r="H65" s="146">
        <f t="shared" si="44"/>
        <v>33112779</v>
      </c>
      <c r="I65" s="146"/>
      <c r="J65" s="149">
        <v>-0.11</v>
      </c>
      <c r="K65" s="146"/>
      <c r="L65" s="146">
        <f t="shared" si="45"/>
        <v>7203956.3200000003</v>
      </c>
      <c r="M65" s="143"/>
      <c r="N65" s="150">
        <f t="shared" si="46"/>
        <v>40316735.32</v>
      </c>
      <c r="O65" s="146"/>
      <c r="P65" s="167">
        <v>2.2599999999999999E-2</v>
      </c>
      <c r="Q65" s="167"/>
      <c r="R65" s="167">
        <v>2.58E-2</v>
      </c>
      <c r="S65" s="167"/>
      <c r="T65" s="146">
        <f t="shared" si="3"/>
        <v>1480085.5711999999</v>
      </c>
      <c r="U65" s="167"/>
      <c r="V65" s="146">
        <f t="shared" si="4"/>
        <v>1689655.2095999999</v>
      </c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</row>
    <row r="66" spans="1:114" x14ac:dyDescent="0.2">
      <c r="A66" s="143"/>
      <c r="B66" s="143" t="s">
        <v>299</v>
      </c>
      <c r="C66" s="143"/>
      <c r="D66" s="146">
        <v>2736920</v>
      </c>
      <c r="E66" s="146"/>
      <c r="F66" s="146">
        <v>-2460753</v>
      </c>
      <c r="G66" s="146"/>
      <c r="H66" s="146">
        <f t="shared" si="44"/>
        <v>276167</v>
      </c>
      <c r="I66" s="146"/>
      <c r="J66" s="149">
        <v>-0.11</v>
      </c>
      <c r="K66" s="146"/>
      <c r="L66" s="146">
        <f t="shared" si="45"/>
        <v>301061.2</v>
      </c>
      <c r="M66" s="143"/>
      <c r="N66" s="150">
        <f t="shared" si="46"/>
        <v>577228.19999999995</v>
      </c>
      <c r="O66" s="146"/>
      <c r="P66" s="167">
        <v>9.1999999999999998E-3</v>
      </c>
      <c r="Q66" s="167"/>
      <c r="R66" s="167">
        <v>9.1000000000000004E-3</v>
      </c>
      <c r="S66" s="167"/>
      <c r="T66" s="146">
        <f t="shared" si="3"/>
        <v>25179.664000000001</v>
      </c>
      <c r="U66" s="167"/>
      <c r="V66" s="146">
        <f t="shared" si="4"/>
        <v>24905.972000000002</v>
      </c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</row>
    <row r="67" spans="1:114" x14ac:dyDescent="0.2">
      <c r="A67" s="143"/>
      <c r="B67" s="143" t="s">
        <v>294</v>
      </c>
      <c r="C67" s="143"/>
      <c r="D67" s="152">
        <v>3201189</v>
      </c>
      <c r="E67" s="146"/>
      <c r="F67" s="152">
        <v>-1799746</v>
      </c>
      <c r="G67" s="146"/>
      <c r="H67" s="152">
        <f t="shared" si="44"/>
        <v>1401443</v>
      </c>
      <c r="I67" s="146"/>
      <c r="J67" s="149">
        <v>-0.11</v>
      </c>
      <c r="K67" s="146"/>
      <c r="L67" s="152">
        <f t="shared" si="45"/>
        <v>352130.79</v>
      </c>
      <c r="M67" s="143"/>
      <c r="N67" s="153">
        <f t="shared" si="46"/>
        <v>1753573.79</v>
      </c>
      <c r="O67" s="146"/>
      <c r="P67" s="167">
        <v>2.5899999999999999E-2</v>
      </c>
      <c r="Q67" s="167"/>
      <c r="R67" s="167">
        <v>2.86E-2</v>
      </c>
      <c r="S67" s="167"/>
      <c r="T67" s="152">
        <f t="shared" si="3"/>
        <v>82910.795100000003</v>
      </c>
      <c r="U67" s="167"/>
      <c r="V67" s="152">
        <f t="shared" si="4"/>
        <v>91554.005399999995</v>
      </c>
      <c r="W67" s="155"/>
      <c r="X67" s="155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</row>
    <row r="68" spans="1:114" x14ac:dyDescent="0.2">
      <c r="A68" s="143"/>
      <c r="B68" s="143" t="s">
        <v>295</v>
      </c>
      <c r="C68" s="143"/>
      <c r="D68" s="146">
        <f>SUM(D60:D67)</f>
        <v>632820311</v>
      </c>
      <c r="E68" s="146"/>
      <c r="F68" s="146">
        <f>SUM(F60:F67)</f>
        <v>-257985834</v>
      </c>
      <c r="G68" s="146"/>
      <c r="H68" s="146">
        <f>SUM(H60:H67)</f>
        <v>374834477</v>
      </c>
      <c r="I68" s="146"/>
      <c r="J68" s="149"/>
      <c r="K68" s="146"/>
      <c r="L68" s="146">
        <f>SUM(L60:L67)</f>
        <v>69610234.210000008</v>
      </c>
      <c r="M68" s="146"/>
      <c r="N68" s="146">
        <f>SUM(N60:N67)</f>
        <v>444444711.20999998</v>
      </c>
      <c r="O68" s="146"/>
      <c r="P68" s="167"/>
      <c r="Q68" s="167"/>
      <c r="R68" s="167"/>
      <c r="S68" s="167"/>
      <c r="T68" s="146">
        <f>SUM(T60:T67)</f>
        <v>16114537.752599999</v>
      </c>
      <c r="U68" s="167"/>
      <c r="V68" s="146">
        <f>SUM(V60:V67)</f>
        <v>19618004.088599999</v>
      </c>
      <c r="W68" s="146"/>
      <c r="X68" s="167">
        <f>D68/$D$82</f>
        <v>0.18896851091222708</v>
      </c>
      <c r="Y68" s="146">
        <f>$Y$4*X68*0.5</f>
        <v>5854250.704021655</v>
      </c>
      <c r="Z68" s="146">
        <f>Z$4*$X68</f>
        <v>11291686.382720796</v>
      </c>
      <c r="AA68" s="146">
        <f t="shared" ref="AA68:AN68" si="52">AA$4*$X68</f>
        <v>9063534.1046483088</v>
      </c>
      <c r="AB68" s="146">
        <f t="shared" si="52"/>
        <v>8789509.3552263994</v>
      </c>
      <c r="AC68" s="146">
        <f t="shared" si="52"/>
        <v>8789509.3552263994</v>
      </c>
      <c r="AD68" s="146">
        <f t="shared" si="52"/>
        <v>8789509.3552263994</v>
      </c>
      <c r="AE68" s="146">
        <f t="shared" si="52"/>
        <v>8789509.3552263994</v>
      </c>
      <c r="AF68" s="146">
        <f t="shared" si="52"/>
        <v>8789509.3552263994</v>
      </c>
      <c r="AG68" s="146">
        <f t="shared" si="52"/>
        <v>8789509.3552263994</v>
      </c>
      <c r="AH68" s="146">
        <f t="shared" si="52"/>
        <v>8789509.3552263994</v>
      </c>
      <c r="AI68" s="146">
        <f t="shared" si="52"/>
        <v>8789509.3552263994</v>
      </c>
      <c r="AJ68" s="146">
        <f t="shared" si="52"/>
        <v>8789509.3552263994</v>
      </c>
      <c r="AK68" s="146">
        <f t="shared" si="52"/>
        <v>8789509.3552263994</v>
      </c>
      <c r="AL68" s="146">
        <f t="shared" si="52"/>
        <v>8789509.3552263994</v>
      </c>
      <c r="AM68" s="146">
        <f t="shared" si="52"/>
        <v>8789509.3552263994</v>
      </c>
      <c r="AN68" s="146">
        <f t="shared" si="52"/>
        <v>8789509.3552263994</v>
      </c>
      <c r="AP68" s="146">
        <f>$D68+(Y68*0.5)</f>
        <v>635747436.35201085</v>
      </c>
      <c r="AQ68" s="146">
        <f>$D68+Y68+(Z68*0.5)</f>
        <v>644320404.89538205</v>
      </c>
      <c r="AR68" s="146">
        <f>AQ68+(Z68*0.5)+(AA68*0.5)</f>
        <v>654498015.13906658</v>
      </c>
      <c r="AS68" s="146">
        <f t="shared" ref="AS68:BE68" si="53">AR68+(AA68*0.5)+(AB68*0.5)</f>
        <v>663424536.86900401</v>
      </c>
      <c r="AT68" s="146">
        <f t="shared" si="53"/>
        <v>672214046.22423053</v>
      </c>
      <c r="AU68" s="146">
        <f t="shared" si="53"/>
        <v>681003555.57945704</v>
      </c>
      <c r="AV68" s="146">
        <f t="shared" si="53"/>
        <v>689793064.93468356</v>
      </c>
      <c r="AW68" s="146">
        <f t="shared" si="53"/>
        <v>698582574.28991008</v>
      </c>
      <c r="AX68" s="146">
        <f t="shared" si="53"/>
        <v>707372083.64513659</v>
      </c>
      <c r="AY68" s="146">
        <f t="shared" si="53"/>
        <v>716161593.00036311</v>
      </c>
      <c r="AZ68" s="146">
        <f t="shared" si="53"/>
        <v>724951102.35558963</v>
      </c>
      <c r="BA68" s="146">
        <f t="shared" si="53"/>
        <v>733740611.71081614</v>
      </c>
      <c r="BB68" s="146">
        <f t="shared" si="53"/>
        <v>742530121.06604266</v>
      </c>
      <c r="BC68" s="146">
        <f t="shared" si="53"/>
        <v>751319630.42126918</v>
      </c>
      <c r="BD68" s="146">
        <f t="shared" si="53"/>
        <v>760109139.7764957</v>
      </c>
      <c r="BE68" s="146">
        <f t="shared" si="53"/>
        <v>768898649.13172221</v>
      </c>
      <c r="BG68" s="146">
        <f>AP68*$T69</f>
        <v>16189075.929032791</v>
      </c>
      <c r="BH68" s="146">
        <f>(AQ68*$T69*0.5)+(AQ68*$V69*0.5)</f>
        <v>18190950.437953912</v>
      </c>
      <c r="BI68" s="146">
        <f>(AR68*$V69)</f>
        <v>20290032.595016994</v>
      </c>
      <c r="BJ68" s="146">
        <f t="shared" ref="BJ68:BV68" si="54">(AS68*$V69)</f>
        <v>20566762.871765159</v>
      </c>
      <c r="BK68" s="146">
        <f t="shared" si="54"/>
        <v>20839245.640523229</v>
      </c>
      <c r="BL68" s="146">
        <f t="shared" si="54"/>
        <v>21111728.409281295</v>
      </c>
      <c r="BM68" s="146">
        <f t="shared" si="54"/>
        <v>21384211.178039365</v>
      </c>
      <c r="BN68" s="146">
        <f t="shared" si="54"/>
        <v>21656693.946797431</v>
      </c>
      <c r="BO68" s="146">
        <f t="shared" si="54"/>
        <v>21929176.7155555</v>
      </c>
      <c r="BP68" s="146">
        <f t="shared" si="54"/>
        <v>22201659.484313566</v>
      </c>
      <c r="BQ68" s="146">
        <f t="shared" si="54"/>
        <v>22474142.253071636</v>
      </c>
      <c r="BR68" s="146">
        <f t="shared" si="54"/>
        <v>22746625.021829702</v>
      </c>
      <c r="BS68" s="146">
        <f t="shared" si="54"/>
        <v>23019107.790587772</v>
      </c>
      <c r="BT68" s="146">
        <f t="shared" si="54"/>
        <v>23291590.559345841</v>
      </c>
      <c r="BU68" s="146">
        <f t="shared" si="54"/>
        <v>23564073.328103907</v>
      </c>
      <c r="BV68" s="146">
        <f t="shared" si="54"/>
        <v>23836556.096861977</v>
      </c>
      <c r="BX68" s="150">
        <f>F68-BG68</f>
        <v>-274174909.9290328</v>
      </c>
      <c r="BY68" s="150">
        <f>BX68-BH68</f>
        <v>-292365860.36698669</v>
      </c>
      <c r="BZ68" s="150">
        <f>BY68-BI68</f>
        <v>-312655892.96200371</v>
      </c>
      <c r="CA68" s="146">
        <f t="shared" ref="CA68:CM68" si="55">BZ68-BJ68</f>
        <v>-333222655.83376884</v>
      </c>
      <c r="CB68" s="146">
        <f t="shared" si="55"/>
        <v>-354061901.4742921</v>
      </c>
      <c r="CC68" s="146">
        <f t="shared" si="55"/>
        <v>-375173629.88357341</v>
      </c>
      <c r="CD68" s="146">
        <f t="shared" si="55"/>
        <v>-396557841.06161278</v>
      </c>
      <c r="CE68" s="146">
        <f t="shared" si="55"/>
        <v>-418214535.00841022</v>
      </c>
      <c r="CF68" s="146">
        <f t="shared" si="55"/>
        <v>-440143711.7239657</v>
      </c>
      <c r="CG68" s="146">
        <f t="shared" si="55"/>
        <v>-462345371.20827925</v>
      </c>
      <c r="CH68" s="146">
        <f t="shared" si="55"/>
        <v>-484819513.46135092</v>
      </c>
      <c r="CI68" s="146">
        <f t="shared" si="55"/>
        <v>-507566138.48318064</v>
      </c>
      <c r="CJ68" s="146">
        <f t="shared" si="55"/>
        <v>-530585246.27376842</v>
      </c>
      <c r="CK68" s="146">
        <f t="shared" si="55"/>
        <v>-553876836.83311427</v>
      </c>
      <c r="CL68" s="146">
        <f t="shared" si="55"/>
        <v>-577440910.16121817</v>
      </c>
      <c r="CM68" s="146">
        <f t="shared" si="55"/>
        <v>-601277466.25808012</v>
      </c>
      <c r="CO68" s="150">
        <f>D68+Y68</f>
        <v>638674561.70402169</v>
      </c>
      <c r="CP68" s="150">
        <f>CO68+Z68</f>
        <v>649966248.08674252</v>
      </c>
      <c r="CQ68" s="150">
        <f t="shared" ref="CQ68:DD68" si="56">CP68+AA68</f>
        <v>659029782.19139087</v>
      </c>
      <c r="CR68" s="150">
        <f t="shared" si="56"/>
        <v>667819291.54661727</v>
      </c>
      <c r="CS68" s="150">
        <f t="shared" si="56"/>
        <v>676608800.90184367</v>
      </c>
      <c r="CT68" s="150">
        <f t="shared" si="56"/>
        <v>685398310.25707006</v>
      </c>
      <c r="CU68" s="150">
        <f t="shared" si="56"/>
        <v>694187819.61229646</v>
      </c>
      <c r="CV68" s="150">
        <f t="shared" si="56"/>
        <v>702977328.96752286</v>
      </c>
      <c r="CW68" s="150">
        <f t="shared" si="56"/>
        <v>711766838.32274926</v>
      </c>
      <c r="CX68" s="150">
        <f t="shared" si="56"/>
        <v>720556347.67797565</v>
      </c>
      <c r="CY68" s="150">
        <f t="shared" si="56"/>
        <v>729345857.03320205</v>
      </c>
      <c r="CZ68" s="150">
        <f t="shared" si="56"/>
        <v>738135366.38842845</v>
      </c>
      <c r="DA68" s="150">
        <f t="shared" si="56"/>
        <v>746924875.74365485</v>
      </c>
      <c r="DB68" s="150">
        <f t="shared" si="56"/>
        <v>755714385.09888124</v>
      </c>
      <c r="DC68" s="150">
        <f t="shared" si="56"/>
        <v>764503894.45410764</v>
      </c>
      <c r="DD68" s="150">
        <f t="shared" si="56"/>
        <v>773293403.80933404</v>
      </c>
      <c r="DF68" s="146">
        <f>DD68+CM68</f>
        <v>172015937.55125391</v>
      </c>
      <c r="DH68" s="150">
        <f>L68</f>
        <v>69610234.210000008</v>
      </c>
      <c r="DJ68" s="150">
        <f>DF68+DH68</f>
        <v>241626171.76125392</v>
      </c>
    </row>
    <row r="69" spans="1:114" x14ac:dyDescent="0.2">
      <c r="A69" s="143"/>
      <c r="B69" s="143"/>
      <c r="C69" s="143"/>
      <c r="D69" s="146"/>
      <c r="E69" s="146"/>
      <c r="F69" s="146"/>
      <c r="G69" s="146"/>
      <c r="H69" s="146"/>
      <c r="I69" s="146"/>
      <c r="J69" s="149"/>
      <c r="K69" s="146"/>
      <c r="L69" s="146"/>
      <c r="M69" s="146"/>
      <c r="N69" s="146"/>
      <c r="O69" s="146"/>
      <c r="P69" s="167"/>
      <c r="Q69" s="167"/>
      <c r="R69" s="167"/>
      <c r="S69" s="167"/>
      <c r="T69" s="167">
        <f>T68/D68</f>
        <v>2.5464634229478769E-2</v>
      </c>
      <c r="U69" s="167"/>
      <c r="V69" s="167">
        <f>V68/D68</f>
        <v>3.1000907757842176E-2</v>
      </c>
      <c r="W69" s="167"/>
      <c r="X69" s="167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</row>
    <row r="70" spans="1:114" x14ac:dyDescent="0.2">
      <c r="A70" s="143" t="s">
        <v>275</v>
      </c>
      <c r="B70" s="143"/>
      <c r="C70" s="143"/>
      <c r="D70" s="146"/>
      <c r="E70" s="146"/>
      <c r="F70" s="146"/>
      <c r="G70" s="146"/>
      <c r="H70" s="146"/>
      <c r="I70" s="146"/>
      <c r="J70" s="149"/>
      <c r="K70" s="146"/>
      <c r="L70" s="146"/>
      <c r="M70" s="146"/>
      <c r="N70" s="146"/>
      <c r="O70" s="146"/>
      <c r="P70" s="167"/>
      <c r="Q70" s="167"/>
      <c r="R70" s="167"/>
      <c r="S70" s="167"/>
      <c r="T70" s="146"/>
      <c r="U70" s="167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</row>
    <row r="71" spans="1:114" x14ac:dyDescent="0.2">
      <c r="A71" s="143"/>
      <c r="B71" s="143" t="s">
        <v>290</v>
      </c>
      <c r="C71" s="143"/>
      <c r="D71" s="146">
        <v>18610043</v>
      </c>
      <c r="E71" s="146"/>
      <c r="F71" s="146">
        <v>-3207677</v>
      </c>
      <c r="G71" s="146"/>
      <c r="H71" s="146">
        <f t="shared" ref="H71:H78" si="57">SUM(D71:F71)</f>
        <v>15402366</v>
      </c>
      <c r="I71" s="146"/>
      <c r="J71" s="149">
        <v>-0.11</v>
      </c>
      <c r="K71" s="146"/>
      <c r="L71" s="146">
        <f t="shared" ref="L71:L78" si="58">D71*-J71</f>
        <v>2047104.73</v>
      </c>
      <c r="M71" s="143"/>
      <c r="N71" s="150">
        <f t="shared" ref="N71:N78" si="59">H71+L71</f>
        <v>17449470.73</v>
      </c>
      <c r="O71" s="146"/>
      <c r="P71" s="167">
        <v>2.1600000000000001E-2</v>
      </c>
      <c r="Q71" s="167"/>
      <c r="R71" s="167">
        <v>2.12E-2</v>
      </c>
      <c r="S71" s="167"/>
      <c r="T71" s="146">
        <f t="shared" si="3"/>
        <v>401976.92879999999</v>
      </c>
      <c r="U71" s="167"/>
      <c r="V71" s="146">
        <f t="shared" si="4"/>
        <v>394532.91159999999</v>
      </c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</row>
    <row r="72" spans="1:114" x14ac:dyDescent="0.2">
      <c r="A72" s="143"/>
      <c r="B72" s="143" t="s">
        <v>297</v>
      </c>
      <c r="C72" s="143"/>
      <c r="D72" s="146">
        <v>252621</v>
      </c>
      <c r="E72" s="146"/>
      <c r="F72" s="146">
        <v>-18405</v>
      </c>
      <c r="G72" s="146"/>
      <c r="H72" s="146">
        <f t="shared" si="57"/>
        <v>234216</v>
      </c>
      <c r="I72" s="146"/>
      <c r="J72" s="149">
        <v>-0.11</v>
      </c>
      <c r="K72" s="146"/>
      <c r="L72" s="146">
        <f t="shared" si="58"/>
        <v>27788.31</v>
      </c>
      <c r="M72" s="143"/>
      <c r="N72" s="150">
        <f t="shared" si="59"/>
        <v>262004.31</v>
      </c>
      <c r="O72" s="146"/>
      <c r="P72" s="167">
        <v>2.2499999999999999E-2</v>
      </c>
      <c r="Q72" s="167"/>
      <c r="R72" s="167">
        <v>2.3300000000000001E-2</v>
      </c>
      <c r="S72" s="167"/>
      <c r="T72" s="146">
        <f t="shared" si="3"/>
        <v>5683.9724999999999</v>
      </c>
      <c r="U72" s="167"/>
      <c r="V72" s="146">
        <f t="shared" si="4"/>
        <v>5886.0693000000001</v>
      </c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</row>
    <row r="73" spans="1:114" x14ac:dyDescent="0.2">
      <c r="A73" s="143"/>
      <c r="B73" s="143" t="s">
        <v>291</v>
      </c>
      <c r="C73" s="143"/>
      <c r="D73" s="146">
        <v>286919491</v>
      </c>
      <c r="E73" s="146"/>
      <c r="F73" s="146">
        <v>-28314449</v>
      </c>
      <c r="G73" s="146"/>
      <c r="H73" s="146">
        <f t="shared" si="57"/>
        <v>258605042</v>
      </c>
      <c r="I73" s="146"/>
      <c r="J73" s="149">
        <v>-0.11</v>
      </c>
      <c r="K73" s="146"/>
      <c r="L73" s="146">
        <f t="shared" si="58"/>
        <v>31561144.010000002</v>
      </c>
      <c r="M73" s="143"/>
      <c r="N73" s="150">
        <f t="shared" si="59"/>
        <v>290166186.00999999</v>
      </c>
      <c r="O73" s="146"/>
      <c r="P73" s="167">
        <v>2.3900000000000001E-2</v>
      </c>
      <c r="Q73" s="167"/>
      <c r="R73" s="167">
        <v>2.6200000000000001E-2</v>
      </c>
      <c r="S73" s="167"/>
      <c r="T73" s="146">
        <f t="shared" si="3"/>
        <v>6857375.8349000001</v>
      </c>
      <c r="U73" s="167"/>
      <c r="V73" s="146">
        <f t="shared" si="4"/>
        <v>7517290.6642000005</v>
      </c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</row>
    <row r="74" spans="1:114" x14ac:dyDescent="0.2">
      <c r="A74" s="143"/>
      <c r="B74" s="143" t="s">
        <v>298</v>
      </c>
      <c r="C74" s="143"/>
      <c r="D74" s="146">
        <v>15352428</v>
      </c>
      <c r="E74" s="146"/>
      <c r="F74" s="146">
        <v>-3948518</v>
      </c>
      <c r="G74" s="146"/>
      <c r="H74" s="146">
        <f t="shared" si="57"/>
        <v>11403910</v>
      </c>
      <c r="I74" s="146"/>
      <c r="J74" s="149">
        <v>-0.11</v>
      </c>
      <c r="K74" s="146"/>
      <c r="L74" s="146">
        <f t="shared" si="58"/>
        <v>1688767.08</v>
      </c>
      <c r="M74" s="143"/>
      <c r="N74" s="150">
        <f t="shared" si="59"/>
        <v>13092677.08</v>
      </c>
      <c r="O74" s="146"/>
      <c r="P74" s="167">
        <v>2.3300000000000001E-2</v>
      </c>
      <c r="Q74" s="167"/>
      <c r="R74" s="167">
        <v>2.2599999999999999E-2</v>
      </c>
      <c r="S74" s="167"/>
      <c r="T74" s="146">
        <f t="shared" si="3"/>
        <v>357711.5724</v>
      </c>
      <c r="U74" s="167"/>
      <c r="V74" s="146">
        <f t="shared" si="4"/>
        <v>346964.87279999995</v>
      </c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</row>
    <row r="75" spans="1:114" x14ac:dyDescent="0.2">
      <c r="A75" s="143"/>
      <c r="B75" s="143" t="s">
        <v>292</v>
      </c>
      <c r="C75" s="143"/>
      <c r="D75" s="146">
        <v>22692471</v>
      </c>
      <c r="E75" s="146"/>
      <c r="F75" s="146">
        <v>-5292482</v>
      </c>
      <c r="G75" s="146"/>
      <c r="H75" s="146">
        <f t="shared" si="57"/>
        <v>17399989</v>
      </c>
      <c r="I75" s="146"/>
      <c r="J75" s="149">
        <v>-0.11</v>
      </c>
      <c r="K75" s="146"/>
      <c r="L75" s="146">
        <f t="shared" si="58"/>
        <v>2496171.81</v>
      </c>
      <c r="M75" s="143"/>
      <c r="N75" s="150">
        <f t="shared" si="59"/>
        <v>19896160.809999999</v>
      </c>
      <c r="O75" s="146"/>
      <c r="P75" s="167">
        <v>2.2100000000000002E-2</v>
      </c>
      <c r="Q75" s="167"/>
      <c r="R75" s="167">
        <v>2.2200000000000001E-2</v>
      </c>
      <c r="S75" s="167"/>
      <c r="T75" s="146">
        <f t="shared" si="3"/>
        <v>501503.60910000006</v>
      </c>
      <c r="U75" s="167"/>
      <c r="V75" s="146">
        <f t="shared" si="4"/>
        <v>503772.85620000004</v>
      </c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</row>
    <row r="76" spans="1:114" x14ac:dyDescent="0.2">
      <c r="A76" s="143"/>
      <c r="B76" s="143" t="s">
        <v>293</v>
      </c>
      <c r="C76" s="143"/>
      <c r="D76" s="146">
        <v>11108163</v>
      </c>
      <c r="E76" s="146"/>
      <c r="F76" s="146">
        <v>-2103255</v>
      </c>
      <c r="G76" s="146"/>
      <c r="H76" s="146">
        <f t="shared" si="57"/>
        <v>9004908</v>
      </c>
      <c r="I76" s="146"/>
      <c r="J76" s="149">
        <v>-0.11</v>
      </c>
      <c r="K76" s="146"/>
      <c r="L76" s="146">
        <f t="shared" si="58"/>
        <v>1221897.93</v>
      </c>
      <c r="M76" s="143"/>
      <c r="N76" s="150">
        <f t="shared" si="59"/>
        <v>10226805.93</v>
      </c>
      <c r="O76" s="146"/>
      <c r="P76" s="167">
        <v>2.2100000000000002E-2</v>
      </c>
      <c r="Q76" s="167"/>
      <c r="R76" s="167">
        <v>2.12E-2</v>
      </c>
      <c r="S76" s="167"/>
      <c r="T76" s="146">
        <f t="shared" si="3"/>
        <v>245490.40230000002</v>
      </c>
      <c r="U76" s="167"/>
      <c r="V76" s="146">
        <f t="shared" si="4"/>
        <v>235493.05559999999</v>
      </c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</row>
    <row r="77" spans="1:114" x14ac:dyDescent="0.2">
      <c r="A77" s="143"/>
      <c r="B77" s="143" t="s">
        <v>299</v>
      </c>
      <c r="C77" s="143"/>
      <c r="D77" s="146">
        <v>0</v>
      </c>
      <c r="E77" s="146"/>
      <c r="F77" s="146">
        <v>0</v>
      </c>
      <c r="G77" s="146"/>
      <c r="H77" s="146">
        <f t="shared" si="57"/>
        <v>0</v>
      </c>
      <c r="I77" s="146"/>
      <c r="J77" s="149">
        <v>-0.11</v>
      </c>
      <c r="K77" s="146"/>
      <c r="L77" s="146">
        <f t="shared" si="58"/>
        <v>0</v>
      </c>
      <c r="M77" s="143"/>
      <c r="N77" s="150">
        <f t="shared" si="59"/>
        <v>0</v>
      </c>
      <c r="O77" s="146"/>
      <c r="P77" s="167"/>
      <c r="Q77" s="167"/>
      <c r="R77" s="167"/>
      <c r="S77" s="167"/>
      <c r="T77" s="146">
        <f t="shared" si="3"/>
        <v>0</v>
      </c>
      <c r="U77" s="167"/>
      <c r="V77" s="146">
        <f t="shared" si="4"/>
        <v>0</v>
      </c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</row>
    <row r="78" spans="1:114" x14ac:dyDescent="0.2">
      <c r="A78" s="143"/>
      <c r="B78" s="143" t="s">
        <v>294</v>
      </c>
      <c r="C78" s="143"/>
      <c r="D78" s="152">
        <v>4082818</v>
      </c>
      <c r="E78" s="146"/>
      <c r="F78" s="152">
        <v>-421769</v>
      </c>
      <c r="G78" s="146"/>
      <c r="H78" s="152">
        <f t="shared" si="57"/>
        <v>3661049</v>
      </c>
      <c r="I78" s="146"/>
      <c r="J78" s="149">
        <v>-0.11</v>
      </c>
      <c r="K78" s="146"/>
      <c r="L78" s="152">
        <f t="shared" si="58"/>
        <v>449109.98</v>
      </c>
      <c r="M78" s="143"/>
      <c r="N78" s="153">
        <f t="shared" si="59"/>
        <v>4110158.98</v>
      </c>
      <c r="O78" s="146"/>
      <c r="P78" s="167">
        <v>2.69E-2</v>
      </c>
      <c r="Q78" s="167"/>
      <c r="R78" s="167">
        <v>2.8500000000000001E-2</v>
      </c>
      <c r="S78" s="167"/>
      <c r="T78" s="152">
        <f t="shared" si="3"/>
        <v>109827.8042</v>
      </c>
      <c r="U78" s="167"/>
      <c r="V78" s="152">
        <f t="shared" si="4"/>
        <v>116360.31300000001</v>
      </c>
      <c r="W78" s="155"/>
      <c r="X78" s="155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</row>
    <row r="79" spans="1:114" x14ac:dyDescent="0.2">
      <c r="A79" s="143"/>
      <c r="B79" s="143" t="s">
        <v>295</v>
      </c>
      <c r="C79" s="143"/>
      <c r="D79" s="146">
        <f>SUM(D71:D78)</f>
        <v>359018035</v>
      </c>
      <c r="E79" s="146"/>
      <c r="F79" s="146">
        <f>SUM(F71:F78)</f>
        <v>-43306555</v>
      </c>
      <c r="G79" s="146"/>
      <c r="H79" s="146">
        <f>SUM(H71:H78)</f>
        <v>315711480</v>
      </c>
      <c r="I79" s="146"/>
      <c r="J79" s="149"/>
      <c r="K79" s="146"/>
      <c r="L79" s="146">
        <f>SUM(L71:L78)</f>
        <v>39491983.850000001</v>
      </c>
      <c r="M79" s="146"/>
      <c r="N79" s="146">
        <f>SUM(N71:N78)</f>
        <v>355203463.85000002</v>
      </c>
      <c r="O79" s="146"/>
      <c r="P79" s="167"/>
      <c r="Q79" s="167"/>
      <c r="R79" s="167"/>
      <c r="S79" s="167"/>
      <c r="T79" s="171">
        <f>SUM(T71:T78)</f>
        <v>8479570.1241999995</v>
      </c>
      <c r="U79" s="167"/>
      <c r="V79" s="171">
        <f>SUM(V71:V78)</f>
        <v>9120300.7426999994</v>
      </c>
      <c r="W79" s="171"/>
      <c r="X79" s="167">
        <f>D79/$D$82</f>
        <v>0.10720753156196314</v>
      </c>
      <c r="Y79" s="146">
        <f>$Y$4*X79*0.5</f>
        <v>3321292.8656381597</v>
      </c>
      <c r="Z79" s="146">
        <f>Z$4*$X79</f>
        <v>6406114.0050238976</v>
      </c>
      <c r="AA79" s="146">
        <f t="shared" ref="AA79:AN79" si="60">AA$4*$X79</f>
        <v>5142016.0633976869</v>
      </c>
      <c r="AB79" s="146">
        <f t="shared" si="60"/>
        <v>4986553.564219432</v>
      </c>
      <c r="AC79" s="146">
        <f t="shared" si="60"/>
        <v>4986553.564219432</v>
      </c>
      <c r="AD79" s="146">
        <f t="shared" si="60"/>
        <v>4986553.564219432</v>
      </c>
      <c r="AE79" s="146">
        <f t="shared" si="60"/>
        <v>4986553.564219432</v>
      </c>
      <c r="AF79" s="146">
        <f t="shared" si="60"/>
        <v>4986553.564219432</v>
      </c>
      <c r="AG79" s="146">
        <f t="shared" si="60"/>
        <v>4986553.564219432</v>
      </c>
      <c r="AH79" s="146">
        <f t="shared" si="60"/>
        <v>4986553.564219432</v>
      </c>
      <c r="AI79" s="146">
        <f t="shared" si="60"/>
        <v>4986553.564219432</v>
      </c>
      <c r="AJ79" s="146">
        <f t="shared" si="60"/>
        <v>4986553.564219432</v>
      </c>
      <c r="AK79" s="146">
        <f t="shared" si="60"/>
        <v>4986553.564219432</v>
      </c>
      <c r="AL79" s="146">
        <f t="shared" si="60"/>
        <v>4986553.564219432</v>
      </c>
      <c r="AM79" s="146">
        <f t="shared" si="60"/>
        <v>4986553.564219432</v>
      </c>
      <c r="AN79" s="146">
        <f t="shared" si="60"/>
        <v>4986553.564219432</v>
      </c>
      <c r="AP79" s="146">
        <f>$D79+(Y79*0.5)</f>
        <v>360678681.43281907</v>
      </c>
      <c r="AQ79" s="146">
        <f>$D79+Y79+(Z79*0.5)</f>
        <v>365542384.86815012</v>
      </c>
      <c r="AR79" s="146">
        <f>AQ79+(Z79*0.5)+(AA79*0.5)</f>
        <v>371316449.90236092</v>
      </c>
      <c r="AS79" s="146">
        <f t="shared" ref="AS79:BE79" si="61">AR79+(AA79*0.5)+(AB79*0.5)</f>
        <v>376380734.71616948</v>
      </c>
      <c r="AT79" s="146">
        <f t="shared" si="61"/>
        <v>381367288.28038895</v>
      </c>
      <c r="AU79" s="146">
        <f t="shared" si="61"/>
        <v>386353841.84460843</v>
      </c>
      <c r="AV79" s="146">
        <f t="shared" si="61"/>
        <v>391340395.4088279</v>
      </c>
      <c r="AW79" s="146">
        <f t="shared" si="61"/>
        <v>396326948.97304738</v>
      </c>
      <c r="AX79" s="146">
        <f t="shared" si="61"/>
        <v>401313502.53726685</v>
      </c>
      <c r="AY79" s="146">
        <f t="shared" si="61"/>
        <v>406300056.10148633</v>
      </c>
      <c r="AZ79" s="146">
        <f t="shared" si="61"/>
        <v>411286609.6657058</v>
      </c>
      <c r="BA79" s="146">
        <f t="shared" si="61"/>
        <v>416273163.22992527</v>
      </c>
      <c r="BB79" s="146">
        <f t="shared" si="61"/>
        <v>421259716.79414475</v>
      </c>
      <c r="BC79" s="146">
        <f t="shared" si="61"/>
        <v>426246270.35836422</v>
      </c>
      <c r="BD79" s="146">
        <f t="shared" si="61"/>
        <v>431232823.9225837</v>
      </c>
      <c r="BE79" s="146">
        <f t="shared" si="61"/>
        <v>436219377.48680317</v>
      </c>
      <c r="BG79" s="146">
        <f>AP79*$T80</f>
        <v>8518792.5768508576</v>
      </c>
      <c r="BH79" s="146">
        <f>(AQ79*$T80*0.5)+(AQ79*$V80*0.5)</f>
        <v>8959854.5795312226</v>
      </c>
      <c r="BI79" s="146">
        <f>(AR79*$V80)</f>
        <v>9432723.0491950903</v>
      </c>
      <c r="BJ79" s="146">
        <f t="shared" ref="BJ79:BV79" si="62">(AS79*$V80)</f>
        <v>9561373.4122572746</v>
      </c>
      <c r="BK79" s="146">
        <f t="shared" si="62"/>
        <v>9688049.1325320639</v>
      </c>
      <c r="BL79" s="146">
        <f t="shared" si="62"/>
        <v>9814724.8528068531</v>
      </c>
      <c r="BM79" s="146">
        <f t="shared" si="62"/>
        <v>9941400.5730816405</v>
      </c>
      <c r="BN79" s="146">
        <f t="shared" si="62"/>
        <v>10068076.29335643</v>
      </c>
      <c r="BO79" s="146">
        <f t="shared" si="62"/>
        <v>10194752.013631217</v>
      </c>
      <c r="BP79" s="146">
        <f t="shared" si="62"/>
        <v>10321427.733906006</v>
      </c>
      <c r="BQ79" s="146">
        <f t="shared" si="62"/>
        <v>10448103.454180794</v>
      </c>
      <c r="BR79" s="146">
        <f t="shared" si="62"/>
        <v>10574779.174455583</v>
      </c>
      <c r="BS79" s="146">
        <f t="shared" si="62"/>
        <v>10701454.89473037</v>
      </c>
      <c r="BT79" s="146">
        <f t="shared" si="62"/>
        <v>10828130.61500516</v>
      </c>
      <c r="BU79" s="146">
        <f t="shared" si="62"/>
        <v>10954806.335279949</v>
      </c>
      <c r="BV79" s="146">
        <f t="shared" si="62"/>
        <v>11081482.055554736</v>
      </c>
      <c r="BX79" s="150">
        <f>F79-BG79</f>
        <v>-51825347.576850861</v>
      </c>
      <c r="BY79" s="150">
        <f>BX79-BH79</f>
        <v>-60785202.156382084</v>
      </c>
      <c r="BZ79" s="150">
        <f>BY79-BI79</f>
        <v>-70217925.20557718</v>
      </c>
      <c r="CA79" s="146">
        <f t="shared" ref="CA79:CM79" si="63">BZ79-BJ79</f>
        <v>-79779298.617834449</v>
      </c>
      <c r="CB79" s="146">
        <f t="shared" si="63"/>
        <v>-89467347.750366509</v>
      </c>
      <c r="CC79" s="146">
        <f t="shared" si="63"/>
        <v>-99282072.60317336</v>
      </c>
      <c r="CD79" s="146">
        <f t="shared" si="63"/>
        <v>-109223473.176255</v>
      </c>
      <c r="CE79" s="146">
        <f t="shared" si="63"/>
        <v>-119291549.46961144</v>
      </c>
      <c r="CF79" s="146">
        <f t="shared" si="63"/>
        <v>-129486301.48324266</v>
      </c>
      <c r="CG79" s="146">
        <f t="shared" si="63"/>
        <v>-139807729.21714866</v>
      </c>
      <c r="CH79" s="146">
        <f t="shared" si="63"/>
        <v>-150255832.67132947</v>
      </c>
      <c r="CI79" s="146">
        <f t="shared" si="63"/>
        <v>-160830611.84578505</v>
      </c>
      <c r="CJ79" s="146">
        <f t="shared" si="63"/>
        <v>-171532066.74051541</v>
      </c>
      <c r="CK79" s="146">
        <f t="shared" si="63"/>
        <v>-182360197.35552058</v>
      </c>
      <c r="CL79" s="146">
        <f t="shared" si="63"/>
        <v>-193315003.69080052</v>
      </c>
      <c r="CM79" s="146">
        <f t="shared" si="63"/>
        <v>-204396485.74635527</v>
      </c>
      <c r="CO79" s="150">
        <f>D79+Y79</f>
        <v>362339327.86563814</v>
      </c>
      <c r="CP79" s="150">
        <f>CO79+Z79</f>
        <v>368745441.87066203</v>
      </c>
      <c r="CQ79" s="150">
        <f t="shared" ref="CQ79:DD79" si="64">CP79+AA79</f>
        <v>373887457.93405974</v>
      </c>
      <c r="CR79" s="150">
        <f t="shared" si="64"/>
        <v>378874011.49827915</v>
      </c>
      <c r="CS79" s="150">
        <f t="shared" si="64"/>
        <v>383860565.06249857</v>
      </c>
      <c r="CT79" s="150">
        <f t="shared" si="64"/>
        <v>388847118.62671798</v>
      </c>
      <c r="CU79" s="150">
        <f t="shared" si="64"/>
        <v>393833672.1909374</v>
      </c>
      <c r="CV79" s="150">
        <f t="shared" si="64"/>
        <v>398820225.75515682</v>
      </c>
      <c r="CW79" s="150">
        <f t="shared" si="64"/>
        <v>403806779.31937623</v>
      </c>
      <c r="CX79" s="150">
        <f t="shared" si="64"/>
        <v>408793332.88359565</v>
      </c>
      <c r="CY79" s="150">
        <f t="shared" si="64"/>
        <v>413779886.44781506</v>
      </c>
      <c r="CZ79" s="150">
        <f t="shared" si="64"/>
        <v>418766440.01203448</v>
      </c>
      <c r="DA79" s="150">
        <f t="shared" si="64"/>
        <v>423752993.57625389</v>
      </c>
      <c r="DB79" s="150">
        <f t="shared" si="64"/>
        <v>428739547.14047331</v>
      </c>
      <c r="DC79" s="150">
        <f t="shared" si="64"/>
        <v>433726100.70469272</v>
      </c>
      <c r="DD79" s="150">
        <f t="shared" si="64"/>
        <v>438712654.26891214</v>
      </c>
      <c r="DF79" s="146">
        <f>DD79+CM79</f>
        <v>234316168.52255687</v>
      </c>
      <c r="DH79" s="150">
        <f>L79</f>
        <v>39491983.850000001</v>
      </c>
      <c r="DJ79" s="150">
        <f>DF79+DH79</f>
        <v>273808152.37255687</v>
      </c>
    </row>
    <row r="80" spans="1:114" x14ac:dyDescent="0.2">
      <c r="A80" s="143"/>
      <c r="B80" s="143"/>
      <c r="C80" s="143"/>
      <c r="D80" s="146"/>
      <c r="E80" s="146"/>
      <c r="F80" s="146"/>
      <c r="G80" s="146"/>
      <c r="H80" s="146"/>
      <c r="I80" s="146"/>
      <c r="J80" s="149"/>
      <c r="K80" s="146"/>
      <c r="L80" s="146"/>
      <c r="M80" s="146"/>
      <c r="N80" s="146"/>
      <c r="O80" s="146"/>
      <c r="P80" s="167"/>
      <c r="Q80" s="167"/>
      <c r="R80" s="167"/>
      <c r="S80" s="167"/>
      <c r="T80" s="167">
        <f>T79/D79</f>
        <v>2.361878595931817E-2</v>
      </c>
      <c r="U80" s="167"/>
      <c r="V80" s="167">
        <f>V79/D79</f>
        <v>2.5403461257036849E-2</v>
      </c>
      <c r="W80" s="167"/>
      <c r="X80" s="167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</row>
    <row r="81" spans="1:114" x14ac:dyDescent="0.2">
      <c r="A81" s="143"/>
      <c r="B81" s="143"/>
      <c r="C81" s="143"/>
      <c r="D81" s="146"/>
      <c r="E81" s="146"/>
      <c r="F81" s="146"/>
      <c r="G81" s="146"/>
      <c r="H81" s="146"/>
      <c r="I81" s="146"/>
      <c r="J81" s="149"/>
      <c r="K81" s="146"/>
      <c r="L81" s="146"/>
      <c r="M81" s="146"/>
      <c r="N81" s="146"/>
      <c r="O81" s="146"/>
      <c r="P81" s="167"/>
      <c r="Q81" s="167"/>
      <c r="R81" s="167"/>
      <c r="S81" s="167"/>
      <c r="T81" s="167"/>
      <c r="U81" s="167"/>
      <c r="V81" s="167"/>
      <c r="W81" s="167"/>
      <c r="X81" s="167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</row>
    <row r="82" spans="1:114" ht="15.75" thickBot="1" x14ac:dyDescent="0.25">
      <c r="A82" s="143"/>
      <c r="B82" s="143" t="s">
        <v>301</v>
      </c>
      <c r="C82" s="143"/>
      <c r="D82" s="154">
        <f>D22+D34+D45+D57+D68+D79</f>
        <v>3348813556</v>
      </c>
      <c r="E82" s="146"/>
      <c r="F82" s="154">
        <f>F22+F34+F45+F57+F68+F79</f>
        <v>-923287858</v>
      </c>
      <c r="G82" s="146"/>
      <c r="H82" s="154">
        <f>H22+H34+H45+H57+H68+H79</f>
        <v>2425525698</v>
      </c>
      <c r="I82" s="146"/>
      <c r="J82" s="149"/>
      <c r="K82" s="146"/>
      <c r="L82" s="154">
        <f>L22+L34+L45+L57+L68+L79</f>
        <v>274090482.76000005</v>
      </c>
      <c r="M82" s="146"/>
      <c r="N82" s="154">
        <f>N22+N34+N45+N57+N68+N79</f>
        <v>2699616180.7599998</v>
      </c>
      <c r="O82" s="146"/>
      <c r="P82" s="167"/>
      <c r="Q82" s="167"/>
      <c r="R82" s="167"/>
      <c r="S82" s="167"/>
      <c r="T82" s="154">
        <f>T22+T34+T45+T57+T68+T79</f>
        <v>127790332.3408</v>
      </c>
      <c r="U82" s="167"/>
      <c r="V82" s="154">
        <f>V22+V34+V45+V57+V68+V79</f>
        <v>189112934.81860003</v>
      </c>
      <c r="W82" s="155"/>
      <c r="X82" s="172">
        <f>SUM(X14:X79)</f>
        <v>1</v>
      </c>
      <c r="Y82" s="146">
        <f>SUM(Y14:Y79)</f>
        <v>30980033</v>
      </c>
      <c r="Z82" s="146">
        <f>SUM(Z14:Z79)</f>
        <v>59754328</v>
      </c>
      <c r="AA82" s="146">
        <f t="shared" ref="AA82:AN82" si="65">SUM(AA14:AA79)</f>
        <v>47963198</v>
      </c>
      <c r="AB82" s="146">
        <f t="shared" si="65"/>
        <v>46513089.999999993</v>
      </c>
      <c r="AC82" s="146">
        <f t="shared" si="65"/>
        <v>46513089.999999993</v>
      </c>
      <c r="AD82" s="146">
        <f t="shared" si="65"/>
        <v>42807416.009599127</v>
      </c>
      <c r="AE82" s="146">
        <f t="shared" si="65"/>
        <v>42807416.009599127</v>
      </c>
      <c r="AF82" s="146">
        <f t="shared" si="65"/>
        <v>42807416.009599127</v>
      </c>
      <c r="AG82" s="146">
        <f t="shared" si="65"/>
        <v>42807416.009599127</v>
      </c>
      <c r="AH82" s="146">
        <f t="shared" si="65"/>
        <v>37301095.060931735</v>
      </c>
      <c r="AI82" s="146">
        <f t="shared" si="65"/>
        <v>37301095.060931735</v>
      </c>
      <c r="AJ82" s="146">
        <f t="shared" si="65"/>
        <v>37301095.060931735</v>
      </c>
      <c r="AK82" s="146">
        <f t="shared" si="65"/>
        <v>37301095.060931735</v>
      </c>
      <c r="AL82" s="146">
        <f t="shared" si="65"/>
        <v>37301095.060931735</v>
      </c>
      <c r="AM82" s="146">
        <f t="shared" si="65"/>
        <v>37301095.060931735</v>
      </c>
      <c r="AN82" s="146">
        <f t="shared" si="65"/>
        <v>37301095.060931735</v>
      </c>
      <c r="AP82" s="150">
        <f>SUM(AP22:AP79)</f>
        <v>3364303572.4999995</v>
      </c>
      <c r="AQ82" s="150">
        <f t="shared" ref="AQ82:BE82" si="66">SUM(AQ22:AQ79)</f>
        <v>3409670753</v>
      </c>
      <c r="AR82" s="150">
        <f t="shared" si="66"/>
        <v>3463529516</v>
      </c>
      <c r="AS82" s="150">
        <f t="shared" si="66"/>
        <v>3510767660</v>
      </c>
      <c r="AT82" s="150">
        <f t="shared" si="66"/>
        <v>3557280750</v>
      </c>
      <c r="AU82" s="150">
        <f t="shared" si="66"/>
        <v>3601941003.0047989</v>
      </c>
      <c r="AV82" s="150">
        <f t="shared" si="66"/>
        <v>3644748419.0143986</v>
      </c>
      <c r="AW82" s="150">
        <f t="shared" si="66"/>
        <v>3687555835.0239973</v>
      </c>
      <c r="AX82" s="150">
        <f t="shared" si="66"/>
        <v>3730363251.033597</v>
      </c>
      <c r="AY82" s="150">
        <f t="shared" si="66"/>
        <v>3770417506.568862</v>
      </c>
      <c r="AZ82" s="150">
        <f t="shared" si="66"/>
        <v>3807718601.6297941</v>
      </c>
      <c r="BA82" s="150">
        <f t="shared" si="66"/>
        <v>3845019696.6907253</v>
      </c>
      <c r="BB82" s="150">
        <f t="shared" si="66"/>
        <v>3882320791.7516575</v>
      </c>
      <c r="BC82" s="150">
        <f t="shared" si="66"/>
        <v>3919621886.8125887</v>
      </c>
      <c r="BD82" s="150">
        <f t="shared" si="66"/>
        <v>3956922981.8735209</v>
      </c>
      <c r="BE82" s="150">
        <f t="shared" si="66"/>
        <v>3994224076.9344521</v>
      </c>
      <c r="DF82" s="150">
        <f t="shared" ref="DF82" si="67">SUM(DF22:DF79)</f>
        <v>674366136.18853676</v>
      </c>
      <c r="DH82" s="150">
        <f t="shared" ref="DH82" si="68">SUM(DH22:DH79)</f>
        <v>274090482.76000005</v>
      </c>
      <c r="DJ82" s="150">
        <f t="shared" ref="DJ82" si="69">SUM(DJ22:DJ79)</f>
        <v>948456618.94853687</v>
      </c>
    </row>
    <row r="83" spans="1:114" ht="15.75" thickTop="1" x14ac:dyDescent="0.2">
      <c r="A83" s="143"/>
      <c r="B83" s="143"/>
      <c r="C83" s="143"/>
      <c r="D83" s="146"/>
      <c r="E83" s="146"/>
      <c r="F83" s="146"/>
      <c r="G83" s="146"/>
      <c r="H83" s="146"/>
      <c r="I83" s="146"/>
      <c r="J83" s="149"/>
      <c r="K83" s="146"/>
      <c r="L83" s="146"/>
      <c r="M83" s="146"/>
      <c r="N83" s="146"/>
      <c r="O83" s="146"/>
      <c r="P83" s="167"/>
      <c r="Q83" s="167"/>
      <c r="R83" s="167"/>
      <c r="S83" s="167"/>
      <c r="T83" s="167"/>
      <c r="U83" s="167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</row>
    <row r="84" spans="1:114" x14ac:dyDescent="0.2">
      <c r="A84" s="143"/>
      <c r="B84" s="143" t="s">
        <v>302</v>
      </c>
      <c r="C84" s="143"/>
      <c r="D84" s="143"/>
      <c r="E84" s="143"/>
      <c r="F84" s="143"/>
      <c r="G84" s="143"/>
      <c r="H84" s="143"/>
      <c r="I84" s="143"/>
      <c r="J84" s="149"/>
      <c r="K84" s="143"/>
      <c r="L84" s="143"/>
      <c r="M84" s="143"/>
      <c r="N84" s="143"/>
      <c r="O84" s="143"/>
      <c r="P84" s="167"/>
      <c r="Q84" s="167"/>
      <c r="R84" s="167"/>
      <c r="S84" s="167"/>
      <c r="T84" s="167"/>
      <c r="U84" s="167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</row>
    <row r="85" spans="1:114" x14ac:dyDescent="0.2">
      <c r="A85" s="143"/>
      <c r="B85" s="143" t="s">
        <v>1156</v>
      </c>
      <c r="C85" s="143"/>
      <c r="D85" s="146">
        <v>5354917</v>
      </c>
      <c r="E85" s="146"/>
      <c r="F85" s="146">
        <v>-493155</v>
      </c>
      <c r="G85" s="143"/>
      <c r="H85" s="146">
        <f t="shared" ref="H85:H92" si="70">SUM(D85:F85)</f>
        <v>4861762</v>
      </c>
      <c r="I85" s="146"/>
      <c r="J85" s="149">
        <v>-0.3</v>
      </c>
      <c r="K85" s="146"/>
      <c r="L85" s="146">
        <f t="shared" ref="L85:L89" si="71">D85*-J85</f>
        <v>1606475.0999999999</v>
      </c>
      <c r="M85" s="146"/>
      <c r="N85" s="146">
        <f t="shared" ref="N85:N89" si="72">H85+L85</f>
        <v>6468237.0999999996</v>
      </c>
      <c r="O85" s="143"/>
      <c r="P85" s="167"/>
      <c r="Q85" s="167"/>
      <c r="R85" s="167"/>
      <c r="S85" s="167"/>
      <c r="T85" s="167"/>
      <c r="U85" s="167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</row>
    <row r="86" spans="1:114" x14ac:dyDescent="0.2">
      <c r="A86" s="143"/>
      <c r="B86" s="143" t="s">
        <v>726</v>
      </c>
      <c r="C86" s="143"/>
      <c r="D86" s="146">
        <v>745719</v>
      </c>
      <c r="E86" s="146"/>
      <c r="F86" s="146">
        <v>-21047</v>
      </c>
      <c r="G86" s="143"/>
      <c r="H86" s="146">
        <f t="shared" si="70"/>
        <v>724672</v>
      </c>
      <c r="I86" s="146"/>
      <c r="J86" s="149">
        <v>-0.05</v>
      </c>
      <c r="K86" s="146"/>
      <c r="L86" s="146">
        <f t="shared" si="71"/>
        <v>37285.950000000004</v>
      </c>
      <c r="M86" s="146"/>
      <c r="N86" s="146">
        <f t="shared" si="72"/>
        <v>761957.95</v>
      </c>
      <c r="O86" s="143"/>
      <c r="P86" s="167"/>
      <c r="Q86" s="167"/>
      <c r="R86" s="167"/>
      <c r="S86" s="167"/>
      <c r="T86" s="167"/>
      <c r="U86" s="167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</row>
    <row r="87" spans="1:114" x14ac:dyDescent="0.2">
      <c r="A87" s="143"/>
      <c r="B87" s="143" t="s">
        <v>309</v>
      </c>
      <c r="C87" s="143"/>
      <c r="D87" s="146">
        <v>8282800</v>
      </c>
      <c r="E87" s="146"/>
      <c r="F87" s="146">
        <v>-9111079</v>
      </c>
      <c r="G87" s="143"/>
      <c r="H87" s="146">
        <f t="shared" si="70"/>
        <v>-828279</v>
      </c>
      <c r="I87" s="146"/>
      <c r="J87" s="149">
        <v>0</v>
      </c>
      <c r="K87" s="146"/>
      <c r="L87" s="146">
        <f t="shared" si="71"/>
        <v>0</v>
      </c>
      <c r="M87" s="146"/>
      <c r="N87" s="146">
        <v>0</v>
      </c>
      <c r="O87" s="143"/>
      <c r="P87" s="167"/>
      <c r="Q87" s="167"/>
      <c r="R87" s="167"/>
      <c r="S87" s="167"/>
      <c r="T87" s="167"/>
      <c r="U87" s="167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</row>
    <row r="88" spans="1:114" x14ac:dyDescent="0.2">
      <c r="A88" s="143"/>
      <c r="B88" s="143" t="s">
        <v>305</v>
      </c>
      <c r="C88" s="143"/>
      <c r="D88" s="146">
        <v>10315356</v>
      </c>
      <c r="E88" s="146"/>
      <c r="F88" s="146">
        <v>-9635960</v>
      </c>
      <c r="G88" s="143"/>
      <c r="H88" s="146">
        <f t="shared" si="70"/>
        <v>679396</v>
      </c>
      <c r="I88" s="146"/>
      <c r="J88" s="149">
        <v>0</v>
      </c>
      <c r="K88" s="146"/>
      <c r="L88" s="146">
        <f t="shared" si="71"/>
        <v>0</v>
      </c>
      <c r="M88" s="146"/>
      <c r="N88" s="146">
        <f t="shared" si="72"/>
        <v>679396</v>
      </c>
      <c r="O88" s="143"/>
      <c r="P88" s="167"/>
      <c r="Q88" s="167"/>
      <c r="R88" s="167"/>
      <c r="S88" s="167"/>
      <c r="T88" s="167"/>
      <c r="U88" s="167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</row>
    <row r="89" spans="1:114" x14ac:dyDescent="0.2">
      <c r="A89" s="143"/>
      <c r="B89" s="143" t="s">
        <v>728</v>
      </c>
      <c r="C89" s="143"/>
      <c r="D89" s="146">
        <v>1930485</v>
      </c>
      <c r="E89" s="146"/>
      <c r="F89" s="146">
        <v>-128442</v>
      </c>
      <c r="G89" s="143"/>
      <c r="H89" s="146">
        <f t="shared" si="70"/>
        <v>1802043</v>
      </c>
      <c r="I89" s="146"/>
      <c r="J89" s="149">
        <v>-0.05</v>
      </c>
      <c r="K89" s="146"/>
      <c r="L89" s="146">
        <f t="shared" si="71"/>
        <v>96524.25</v>
      </c>
      <c r="M89" s="146"/>
      <c r="N89" s="146">
        <f t="shared" si="72"/>
        <v>1898567.25</v>
      </c>
      <c r="O89" s="143"/>
      <c r="P89" s="167"/>
      <c r="Q89" s="167"/>
      <c r="R89" s="167"/>
      <c r="S89" s="167"/>
      <c r="T89" s="167"/>
      <c r="U89" s="167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</row>
    <row r="90" spans="1:114" x14ac:dyDescent="0.2">
      <c r="A90" s="143"/>
      <c r="B90" s="143" t="s">
        <v>310</v>
      </c>
      <c r="C90" s="143"/>
      <c r="D90" s="152"/>
      <c r="E90" s="146"/>
      <c r="F90" s="152"/>
      <c r="G90" s="143"/>
      <c r="H90" s="152">
        <f t="shared" si="70"/>
        <v>0</v>
      </c>
      <c r="I90" s="146"/>
      <c r="J90" s="149">
        <v>-0.04</v>
      </c>
      <c r="K90" s="146"/>
      <c r="L90" s="152">
        <v>0</v>
      </c>
      <c r="M90" s="146"/>
      <c r="N90" s="152">
        <v>0</v>
      </c>
      <c r="O90" s="143"/>
      <c r="P90" s="167"/>
      <c r="Q90" s="167"/>
      <c r="R90" s="167"/>
      <c r="S90" s="167"/>
      <c r="T90" s="167"/>
      <c r="U90" s="167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</row>
    <row r="91" spans="1:114" x14ac:dyDescent="0.2">
      <c r="A91" s="143"/>
      <c r="B91" s="143" t="s">
        <v>307</v>
      </c>
      <c r="C91" s="143"/>
      <c r="D91" s="146">
        <f>SUM(D82:D90)</f>
        <v>3375442833</v>
      </c>
      <c r="E91" s="146"/>
      <c r="F91" s="146">
        <f>SUM(F82:F90)</f>
        <v>-942677541</v>
      </c>
      <c r="G91" s="143"/>
      <c r="H91" s="146">
        <f>SUM(H82:H90)</f>
        <v>2432765292</v>
      </c>
      <c r="I91" s="143"/>
      <c r="J91" s="149"/>
      <c r="K91" s="143"/>
      <c r="L91" s="146">
        <f>SUM(L82:L90)</f>
        <v>275830768.06000006</v>
      </c>
      <c r="M91" s="146"/>
      <c r="N91" s="146">
        <f>SUM(N82:N90)</f>
        <v>2709424339.0599995</v>
      </c>
      <c r="O91" s="143"/>
      <c r="P91" s="167"/>
      <c r="Q91" s="167"/>
      <c r="R91" s="167"/>
      <c r="S91" s="167"/>
      <c r="T91" s="167"/>
      <c r="U91" s="167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</row>
    <row r="92" spans="1:114" x14ac:dyDescent="0.2">
      <c r="A92" s="143"/>
      <c r="B92" s="143" t="s">
        <v>727</v>
      </c>
      <c r="C92" s="143"/>
      <c r="D92" s="146">
        <v>3375442833</v>
      </c>
      <c r="E92" s="146"/>
      <c r="F92" s="146">
        <v>-942677541</v>
      </c>
      <c r="G92" s="143"/>
      <c r="H92" s="146">
        <f t="shared" si="70"/>
        <v>2432765292</v>
      </c>
      <c r="I92" s="143"/>
      <c r="J92" s="149"/>
      <c r="K92" s="143"/>
      <c r="L92" s="146"/>
      <c r="M92" s="146"/>
      <c r="N92" s="146">
        <v>2709424335</v>
      </c>
      <c r="O92" s="143"/>
      <c r="P92" s="167"/>
      <c r="Q92" s="167"/>
      <c r="R92" s="167"/>
      <c r="S92" s="167"/>
      <c r="T92" s="167"/>
      <c r="U92" s="167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</row>
    <row r="93" spans="1:114" x14ac:dyDescent="0.2">
      <c r="A93" s="143"/>
      <c r="B93" s="144" t="s">
        <v>323</v>
      </c>
      <c r="C93" s="143"/>
      <c r="D93" s="146">
        <f>D91-D92</f>
        <v>0</v>
      </c>
      <c r="E93" s="146"/>
      <c r="F93" s="146">
        <f>F91-F92</f>
        <v>0</v>
      </c>
      <c r="G93" s="143"/>
      <c r="H93" s="146">
        <f>H91-H92</f>
        <v>0</v>
      </c>
      <c r="I93" s="143"/>
      <c r="J93" s="149"/>
      <c r="K93" s="143"/>
      <c r="L93" s="146"/>
      <c r="M93" s="146"/>
      <c r="N93" s="146">
        <f>N91-N92</f>
        <v>4.0599994659423828</v>
      </c>
      <c r="O93" s="143"/>
      <c r="P93" s="167" t="s">
        <v>359</v>
      </c>
      <c r="Q93" s="167"/>
      <c r="R93" s="167"/>
      <c r="S93" s="167"/>
      <c r="T93" s="167"/>
      <c r="U93" s="167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</row>
    <row r="94" spans="1:114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9"/>
      <c r="K94" s="143"/>
      <c r="L94" s="143"/>
      <c r="M94" s="143"/>
      <c r="N94" s="143"/>
      <c r="O94" s="143"/>
      <c r="P94" s="167"/>
      <c r="Q94" s="167"/>
      <c r="R94" s="167"/>
      <c r="S94" s="167"/>
      <c r="T94" s="167"/>
      <c r="U94" s="167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</row>
    <row r="95" spans="1:114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9"/>
      <c r="K95" s="143"/>
      <c r="L95" s="143"/>
      <c r="M95" s="143"/>
      <c r="N95" s="143"/>
      <c r="O95" s="143"/>
      <c r="P95" s="167"/>
      <c r="Q95" s="167"/>
      <c r="R95" s="167"/>
      <c r="S95" s="167"/>
      <c r="T95" s="167"/>
      <c r="U95" s="167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</row>
    <row r="96" spans="1:114" x14ac:dyDescent="0.2">
      <c r="A96" s="143" t="s">
        <v>315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67"/>
      <c r="Q96" s="167"/>
      <c r="R96" s="167"/>
      <c r="S96" s="167"/>
      <c r="T96" s="167"/>
      <c r="U96" s="167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</row>
    <row r="97" spans="1:114" x14ac:dyDescent="0.2">
      <c r="A97" s="157" t="s">
        <v>325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67"/>
      <c r="Q97" s="167"/>
      <c r="R97" s="167"/>
      <c r="S97" s="167"/>
      <c r="T97" s="167"/>
      <c r="U97" s="167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</row>
    <row r="98" spans="1:114" x14ac:dyDescent="0.2">
      <c r="A98" s="157"/>
      <c r="B98" s="143" t="s">
        <v>316</v>
      </c>
      <c r="C98" s="143"/>
      <c r="D98" s="146">
        <v>17709451</v>
      </c>
      <c r="E98" s="146"/>
      <c r="F98" s="146">
        <v>-5687392</v>
      </c>
      <c r="G98" s="143"/>
      <c r="H98" s="146">
        <f t="shared" ref="H98:H101" si="73">SUM(D98:F98)</f>
        <v>12022059</v>
      </c>
      <c r="I98" s="143"/>
      <c r="J98" s="156">
        <v>-0.11</v>
      </c>
      <c r="K98" s="143"/>
      <c r="L98" s="146">
        <f>D98*-J98</f>
        <v>1948039.61</v>
      </c>
      <c r="M98" s="143"/>
      <c r="N98" s="150">
        <f>H98+L98</f>
        <v>13970098.609999999</v>
      </c>
      <c r="O98" s="143"/>
      <c r="P98" s="167">
        <v>2.1600000000000001E-2</v>
      </c>
      <c r="Q98" s="167"/>
      <c r="R98" s="167">
        <v>2.4E-2</v>
      </c>
      <c r="S98" s="167"/>
      <c r="T98" s="146">
        <f t="shared" ref="T98:T161" si="74">D98*P98</f>
        <v>382524.14160000003</v>
      </c>
      <c r="U98" s="167"/>
      <c r="V98" s="146">
        <f t="shared" ref="V98:V161" si="75">D98*R98</f>
        <v>425026.82400000002</v>
      </c>
      <c r="W98" s="146"/>
      <c r="X98" s="146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</row>
    <row r="99" spans="1:114" x14ac:dyDescent="0.2">
      <c r="A99" s="157"/>
      <c r="B99" s="143" t="s">
        <v>317</v>
      </c>
      <c r="C99" s="143"/>
      <c r="D99" s="146">
        <v>1839349</v>
      </c>
      <c r="E99" s="146"/>
      <c r="F99" s="146">
        <v>-1124474</v>
      </c>
      <c r="G99" s="143"/>
      <c r="H99" s="146">
        <f t="shared" si="73"/>
        <v>714875</v>
      </c>
      <c r="I99" s="143"/>
      <c r="J99" s="156">
        <v>-0.11</v>
      </c>
      <c r="K99" s="143"/>
      <c r="L99" s="146">
        <f t="shared" ref="L99:L103" si="76">D99*-J99</f>
        <v>202328.39</v>
      </c>
      <c r="M99" s="143"/>
      <c r="N99" s="150">
        <f t="shared" ref="N99:N103" si="77">H99+L99</f>
        <v>917203.39</v>
      </c>
      <c r="O99" s="143"/>
      <c r="P99" s="167">
        <v>2.8500000000000001E-2</v>
      </c>
      <c r="Q99" s="167"/>
      <c r="R99" s="167">
        <v>1.52E-2</v>
      </c>
      <c r="S99" s="167"/>
      <c r="T99" s="146">
        <f t="shared" si="74"/>
        <v>52421.446500000005</v>
      </c>
      <c r="U99" s="167"/>
      <c r="V99" s="146">
        <f t="shared" si="75"/>
        <v>27958.104800000001</v>
      </c>
      <c r="W99" s="146"/>
      <c r="X99" s="146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</row>
    <row r="100" spans="1:114" x14ac:dyDescent="0.2">
      <c r="A100" s="157"/>
      <c r="B100" s="143" t="s">
        <v>318</v>
      </c>
      <c r="C100" s="143"/>
      <c r="D100" s="146">
        <v>75865135</v>
      </c>
      <c r="E100" s="146"/>
      <c r="F100" s="146">
        <v>-6219820</v>
      </c>
      <c r="G100" s="146"/>
      <c r="H100" s="146">
        <f t="shared" si="73"/>
        <v>69645315</v>
      </c>
      <c r="I100" s="146"/>
      <c r="J100" s="156">
        <v>-0.11</v>
      </c>
      <c r="K100" s="146"/>
      <c r="L100" s="146">
        <f t="shared" si="76"/>
        <v>8345164.8499999996</v>
      </c>
      <c r="M100" s="143"/>
      <c r="N100" s="150">
        <f t="shared" si="77"/>
        <v>77990479.849999994</v>
      </c>
      <c r="O100" s="143"/>
      <c r="P100" s="167">
        <v>3.3300000000000003E-2</v>
      </c>
      <c r="Q100" s="167"/>
      <c r="R100" s="167">
        <v>3.7600000000000001E-2</v>
      </c>
      <c r="S100" s="167"/>
      <c r="T100" s="146">
        <f t="shared" si="74"/>
        <v>2526308.9955000002</v>
      </c>
      <c r="U100" s="167"/>
      <c r="V100" s="146">
        <f t="shared" si="75"/>
        <v>2852529.0759999999</v>
      </c>
      <c r="W100" s="146"/>
      <c r="X100" s="146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</row>
    <row r="101" spans="1:114" x14ac:dyDescent="0.2">
      <c r="A101" s="157"/>
      <c r="B101" s="143" t="s">
        <v>319</v>
      </c>
      <c r="C101" s="143"/>
      <c r="D101" s="146">
        <v>17526760</v>
      </c>
      <c r="E101" s="146"/>
      <c r="F101" s="146">
        <v>-2929662</v>
      </c>
      <c r="G101" s="146"/>
      <c r="H101" s="146">
        <f t="shared" si="73"/>
        <v>14597098</v>
      </c>
      <c r="I101" s="146"/>
      <c r="J101" s="156">
        <v>-0.11</v>
      </c>
      <c r="K101" s="146"/>
      <c r="L101" s="146">
        <f t="shared" si="76"/>
        <v>1927943.6</v>
      </c>
      <c r="M101" s="143"/>
      <c r="N101" s="150">
        <f t="shared" si="77"/>
        <v>16525041.6</v>
      </c>
      <c r="O101" s="143"/>
      <c r="P101" s="167">
        <v>2.7E-2</v>
      </c>
      <c r="Q101" s="167"/>
      <c r="R101" s="167">
        <v>2.7300000000000001E-2</v>
      </c>
      <c r="S101" s="167"/>
      <c r="T101" s="146">
        <f t="shared" si="74"/>
        <v>473222.52</v>
      </c>
      <c r="U101" s="167"/>
      <c r="V101" s="146">
        <f t="shared" si="75"/>
        <v>478480.54800000001</v>
      </c>
      <c r="W101" s="146"/>
      <c r="X101" s="146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</row>
    <row r="102" spans="1:114" x14ac:dyDescent="0.2">
      <c r="A102" s="157"/>
      <c r="B102" s="143" t="s">
        <v>320</v>
      </c>
      <c r="C102" s="143"/>
      <c r="D102" s="146">
        <v>6857165</v>
      </c>
      <c r="E102" s="146"/>
      <c r="F102" s="146">
        <v>-940092</v>
      </c>
      <c r="G102" s="146"/>
      <c r="H102" s="146">
        <f>SUM(D102:F102)</f>
        <v>5917073</v>
      </c>
      <c r="I102" s="146"/>
      <c r="J102" s="156">
        <v>-0.11</v>
      </c>
      <c r="K102" s="146"/>
      <c r="L102" s="146">
        <f t="shared" si="76"/>
        <v>754288.15</v>
      </c>
      <c r="M102" s="143"/>
      <c r="N102" s="150">
        <f t="shared" si="77"/>
        <v>6671361.1500000004</v>
      </c>
      <c r="O102" s="143"/>
      <c r="P102" s="167">
        <v>2.8799999999999999E-2</v>
      </c>
      <c r="Q102" s="167"/>
      <c r="R102" s="167">
        <v>2.93E-2</v>
      </c>
      <c r="S102" s="167"/>
      <c r="T102" s="146">
        <f t="shared" si="74"/>
        <v>197486.35199999998</v>
      </c>
      <c r="U102" s="167"/>
      <c r="V102" s="146">
        <f t="shared" si="75"/>
        <v>200914.9345</v>
      </c>
      <c r="W102" s="146"/>
      <c r="X102" s="146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</row>
    <row r="103" spans="1:114" x14ac:dyDescent="0.2">
      <c r="A103" s="157"/>
      <c r="B103" s="143" t="s">
        <v>321</v>
      </c>
      <c r="C103" s="143"/>
      <c r="D103" s="152">
        <v>965500</v>
      </c>
      <c r="E103" s="146"/>
      <c r="F103" s="152">
        <v>-98682</v>
      </c>
      <c r="G103" s="146"/>
      <c r="H103" s="152">
        <f t="shared" ref="H103" si="78">SUM(D103:F103)</f>
        <v>866818</v>
      </c>
      <c r="I103" s="146"/>
      <c r="J103" s="156">
        <v>-0.11</v>
      </c>
      <c r="K103" s="146"/>
      <c r="L103" s="152">
        <f t="shared" si="76"/>
        <v>106205</v>
      </c>
      <c r="M103" s="143"/>
      <c r="N103" s="153">
        <f t="shared" si="77"/>
        <v>973023</v>
      </c>
      <c r="O103" s="143"/>
      <c r="P103" s="167">
        <v>2.7900000000000001E-2</v>
      </c>
      <c r="Q103" s="167"/>
      <c r="R103" s="167">
        <v>2.9399999999999999E-2</v>
      </c>
      <c r="S103" s="167"/>
      <c r="T103" s="152">
        <f t="shared" si="74"/>
        <v>26937.45</v>
      </c>
      <c r="U103" s="167"/>
      <c r="V103" s="152">
        <f t="shared" si="75"/>
        <v>28385.7</v>
      </c>
      <c r="W103" s="155"/>
      <c r="X103" s="155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</row>
    <row r="104" spans="1:114" x14ac:dyDescent="0.2">
      <c r="A104" s="157"/>
      <c r="B104" s="143" t="s">
        <v>295</v>
      </c>
      <c r="C104" s="143"/>
      <c r="D104" s="146">
        <f>SUM(D98:D103)</f>
        <v>120763360</v>
      </c>
      <c r="E104" s="146"/>
      <c r="F104" s="146">
        <f>SUM(F98:F103)</f>
        <v>-17000122</v>
      </c>
      <c r="G104" s="146"/>
      <c r="H104" s="146">
        <f>SUM(H98:H103)</f>
        <v>103763238</v>
      </c>
      <c r="I104" s="146"/>
      <c r="J104" s="156"/>
      <c r="K104" s="146"/>
      <c r="L104" s="146">
        <f>SUM(L98:L103)</f>
        <v>13283969.6</v>
      </c>
      <c r="M104" s="146"/>
      <c r="N104" s="146">
        <f>SUM(N98:N103)</f>
        <v>117047207.59999999</v>
      </c>
      <c r="O104" s="143"/>
      <c r="P104" s="167"/>
      <c r="Q104" s="167"/>
      <c r="R104" s="167"/>
      <c r="S104" s="167"/>
      <c r="T104" s="146">
        <f>SUM(T98:T103)</f>
        <v>3658900.9056000006</v>
      </c>
      <c r="U104" s="167"/>
      <c r="V104" s="146">
        <f>SUM(V98:V103)</f>
        <v>4013295.1872999999</v>
      </c>
      <c r="W104" s="146"/>
      <c r="X104" s="167">
        <f>D104/$D$204</f>
        <v>0.31393965947629754</v>
      </c>
      <c r="Y104" s="146">
        <f>$Y$6*X104*0.5</f>
        <v>7644958.597785254</v>
      </c>
      <c r="Z104" s="146">
        <f>Z$6*$X104</f>
        <v>36100976.280435294</v>
      </c>
      <c r="AA104" s="146">
        <f t="shared" ref="AA104:AN104" si="79">AA$6*$X104</f>
        <v>15918027.26017282</v>
      </c>
      <c r="AB104" s="146">
        <f t="shared" si="79"/>
        <v>16036116.604903806</v>
      </c>
      <c r="AC104" s="146">
        <f t="shared" si="79"/>
        <v>16036116.604903806</v>
      </c>
      <c r="AD104" s="146">
        <f t="shared" si="79"/>
        <v>16036116.604903806</v>
      </c>
      <c r="AE104" s="146">
        <f t="shared" si="79"/>
        <v>16036116.604903806</v>
      </c>
      <c r="AF104" s="146">
        <f t="shared" si="79"/>
        <v>16036116.604903806</v>
      </c>
      <c r="AG104" s="146">
        <f t="shared" si="79"/>
        <v>16036116.604903806</v>
      </c>
      <c r="AH104" s="146">
        <f t="shared" si="79"/>
        <v>16036116.604903806</v>
      </c>
      <c r="AI104" s="146">
        <f t="shared" si="79"/>
        <v>16036116.604903806</v>
      </c>
      <c r="AJ104" s="146">
        <f t="shared" si="79"/>
        <v>16036116.604903806</v>
      </c>
      <c r="AK104" s="146">
        <f t="shared" si="79"/>
        <v>16036116.604903806</v>
      </c>
      <c r="AL104" s="146">
        <f t="shared" si="79"/>
        <v>16036116.604903806</v>
      </c>
      <c r="AM104" s="146">
        <f t="shared" si="79"/>
        <v>16036116.604903806</v>
      </c>
      <c r="AN104" s="146">
        <f t="shared" si="79"/>
        <v>16036116.604903806</v>
      </c>
      <c r="AP104" s="146">
        <f>$D104+(Y104*0.5)</f>
        <v>124585839.29889263</v>
      </c>
      <c r="AQ104" s="146">
        <f>$D104+Y104+(Z104*0.5)</f>
        <v>146458806.7380029</v>
      </c>
      <c r="AR104" s="146">
        <f>AQ104+(Z104*0.5)+(AA104*0.5)</f>
        <v>172468308.50830698</v>
      </c>
      <c r="AS104" s="146">
        <f t="shared" ref="AS104:BE104" si="80">AR104+(AA104*0.5)+(AB104*0.5)</f>
        <v>188445380.44084531</v>
      </c>
      <c r="AT104" s="146">
        <f t="shared" si="80"/>
        <v>204481497.04574913</v>
      </c>
      <c r="AU104" s="146">
        <f t="shared" si="80"/>
        <v>220517613.65065295</v>
      </c>
      <c r="AV104" s="146">
        <f t="shared" si="80"/>
        <v>236553730.25555676</v>
      </c>
      <c r="AW104" s="146">
        <f t="shared" si="80"/>
        <v>252589846.86046058</v>
      </c>
      <c r="AX104" s="146">
        <f t="shared" si="80"/>
        <v>268625963.4653644</v>
      </c>
      <c r="AY104" s="146">
        <f t="shared" si="80"/>
        <v>284662080.07026821</v>
      </c>
      <c r="AZ104" s="146">
        <f t="shared" si="80"/>
        <v>300698196.67517203</v>
      </c>
      <c r="BA104" s="146">
        <f t="shared" si="80"/>
        <v>316734313.28007585</v>
      </c>
      <c r="BB104" s="146">
        <f t="shared" si="80"/>
        <v>332770429.88497967</v>
      </c>
      <c r="BC104" s="146">
        <f t="shared" si="80"/>
        <v>348806546.48988348</v>
      </c>
      <c r="BD104" s="146">
        <f t="shared" si="80"/>
        <v>364842663.0947873</v>
      </c>
      <c r="BE104" s="146">
        <f t="shared" si="80"/>
        <v>380878779.69969112</v>
      </c>
      <c r="BG104" s="146">
        <f>AP104*$T105</f>
        <v>3774714.7829909204</v>
      </c>
      <c r="BH104" s="146">
        <f>(AQ104*$T105*0.5)+(AQ104*$V105*0.5)</f>
        <v>4652324.5329796318</v>
      </c>
      <c r="BI104" s="146">
        <f>(AR104*$V105)</f>
        <v>5731591.3742227778</v>
      </c>
      <c r="BJ104" s="146">
        <f t="shared" ref="BJ104:BV104" si="81">(AS104*$V105)</f>
        <v>6262552.9663315266</v>
      </c>
      <c r="BK104" s="146">
        <f t="shared" si="81"/>
        <v>6795476.7736307122</v>
      </c>
      <c r="BL104" s="146">
        <f t="shared" si="81"/>
        <v>7328400.5809298968</v>
      </c>
      <c r="BM104" s="146">
        <f t="shared" si="81"/>
        <v>7861324.3882290814</v>
      </c>
      <c r="BN104" s="146">
        <f t="shared" si="81"/>
        <v>8394248.195528267</v>
      </c>
      <c r="BO104" s="146">
        <f t="shared" si="81"/>
        <v>8927172.0028274525</v>
      </c>
      <c r="BP104" s="146">
        <f t="shared" si="81"/>
        <v>9460095.8101266362</v>
      </c>
      <c r="BQ104" s="146">
        <f t="shared" si="81"/>
        <v>9993019.6174258217</v>
      </c>
      <c r="BR104" s="146">
        <f t="shared" si="81"/>
        <v>10525943.424725007</v>
      </c>
      <c r="BS104" s="146">
        <f t="shared" si="81"/>
        <v>11058867.232024191</v>
      </c>
      <c r="BT104" s="146">
        <f t="shared" si="81"/>
        <v>11591791.039323376</v>
      </c>
      <c r="BU104" s="146">
        <f t="shared" si="81"/>
        <v>12124714.846622562</v>
      </c>
      <c r="BV104" s="146">
        <f t="shared" si="81"/>
        <v>12657638.653921748</v>
      </c>
      <c r="BX104" s="150">
        <f>F104-BG104</f>
        <v>-20774836.782990921</v>
      </c>
      <c r="BY104" s="150">
        <f>BX104-BH104</f>
        <v>-25427161.315970555</v>
      </c>
      <c r="BZ104" s="150">
        <f>BY104-BI104</f>
        <v>-31158752.690193333</v>
      </c>
      <c r="CA104" s="146">
        <f t="shared" ref="CA104:CM104" si="82">BZ104-BJ104</f>
        <v>-37421305.656524859</v>
      </c>
      <c r="CB104" s="146">
        <f t="shared" si="82"/>
        <v>-44216782.430155575</v>
      </c>
      <c r="CC104" s="146">
        <f t="shared" si="82"/>
        <v>-51545183.011085473</v>
      </c>
      <c r="CD104" s="146">
        <f t="shared" si="82"/>
        <v>-59406507.399314553</v>
      </c>
      <c r="CE104" s="146">
        <f t="shared" si="82"/>
        <v>-67800755.594842821</v>
      </c>
      <c r="CF104" s="146">
        <f t="shared" si="82"/>
        <v>-76727927.597670272</v>
      </c>
      <c r="CG104" s="146">
        <f t="shared" si="82"/>
        <v>-86188023.407796904</v>
      </c>
      <c r="CH104" s="146">
        <f t="shared" si="82"/>
        <v>-96181043.025222719</v>
      </c>
      <c r="CI104" s="146">
        <f t="shared" si="82"/>
        <v>-106706986.44994773</v>
      </c>
      <c r="CJ104" s="146">
        <f t="shared" si="82"/>
        <v>-117765853.68197192</v>
      </c>
      <c r="CK104" s="146">
        <f t="shared" si="82"/>
        <v>-129357644.7212953</v>
      </c>
      <c r="CL104" s="146">
        <f t="shared" si="82"/>
        <v>-141482359.56791785</v>
      </c>
      <c r="CM104" s="146">
        <f t="shared" si="82"/>
        <v>-154139998.22183961</v>
      </c>
      <c r="CO104" s="150">
        <f>D104+Y104</f>
        <v>128408318.59778525</v>
      </c>
      <c r="CP104" s="150">
        <f>CO104+Z104</f>
        <v>164509294.87822056</v>
      </c>
      <c r="CQ104" s="150">
        <f t="shared" ref="CQ104:DD104" si="83">CP104+AA104</f>
        <v>180427322.13839337</v>
      </c>
      <c r="CR104" s="150">
        <f t="shared" si="83"/>
        <v>196463438.74329719</v>
      </c>
      <c r="CS104" s="150">
        <f t="shared" si="83"/>
        <v>212499555.34820101</v>
      </c>
      <c r="CT104" s="150">
        <f t="shared" si="83"/>
        <v>228535671.95310482</v>
      </c>
      <c r="CU104" s="150">
        <f t="shared" si="83"/>
        <v>244571788.55800864</v>
      </c>
      <c r="CV104" s="150">
        <f t="shared" si="83"/>
        <v>260607905.16291246</v>
      </c>
      <c r="CW104" s="150">
        <f t="shared" si="83"/>
        <v>276644021.76781625</v>
      </c>
      <c r="CX104" s="150">
        <f t="shared" si="83"/>
        <v>292680138.37272006</v>
      </c>
      <c r="CY104" s="150">
        <f t="shared" si="83"/>
        <v>308716254.97762388</v>
      </c>
      <c r="CZ104" s="150">
        <f t="shared" si="83"/>
        <v>324752371.5825277</v>
      </c>
      <c r="DA104" s="150">
        <f t="shared" si="83"/>
        <v>340788488.18743151</v>
      </c>
      <c r="DB104" s="150">
        <f t="shared" si="83"/>
        <v>356824604.79233533</v>
      </c>
      <c r="DC104" s="150">
        <f t="shared" si="83"/>
        <v>372860721.39723915</v>
      </c>
      <c r="DD104" s="150">
        <f t="shared" si="83"/>
        <v>388896838.00214297</v>
      </c>
      <c r="DF104" s="146">
        <f>DD104+CM104</f>
        <v>234756839.78030336</v>
      </c>
      <c r="DH104" s="150">
        <f>L104</f>
        <v>13283969.6</v>
      </c>
      <c r="DJ104" s="150">
        <f>DF104+DH104</f>
        <v>248040809.38030335</v>
      </c>
    </row>
    <row r="105" spans="1:114" x14ac:dyDescent="0.2">
      <c r="A105" s="157"/>
      <c r="B105" s="143"/>
      <c r="C105" s="143"/>
      <c r="D105" s="146"/>
      <c r="E105" s="146"/>
      <c r="F105" s="146"/>
      <c r="G105" s="146"/>
      <c r="H105" s="146"/>
      <c r="I105" s="146"/>
      <c r="J105" s="156"/>
      <c r="K105" s="146"/>
      <c r="L105" s="146"/>
      <c r="M105" s="146"/>
      <c r="N105" s="146"/>
      <c r="O105" s="143"/>
      <c r="P105" s="167"/>
      <c r="Q105" s="167"/>
      <c r="R105" s="167"/>
      <c r="S105" s="167"/>
      <c r="T105" s="167">
        <f>T104/D104</f>
        <v>3.0298104537667722E-2</v>
      </c>
      <c r="U105" s="167"/>
      <c r="V105" s="167">
        <f>V104/D104</f>
        <v>3.3232722137741116E-2</v>
      </c>
      <c r="W105" s="167"/>
      <c r="X105" s="167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</row>
    <row r="106" spans="1:114" x14ac:dyDescent="0.2">
      <c r="A106" s="157" t="s">
        <v>324</v>
      </c>
      <c r="B106" s="143"/>
      <c r="C106" s="143"/>
      <c r="D106" s="146"/>
      <c r="E106" s="146"/>
      <c r="F106" s="146"/>
      <c r="G106" s="146"/>
      <c r="H106" s="146"/>
      <c r="I106" s="146"/>
      <c r="J106" s="156"/>
      <c r="K106" s="146"/>
      <c r="L106" s="146"/>
      <c r="M106" s="146"/>
      <c r="N106" s="146"/>
      <c r="O106" s="143"/>
      <c r="P106" s="167"/>
      <c r="Q106" s="167"/>
      <c r="R106" s="167"/>
      <c r="S106" s="167"/>
      <c r="T106" s="146"/>
      <c r="U106" s="167"/>
      <c r="V106" s="146"/>
      <c r="W106" s="146"/>
      <c r="X106" s="146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</row>
    <row r="107" spans="1:114" x14ac:dyDescent="0.2">
      <c r="A107" s="157"/>
      <c r="B107" s="143" t="s">
        <v>316</v>
      </c>
      <c r="C107" s="143"/>
      <c r="D107" s="146">
        <v>1555655</v>
      </c>
      <c r="E107" s="146"/>
      <c r="F107" s="146">
        <v>-959769</v>
      </c>
      <c r="G107" s="146"/>
      <c r="H107" s="146">
        <f t="shared" ref="H107:H112" si="84">SUM(D107:F107)</f>
        <v>595886</v>
      </c>
      <c r="I107" s="146"/>
      <c r="J107" s="156">
        <v>-0.09</v>
      </c>
      <c r="K107" s="146"/>
      <c r="L107" s="146">
        <f t="shared" ref="L107:L112" si="85">D107*-J107</f>
        <v>140008.94999999998</v>
      </c>
      <c r="M107" s="143"/>
      <c r="N107" s="150">
        <f t="shared" ref="N107:N112" si="86">H107+L107</f>
        <v>735894.95</v>
      </c>
      <c r="O107" s="143"/>
      <c r="P107" s="167">
        <v>3.7199999999999997E-2</v>
      </c>
      <c r="Q107" s="167"/>
      <c r="R107" s="167">
        <v>2.1999999999999999E-2</v>
      </c>
      <c r="S107" s="167"/>
      <c r="T107" s="146">
        <f t="shared" si="74"/>
        <v>57870.365999999995</v>
      </c>
      <c r="U107" s="167"/>
      <c r="V107" s="146">
        <f t="shared" si="75"/>
        <v>34224.409999999996</v>
      </c>
      <c r="W107" s="146"/>
      <c r="X107" s="146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</row>
    <row r="108" spans="1:114" x14ac:dyDescent="0.2">
      <c r="A108" s="157"/>
      <c r="B108" s="143" t="s">
        <v>317</v>
      </c>
      <c r="C108" s="143"/>
      <c r="D108" s="146">
        <v>97997</v>
      </c>
      <c r="E108" s="146"/>
      <c r="F108" s="146">
        <v>-61423</v>
      </c>
      <c r="G108" s="146"/>
      <c r="H108" s="146">
        <f t="shared" si="84"/>
        <v>36574</v>
      </c>
      <c r="I108" s="146"/>
      <c r="J108" s="156">
        <v>-0.09</v>
      </c>
      <c r="K108" s="146"/>
      <c r="L108" s="146">
        <f t="shared" si="85"/>
        <v>8819.73</v>
      </c>
      <c r="M108" s="143"/>
      <c r="N108" s="150">
        <f t="shared" si="86"/>
        <v>45393.729999999996</v>
      </c>
      <c r="O108" s="143"/>
      <c r="P108" s="167">
        <v>3.7699999999999997E-2</v>
      </c>
      <c r="Q108" s="167"/>
      <c r="R108" s="167">
        <v>2.2499999999999999E-2</v>
      </c>
      <c r="S108" s="167"/>
      <c r="T108" s="146">
        <f t="shared" si="74"/>
        <v>3694.4868999999999</v>
      </c>
      <c r="U108" s="167"/>
      <c r="V108" s="146">
        <f t="shared" si="75"/>
        <v>2204.9324999999999</v>
      </c>
      <c r="W108" s="146"/>
      <c r="X108" s="146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</row>
    <row r="109" spans="1:114" x14ac:dyDescent="0.2">
      <c r="A109" s="157"/>
      <c r="B109" s="143" t="s">
        <v>318</v>
      </c>
      <c r="C109" s="143"/>
      <c r="D109" s="146">
        <v>15882517</v>
      </c>
      <c r="E109" s="146"/>
      <c r="F109" s="146">
        <v>-8183620</v>
      </c>
      <c r="G109" s="146"/>
      <c r="H109" s="146">
        <f t="shared" si="84"/>
        <v>7698897</v>
      </c>
      <c r="I109" s="146"/>
      <c r="J109" s="156">
        <v>-0.09</v>
      </c>
      <c r="K109" s="146"/>
      <c r="L109" s="146">
        <f t="shared" si="85"/>
        <v>1429426.53</v>
      </c>
      <c r="M109" s="143"/>
      <c r="N109" s="150">
        <f t="shared" si="86"/>
        <v>9128323.5299999993</v>
      </c>
      <c r="O109" s="143"/>
      <c r="P109" s="167">
        <v>4.3400000000000001E-2</v>
      </c>
      <c r="Q109" s="167"/>
      <c r="R109" s="167">
        <v>3.2099999999999997E-2</v>
      </c>
      <c r="S109" s="167"/>
      <c r="T109" s="146">
        <f t="shared" si="74"/>
        <v>689301.2378</v>
      </c>
      <c r="U109" s="167"/>
      <c r="V109" s="146">
        <f t="shared" si="75"/>
        <v>509828.79569999996</v>
      </c>
      <c r="W109" s="146"/>
      <c r="X109" s="146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</row>
    <row r="110" spans="1:114" x14ac:dyDescent="0.2">
      <c r="A110" s="157"/>
      <c r="B110" s="143" t="s">
        <v>319</v>
      </c>
      <c r="C110" s="143"/>
      <c r="D110" s="146">
        <v>1635904</v>
      </c>
      <c r="E110" s="151"/>
      <c r="F110" s="146">
        <v>-957504</v>
      </c>
      <c r="G110" s="146"/>
      <c r="H110" s="146">
        <f t="shared" si="84"/>
        <v>678400</v>
      </c>
      <c r="I110" s="146"/>
      <c r="J110" s="156">
        <v>-0.09</v>
      </c>
      <c r="K110" s="146"/>
      <c r="L110" s="146">
        <f t="shared" si="85"/>
        <v>147231.35999999999</v>
      </c>
      <c r="M110" s="143"/>
      <c r="N110" s="150">
        <f t="shared" si="86"/>
        <v>825631.36</v>
      </c>
      <c r="O110" s="143"/>
      <c r="P110" s="167">
        <v>3.73E-2</v>
      </c>
      <c r="Q110" s="167"/>
      <c r="R110" s="167">
        <v>2.35E-2</v>
      </c>
      <c r="S110" s="167"/>
      <c r="T110" s="146">
        <f t="shared" si="74"/>
        <v>61019.2192</v>
      </c>
      <c r="U110" s="167"/>
      <c r="V110" s="146">
        <f t="shared" si="75"/>
        <v>38443.743999999999</v>
      </c>
      <c r="W110" s="146"/>
      <c r="X110" s="146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</row>
    <row r="111" spans="1:114" x14ac:dyDescent="0.2">
      <c r="A111" s="157"/>
      <c r="B111" s="143" t="s">
        <v>320</v>
      </c>
      <c r="C111" s="143"/>
      <c r="D111" s="146">
        <v>782799</v>
      </c>
      <c r="E111" s="146"/>
      <c r="F111" s="146">
        <v>-429925</v>
      </c>
      <c r="G111" s="146"/>
      <c r="H111" s="146">
        <f t="shared" si="84"/>
        <v>352874</v>
      </c>
      <c r="I111" s="146"/>
      <c r="J111" s="156">
        <v>-0.09</v>
      </c>
      <c r="K111" s="146"/>
      <c r="L111" s="146">
        <f t="shared" si="85"/>
        <v>70451.91</v>
      </c>
      <c r="M111" s="143"/>
      <c r="N111" s="150">
        <f t="shared" si="86"/>
        <v>423325.91000000003</v>
      </c>
      <c r="O111" s="143"/>
      <c r="P111" s="167">
        <v>4.2599999999999999E-2</v>
      </c>
      <c r="Q111" s="167"/>
      <c r="R111" s="167">
        <v>2.6200000000000001E-2</v>
      </c>
      <c r="S111" s="167"/>
      <c r="T111" s="146">
        <f t="shared" si="74"/>
        <v>33347.237399999998</v>
      </c>
      <c r="U111" s="167"/>
      <c r="V111" s="146">
        <f t="shared" si="75"/>
        <v>20509.3338</v>
      </c>
      <c r="W111" s="146"/>
      <c r="X111" s="146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</row>
    <row r="112" spans="1:114" x14ac:dyDescent="0.2">
      <c r="A112" s="157"/>
      <c r="B112" s="143" t="s">
        <v>321</v>
      </c>
      <c r="C112" s="143"/>
      <c r="D112" s="152">
        <v>14529</v>
      </c>
      <c r="E112" s="146"/>
      <c r="F112" s="152">
        <v>-8552</v>
      </c>
      <c r="G112" s="146"/>
      <c r="H112" s="152">
        <f t="shared" si="84"/>
        <v>5977</v>
      </c>
      <c r="I112" s="146"/>
      <c r="J112" s="156">
        <v>-0.09</v>
      </c>
      <c r="K112" s="146"/>
      <c r="L112" s="152">
        <f t="shared" si="85"/>
        <v>1307.6099999999999</v>
      </c>
      <c r="M112" s="143"/>
      <c r="N112" s="153">
        <f t="shared" si="86"/>
        <v>7284.61</v>
      </c>
      <c r="O112" s="143"/>
      <c r="P112" s="167">
        <v>3.9399999999999998E-2</v>
      </c>
      <c r="Q112" s="167"/>
      <c r="R112" s="167">
        <v>2.3300000000000001E-2</v>
      </c>
      <c r="S112" s="167"/>
      <c r="T112" s="152">
        <f t="shared" si="74"/>
        <v>572.44259999999997</v>
      </c>
      <c r="U112" s="167"/>
      <c r="V112" s="152">
        <f t="shared" si="75"/>
        <v>338.52570000000003</v>
      </c>
      <c r="W112" s="155"/>
      <c r="X112" s="155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</row>
    <row r="113" spans="1:114" x14ac:dyDescent="0.2">
      <c r="A113" s="157"/>
      <c r="B113" s="143" t="s">
        <v>295</v>
      </c>
      <c r="C113" s="143"/>
      <c r="D113" s="146">
        <f>SUM(D107:D112)</f>
        <v>19969401</v>
      </c>
      <c r="E113" s="146"/>
      <c r="F113" s="146">
        <f>SUM(F107:F112)</f>
        <v>-10600793</v>
      </c>
      <c r="G113" s="146"/>
      <c r="H113" s="146">
        <f>SUM(H107:H112)</f>
        <v>9368608</v>
      </c>
      <c r="I113" s="146"/>
      <c r="J113" s="156"/>
      <c r="K113" s="146"/>
      <c r="L113" s="146">
        <f>SUM(L107:L112)</f>
        <v>1797246.0899999999</v>
      </c>
      <c r="M113" s="146"/>
      <c r="N113" s="146">
        <f>SUM(N107:N112)</f>
        <v>11165854.089999998</v>
      </c>
      <c r="O113" s="143"/>
      <c r="P113" s="167"/>
      <c r="Q113" s="167"/>
      <c r="R113" s="167"/>
      <c r="S113" s="167"/>
      <c r="T113" s="146">
        <f>SUM(T107:T112)</f>
        <v>845804.98990000004</v>
      </c>
      <c r="U113" s="167"/>
      <c r="V113" s="146">
        <f>SUM(V107:V112)</f>
        <v>605549.7416999999</v>
      </c>
      <c r="W113" s="146"/>
      <c r="X113" s="167">
        <f>D113/$D$204</f>
        <v>5.1912988756570168E-2</v>
      </c>
      <c r="Y113" s="146">
        <f>$Y$6*X113*0.5</f>
        <v>1264168.5679130778</v>
      </c>
      <c r="Z113" s="146">
        <f>Z$6*$X113</f>
        <v>5969649.0047602253</v>
      </c>
      <c r="AA113" s="146">
        <f t="shared" ref="AA113:AN113" si="87">AA$6*$X113</f>
        <v>2632201.2693860321</v>
      </c>
      <c r="AB113" s="146">
        <f t="shared" si="87"/>
        <v>2651728.4958457821</v>
      </c>
      <c r="AC113" s="146">
        <f t="shared" si="87"/>
        <v>2651728.4958457821</v>
      </c>
      <c r="AD113" s="146">
        <f t="shared" si="87"/>
        <v>2651728.4958457821</v>
      </c>
      <c r="AE113" s="146">
        <f t="shared" si="87"/>
        <v>2651728.4958457821</v>
      </c>
      <c r="AF113" s="146">
        <f t="shared" si="87"/>
        <v>2651728.4958457821</v>
      </c>
      <c r="AG113" s="146">
        <f t="shared" si="87"/>
        <v>2651728.4958457821</v>
      </c>
      <c r="AH113" s="146">
        <f t="shared" si="87"/>
        <v>2651728.4958457821</v>
      </c>
      <c r="AI113" s="146">
        <f t="shared" si="87"/>
        <v>2651728.4958457821</v>
      </c>
      <c r="AJ113" s="146">
        <f t="shared" si="87"/>
        <v>2651728.4958457821</v>
      </c>
      <c r="AK113" s="146">
        <f t="shared" si="87"/>
        <v>2651728.4958457821</v>
      </c>
      <c r="AL113" s="146">
        <f t="shared" si="87"/>
        <v>2651728.4958457821</v>
      </c>
      <c r="AM113" s="146">
        <f t="shared" si="87"/>
        <v>2651728.4958457821</v>
      </c>
      <c r="AN113" s="146">
        <f t="shared" si="87"/>
        <v>2651728.4958457821</v>
      </c>
      <c r="AP113" s="146">
        <f>$D113+(Y113*0.5)</f>
        <v>20601485.283956539</v>
      </c>
      <c r="AQ113" s="146">
        <f>$D113+Y113+(Z113*0.5)</f>
        <v>24218394.070293192</v>
      </c>
      <c r="AR113" s="146">
        <f>AQ113+(Z113*0.5)+(AA113*0.5)</f>
        <v>28519319.207366321</v>
      </c>
      <c r="AS113" s="146">
        <f t="shared" ref="AS113:BE113" si="88">AR113+(AA113*0.5)+(AB113*0.5)</f>
        <v>31161284.089982226</v>
      </c>
      <c r="AT113" s="146">
        <f t="shared" si="88"/>
        <v>33813012.585828006</v>
      </c>
      <c r="AU113" s="146">
        <f t="shared" si="88"/>
        <v>36464741.081673786</v>
      </c>
      <c r="AV113" s="146">
        <f t="shared" si="88"/>
        <v>39116469.577519566</v>
      </c>
      <c r="AW113" s="146">
        <f t="shared" si="88"/>
        <v>41768198.073365346</v>
      </c>
      <c r="AX113" s="146">
        <f t="shared" si="88"/>
        <v>44419926.569211125</v>
      </c>
      <c r="AY113" s="146">
        <f t="shared" si="88"/>
        <v>47071655.065056905</v>
      </c>
      <c r="AZ113" s="146">
        <f t="shared" si="88"/>
        <v>49723383.560902685</v>
      </c>
      <c r="BA113" s="146">
        <f t="shared" si="88"/>
        <v>52375112.056748465</v>
      </c>
      <c r="BB113" s="146">
        <f t="shared" si="88"/>
        <v>55026840.552594244</v>
      </c>
      <c r="BC113" s="146">
        <f t="shared" si="88"/>
        <v>57678569.048440024</v>
      </c>
      <c r="BD113" s="146">
        <f t="shared" si="88"/>
        <v>60330297.544285804</v>
      </c>
      <c r="BE113" s="146">
        <f t="shared" si="88"/>
        <v>62982026.040131584</v>
      </c>
      <c r="BG113" s="146">
        <f>AP113*$T114</f>
        <v>872576.95173339755</v>
      </c>
      <c r="BH113" s="146">
        <f>(AQ113*$T114*0.5)+(AQ113*$V114*0.5)</f>
        <v>880083.50439939112</v>
      </c>
      <c r="BI113" s="146">
        <f>(AR113*$V114)</f>
        <v>864816.44489389157</v>
      </c>
      <c r="BJ113" s="146">
        <f t="shared" ref="BJ113:BV113" si="89">(AS113*$V114)</f>
        <v>944931.07388293988</v>
      </c>
      <c r="BK113" s="146">
        <f t="shared" si="89"/>
        <v>1025341.7735187447</v>
      </c>
      <c r="BL113" s="146">
        <f t="shared" si="89"/>
        <v>1105752.4731545497</v>
      </c>
      <c r="BM113" s="146">
        <f t="shared" si="89"/>
        <v>1186163.1727903546</v>
      </c>
      <c r="BN113" s="146">
        <f t="shared" si="89"/>
        <v>1266573.8724261594</v>
      </c>
      <c r="BO113" s="146">
        <f t="shared" si="89"/>
        <v>1346984.5720619643</v>
      </c>
      <c r="BP113" s="146">
        <f t="shared" si="89"/>
        <v>1427395.2716977692</v>
      </c>
      <c r="BQ113" s="146">
        <f t="shared" si="89"/>
        <v>1507805.971333574</v>
      </c>
      <c r="BR113" s="146">
        <f t="shared" si="89"/>
        <v>1588216.6709693789</v>
      </c>
      <c r="BS113" s="146">
        <f t="shared" si="89"/>
        <v>1668627.3706051838</v>
      </c>
      <c r="BT113" s="146">
        <f t="shared" si="89"/>
        <v>1749038.0702409886</v>
      </c>
      <c r="BU113" s="146">
        <f t="shared" si="89"/>
        <v>1829448.7698767935</v>
      </c>
      <c r="BV113" s="146">
        <f t="shared" si="89"/>
        <v>1909859.4695125984</v>
      </c>
      <c r="BX113" s="150">
        <f>F113-BG113</f>
        <v>-11473369.951733397</v>
      </c>
      <c r="BY113" s="150">
        <f>BX113-BH113</f>
        <v>-12353453.456132788</v>
      </c>
      <c r="BZ113" s="150">
        <f>BY113-BI113</f>
        <v>-13218269.901026679</v>
      </c>
      <c r="CA113" s="146">
        <f t="shared" ref="CA113:CM113" si="90">BZ113-BJ113</f>
        <v>-14163200.974909618</v>
      </c>
      <c r="CB113" s="146">
        <f t="shared" si="90"/>
        <v>-15188542.748428363</v>
      </c>
      <c r="CC113" s="146">
        <f t="shared" si="90"/>
        <v>-16294295.221582914</v>
      </c>
      <c r="CD113" s="146">
        <f t="shared" si="90"/>
        <v>-17480458.394373268</v>
      </c>
      <c r="CE113" s="146">
        <f t="shared" si="90"/>
        <v>-18747032.266799428</v>
      </c>
      <c r="CF113" s="146">
        <f t="shared" si="90"/>
        <v>-20094016.838861391</v>
      </c>
      <c r="CG113" s="146">
        <f t="shared" si="90"/>
        <v>-21521412.110559162</v>
      </c>
      <c r="CH113" s="146">
        <f t="shared" si="90"/>
        <v>-23029218.081892736</v>
      </c>
      <c r="CI113" s="146">
        <f t="shared" si="90"/>
        <v>-24617434.752862114</v>
      </c>
      <c r="CJ113" s="146">
        <f t="shared" si="90"/>
        <v>-26286062.123467296</v>
      </c>
      <c r="CK113" s="146">
        <f t="shared" si="90"/>
        <v>-28035100.193708286</v>
      </c>
      <c r="CL113" s="146">
        <f t="shared" si="90"/>
        <v>-29864548.963585079</v>
      </c>
      <c r="CM113" s="146">
        <f t="shared" si="90"/>
        <v>-31774408.433097675</v>
      </c>
      <c r="CO113" s="150">
        <f>D113+Y113</f>
        <v>21233569.567913078</v>
      </c>
      <c r="CP113" s="150">
        <f>CO113+Z113</f>
        <v>27203218.572673302</v>
      </c>
      <c r="CQ113" s="150">
        <f t="shared" ref="CQ113:DD113" si="91">CP113+AA113</f>
        <v>29835419.842059333</v>
      </c>
      <c r="CR113" s="150">
        <f t="shared" si="91"/>
        <v>32487148.337905116</v>
      </c>
      <c r="CS113" s="150">
        <f t="shared" si="91"/>
        <v>35138876.833750896</v>
      </c>
      <c r="CT113" s="150">
        <f t="shared" si="91"/>
        <v>37790605.329596676</v>
      </c>
      <c r="CU113" s="150">
        <f t="shared" si="91"/>
        <v>40442333.825442456</v>
      </c>
      <c r="CV113" s="150">
        <f t="shared" si="91"/>
        <v>43094062.321288235</v>
      </c>
      <c r="CW113" s="150">
        <f t="shared" si="91"/>
        <v>45745790.817134015</v>
      </c>
      <c r="CX113" s="150">
        <f t="shared" si="91"/>
        <v>48397519.312979795</v>
      </c>
      <c r="CY113" s="150">
        <f t="shared" si="91"/>
        <v>51049247.808825575</v>
      </c>
      <c r="CZ113" s="150">
        <f t="shared" si="91"/>
        <v>53700976.304671355</v>
      </c>
      <c r="DA113" s="150">
        <f t="shared" si="91"/>
        <v>56352704.800517134</v>
      </c>
      <c r="DB113" s="150">
        <f t="shared" si="91"/>
        <v>59004433.296362914</v>
      </c>
      <c r="DC113" s="150">
        <f t="shared" si="91"/>
        <v>61656161.792208694</v>
      </c>
      <c r="DD113" s="150">
        <f t="shared" si="91"/>
        <v>64307890.288054474</v>
      </c>
      <c r="DF113" s="146">
        <f>DD113+CM113</f>
        <v>32533481.854956798</v>
      </c>
      <c r="DH113" s="150">
        <f>L113</f>
        <v>1797246.0899999999</v>
      </c>
      <c r="DJ113" s="150">
        <f>DF113+DH113</f>
        <v>34330727.944956794</v>
      </c>
    </row>
    <row r="114" spans="1:114" x14ac:dyDescent="0.2">
      <c r="A114" s="157"/>
      <c r="B114" s="143"/>
      <c r="C114" s="143"/>
      <c r="D114" s="146"/>
      <c r="E114" s="146"/>
      <c r="F114" s="146"/>
      <c r="G114" s="146"/>
      <c r="H114" s="146"/>
      <c r="I114" s="146"/>
      <c r="J114" s="156"/>
      <c r="K114" s="146"/>
      <c r="L114" s="146"/>
      <c r="M114" s="146"/>
      <c r="N114" s="146"/>
      <c r="O114" s="143"/>
      <c r="P114" s="167"/>
      <c r="Q114" s="167"/>
      <c r="R114" s="167"/>
      <c r="S114" s="167"/>
      <c r="T114" s="167">
        <f>T113/D113</f>
        <v>4.2355050604672623E-2</v>
      </c>
      <c r="U114" s="167"/>
      <c r="V114" s="167">
        <f>V113/D113</f>
        <v>3.0323881106899497E-2</v>
      </c>
      <c r="W114" s="167"/>
      <c r="X114" s="167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</row>
    <row r="115" spans="1:114" x14ac:dyDescent="0.2">
      <c r="A115" s="157" t="s">
        <v>326</v>
      </c>
      <c r="B115" s="143"/>
      <c r="C115" s="143"/>
      <c r="D115" s="146"/>
      <c r="E115" s="146"/>
      <c r="F115" s="146"/>
      <c r="G115" s="146"/>
      <c r="H115" s="146"/>
      <c r="I115" s="146"/>
      <c r="J115" s="156"/>
      <c r="K115" s="146"/>
      <c r="L115" s="146"/>
      <c r="M115" s="146"/>
      <c r="N115" s="146"/>
      <c r="O115" s="143"/>
      <c r="P115" s="167"/>
      <c r="Q115" s="167"/>
      <c r="R115" s="167"/>
      <c r="S115" s="167"/>
      <c r="T115" s="146"/>
      <c r="U115" s="167"/>
      <c r="V115" s="146"/>
      <c r="W115" s="146"/>
      <c r="X115" s="146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</row>
    <row r="116" spans="1:114" x14ac:dyDescent="0.2">
      <c r="A116" s="157"/>
      <c r="B116" s="143" t="s">
        <v>316</v>
      </c>
      <c r="C116" s="143"/>
      <c r="D116" s="146">
        <v>1467924</v>
      </c>
      <c r="E116" s="146"/>
      <c r="F116" s="146">
        <v>-908073</v>
      </c>
      <c r="G116" s="146"/>
      <c r="H116" s="146">
        <f t="shared" ref="H116:H121" si="92">SUM(D116:F116)</f>
        <v>559851</v>
      </c>
      <c r="I116" s="146"/>
      <c r="J116" s="156">
        <v>-0.09</v>
      </c>
      <c r="K116" s="146"/>
      <c r="L116" s="146">
        <f t="shared" ref="L116:L121" si="93">D116*-J116</f>
        <v>132113.16</v>
      </c>
      <c r="M116" s="143"/>
      <c r="N116" s="150">
        <f t="shared" ref="N116:N121" si="94">H116+L116</f>
        <v>691964.16</v>
      </c>
      <c r="O116" s="143"/>
      <c r="P116" s="167">
        <v>3.6999999999999998E-2</v>
      </c>
      <c r="Q116" s="167"/>
      <c r="R116" s="167">
        <v>2.1899999999999999E-2</v>
      </c>
      <c r="S116" s="167"/>
      <c r="T116" s="146">
        <f t="shared" si="74"/>
        <v>54313.187999999995</v>
      </c>
      <c r="U116" s="167"/>
      <c r="V116" s="146">
        <f t="shared" si="75"/>
        <v>32147.535599999999</v>
      </c>
      <c r="W116" s="146"/>
      <c r="X116" s="146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</row>
    <row r="117" spans="1:114" x14ac:dyDescent="0.2">
      <c r="A117" s="157"/>
      <c r="B117" s="143" t="s">
        <v>317</v>
      </c>
      <c r="C117" s="143"/>
      <c r="D117" s="146">
        <v>97862</v>
      </c>
      <c r="E117" s="146"/>
      <c r="F117" s="146">
        <v>-61343</v>
      </c>
      <c r="G117" s="146"/>
      <c r="H117" s="146">
        <f t="shared" si="92"/>
        <v>36519</v>
      </c>
      <c r="I117" s="146"/>
      <c r="J117" s="156">
        <v>-0.09</v>
      </c>
      <c r="K117" s="146"/>
      <c r="L117" s="146">
        <f t="shared" si="93"/>
        <v>8807.58</v>
      </c>
      <c r="M117" s="143"/>
      <c r="N117" s="150">
        <f t="shared" si="94"/>
        <v>45326.58</v>
      </c>
      <c r="O117" s="143"/>
      <c r="P117" s="167">
        <v>3.7699999999999997E-2</v>
      </c>
      <c r="Q117" s="167"/>
      <c r="R117" s="167">
        <v>2.2499999999999999E-2</v>
      </c>
      <c r="S117" s="167"/>
      <c r="T117" s="146">
        <f t="shared" si="74"/>
        <v>3689.3973999999998</v>
      </c>
      <c r="U117" s="167"/>
      <c r="V117" s="146">
        <f t="shared" si="75"/>
        <v>2201.895</v>
      </c>
      <c r="W117" s="146"/>
      <c r="X117" s="146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</row>
    <row r="118" spans="1:114" x14ac:dyDescent="0.2">
      <c r="A118" s="157"/>
      <c r="B118" s="143" t="s">
        <v>318</v>
      </c>
      <c r="C118" s="143"/>
      <c r="D118" s="146">
        <v>14426573</v>
      </c>
      <c r="E118" s="146"/>
      <c r="F118" s="146">
        <v>-7920117</v>
      </c>
      <c r="G118" s="146"/>
      <c r="H118" s="146">
        <f t="shared" si="92"/>
        <v>6506456</v>
      </c>
      <c r="I118" s="146"/>
      <c r="J118" s="156">
        <v>-0.09</v>
      </c>
      <c r="K118" s="146"/>
      <c r="L118" s="146">
        <f t="shared" si="93"/>
        <v>1298391.57</v>
      </c>
      <c r="M118" s="143"/>
      <c r="N118" s="150">
        <f t="shared" si="94"/>
        <v>7804847.5700000003</v>
      </c>
      <c r="O118" s="143"/>
      <c r="P118" s="167">
        <v>4.3499999999999997E-2</v>
      </c>
      <c r="Q118" s="167"/>
      <c r="R118" s="167">
        <v>3.0800000000000001E-2</v>
      </c>
      <c r="S118" s="167"/>
      <c r="T118" s="146">
        <f t="shared" si="74"/>
        <v>627555.92550000001</v>
      </c>
      <c r="U118" s="167"/>
      <c r="V118" s="146">
        <f t="shared" si="75"/>
        <v>444338.44839999999</v>
      </c>
      <c r="W118" s="146"/>
      <c r="X118" s="146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</row>
    <row r="119" spans="1:114" x14ac:dyDescent="0.2">
      <c r="A119" s="157"/>
      <c r="B119" s="143" t="s">
        <v>319</v>
      </c>
      <c r="C119" s="143"/>
      <c r="D119" s="146">
        <v>1595964</v>
      </c>
      <c r="E119" s="146"/>
      <c r="F119" s="146">
        <v>-919277</v>
      </c>
      <c r="G119" s="146"/>
      <c r="H119" s="146">
        <f t="shared" si="92"/>
        <v>676687</v>
      </c>
      <c r="I119" s="146"/>
      <c r="J119" s="156">
        <v>-0.09</v>
      </c>
      <c r="K119" s="146"/>
      <c r="L119" s="146">
        <f t="shared" si="93"/>
        <v>143636.75999999998</v>
      </c>
      <c r="M119" s="143"/>
      <c r="N119" s="150">
        <f t="shared" si="94"/>
        <v>820323.76</v>
      </c>
      <c r="O119" s="143"/>
      <c r="P119" s="167">
        <v>3.73E-2</v>
      </c>
      <c r="Q119" s="167"/>
      <c r="R119" s="167">
        <v>2.3900000000000001E-2</v>
      </c>
      <c r="S119" s="167"/>
      <c r="T119" s="146">
        <f t="shared" si="74"/>
        <v>59529.457199999997</v>
      </c>
      <c r="U119" s="167"/>
      <c r="V119" s="146">
        <f t="shared" si="75"/>
        <v>38143.539600000004</v>
      </c>
      <c r="W119" s="146"/>
      <c r="X119" s="146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</row>
    <row r="120" spans="1:114" x14ac:dyDescent="0.2">
      <c r="A120" s="157"/>
      <c r="B120" s="143" t="s">
        <v>320</v>
      </c>
      <c r="C120" s="143"/>
      <c r="D120" s="146">
        <v>1709376</v>
      </c>
      <c r="E120" s="146"/>
      <c r="F120" s="146">
        <v>-957679</v>
      </c>
      <c r="G120" s="146"/>
      <c r="H120" s="146">
        <f t="shared" si="92"/>
        <v>751697</v>
      </c>
      <c r="I120" s="146"/>
      <c r="J120" s="156">
        <v>-0.09</v>
      </c>
      <c r="K120" s="146"/>
      <c r="L120" s="146">
        <f t="shared" si="93"/>
        <v>153843.84</v>
      </c>
      <c r="M120" s="143"/>
      <c r="N120" s="150">
        <f t="shared" si="94"/>
        <v>905540.84</v>
      </c>
      <c r="O120" s="143"/>
      <c r="P120" s="167">
        <v>3.9800000000000002E-2</v>
      </c>
      <c r="Q120" s="167"/>
      <c r="R120" s="167">
        <v>2.5899999999999999E-2</v>
      </c>
      <c r="S120" s="167"/>
      <c r="T120" s="146">
        <f t="shared" si="74"/>
        <v>68033.164799999999</v>
      </c>
      <c r="U120" s="167"/>
      <c r="V120" s="146">
        <f t="shared" si="75"/>
        <v>44272.838400000001</v>
      </c>
      <c r="W120" s="146"/>
      <c r="X120" s="146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</row>
    <row r="121" spans="1:114" x14ac:dyDescent="0.2">
      <c r="A121" s="157"/>
      <c r="B121" s="143" t="s">
        <v>321</v>
      </c>
      <c r="C121" s="143"/>
      <c r="D121" s="152">
        <v>0</v>
      </c>
      <c r="E121" s="146"/>
      <c r="F121" s="152">
        <v>0</v>
      </c>
      <c r="G121" s="146"/>
      <c r="H121" s="152">
        <f t="shared" si="92"/>
        <v>0</v>
      </c>
      <c r="I121" s="146"/>
      <c r="J121" s="156">
        <v>-0.09</v>
      </c>
      <c r="K121" s="146"/>
      <c r="L121" s="152">
        <f t="shared" si="93"/>
        <v>0</v>
      </c>
      <c r="M121" s="143"/>
      <c r="N121" s="153">
        <f t="shared" si="94"/>
        <v>0</v>
      </c>
      <c r="O121" s="143"/>
      <c r="P121" s="167"/>
      <c r="Q121" s="167"/>
      <c r="R121" s="167"/>
      <c r="S121" s="167"/>
      <c r="T121" s="152">
        <f t="shared" si="74"/>
        <v>0</v>
      </c>
      <c r="U121" s="167"/>
      <c r="V121" s="152">
        <f t="shared" si="75"/>
        <v>0</v>
      </c>
      <c r="W121" s="155"/>
      <c r="X121" s="155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</row>
    <row r="122" spans="1:114" x14ac:dyDescent="0.2">
      <c r="A122" s="157"/>
      <c r="B122" s="143" t="s">
        <v>295</v>
      </c>
      <c r="C122" s="143"/>
      <c r="D122" s="146">
        <f>SUM(D116:D121)</f>
        <v>19297699</v>
      </c>
      <c r="E122" s="146"/>
      <c r="F122" s="146">
        <f>SUM(F116:F121)</f>
        <v>-10766489</v>
      </c>
      <c r="G122" s="146"/>
      <c r="H122" s="146">
        <f>SUM(H116:H121)</f>
        <v>8531210</v>
      </c>
      <c r="I122" s="146"/>
      <c r="J122" s="156"/>
      <c r="K122" s="146"/>
      <c r="L122" s="146">
        <f>SUM(L116:L121)</f>
        <v>1736792.9100000001</v>
      </c>
      <c r="M122" s="146"/>
      <c r="N122" s="146">
        <f>SUM(N116:N121)</f>
        <v>10268002.91</v>
      </c>
      <c r="O122" s="143"/>
      <c r="P122" s="167"/>
      <c r="Q122" s="167"/>
      <c r="R122" s="167"/>
      <c r="S122" s="167"/>
      <c r="T122" s="146">
        <f>SUM(T116:T121)</f>
        <v>813121.13289999997</v>
      </c>
      <c r="U122" s="167"/>
      <c r="V122" s="146">
        <f>SUM(V116:V121)</f>
        <v>561104.25699999998</v>
      </c>
      <c r="W122" s="146"/>
      <c r="X122" s="167">
        <f>D122/$D$204</f>
        <v>5.0166814278238762E-2</v>
      </c>
      <c r="Y122" s="146">
        <f>$Y$6*X122*0.5</f>
        <v>1221646.2831733227</v>
      </c>
      <c r="Z122" s="146">
        <f>Z$6*$X122</f>
        <v>5768850.5343506504</v>
      </c>
      <c r="AA122" s="146">
        <f t="shared" ref="AA122:AN122" si="95">AA$6*$X122</f>
        <v>2543663.0675116177</v>
      </c>
      <c r="AB122" s="146">
        <f t="shared" si="95"/>
        <v>2562533.46520282</v>
      </c>
      <c r="AC122" s="146">
        <f t="shared" si="95"/>
        <v>2562533.46520282</v>
      </c>
      <c r="AD122" s="146">
        <f t="shared" si="95"/>
        <v>2562533.46520282</v>
      </c>
      <c r="AE122" s="146">
        <f t="shared" si="95"/>
        <v>2562533.46520282</v>
      </c>
      <c r="AF122" s="146">
        <f t="shared" si="95"/>
        <v>2562533.46520282</v>
      </c>
      <c r="AG122" s="146">
        <f t="shared" si="95"/>
        <v>2562533.46520282</v>
      </c>
      <c r="AH122" s="146">
        <f t="shared" si="95"/>
        <v>2562533.46520282</v>
      </c>
      <c r="AI122" s="146">
        <f t="shared" si="95"/>
        <v>2562533.46520282</v>
      </c>
      <c r="AJ122" s="146">
        <f t="shared" si="95"/>
        <v>2562533.46520282</v>
      </c>
      <c r="AK122" s="146">
        <f t="shared" si="95"/>
        <v>2562533.46520282</v>
      </c>
      <c r="AL122" s="146">
        <f t="shared" si="95"/>
        <v>2562533.46520282</v>
      </c>
      <c r="AM122" s="146">
        <f t="shared" si="95"/>
        <v>2562533.46520282</v>
      </c>
      <c r="AN122" s="146">
        <f t="shared" si="95"/>
        <v>2562533.46520282</v>
      </c>
      <c r="AP122" s="146">
        <f>$D122+(Y122*0.5)</f>
        <v>19908522.141586661</v>
      </c>
      <c r="AQ122" s="146">
        <f>$D122+Y122+(Z122*0.5)</f>
        <v>23403770.550348647</v>
      </c>
      <c r="AR122" s="146">
        <f>AQ122+(Z122*0.5)+(AA122*0.5)</f>
        <v>27560027.35127978</v>
      </c>
      <c r="AS122" s="146">
        <f t="shared" ref="AS122:BE122" si="96">AR122+(AA122*0.5)+(AB122*0.5)</f>
        <v>30113125.617637001</v>
      </c>
      <c r="AT122" s="146">
        <f t="shared" si="96"/>
        <v>32675659.082839824</v>
      </c>
      <c r="AU122" s="146">
        <f t="shared" si="96"/>
        <v>35238192.548042648</v>
      </c>
      <c r="AV122" s="146">
        <f t="shared" si="96"/>
        <v>37800726.013245471</v>
      </c>
      <c r="AW122" s="146">
        <f t="shared" si="96"/>
        <v>40363259.478448294</v>
      </c>
      <c r="AX122" s="146">
        <f t="shared" si="96"/>
        <v>42925792.943651117</v>
      </c>
      <c r="AY122" s="146">
        <f t="shared" si="96"/>
        <v>45488326.408853941</v>
      </c>
      <c r="AZ122" s="146">
        <f t="shared" si="96"/>
        <v>48050859.874056764</v>
      </c>
      <c r="BA122" s="146">
        <f t="shared" si="96"/>
        <v>50613393.339259587</v>
      </c>
      <c r="BB122" s="146">
        <f t="shared" si="96"/>
        <v>53175926.804462411</v>
      </c>
      <c r="BC122" s="146">
        <f t="shared" si="96"/>
        <v>55738460.269665234</v>
      </c>
      <c r="BD122" s="146">
        <f t="shared" si="96"/>
        <v>58300993.734868057</v>
      </c>
      <c r="BE122" s="146">
        <f t="shared" si="96"/>
        <v>60863527.20007088</v>
      </c>
      <c r="BG122" s="146">
        <f>AP122*$T123</f>
        <v>838858.56433617696</v>
      </c>
      <c r="BH122" s="146">
        <f>(AQ122*$T123*0.5)+(AQ122*$V123*0.5)</f>
        <v>833313.22842383967</v>
      </c>
      <c r="BI122" s="146">
        <f>(AR122*$V123)</f>
        <v>801341.58325505641</v>
      </c>
      <c r="BJ122" s="146">
        <f t="shared" ref="BJ122:BV122" si="97">(AS122*$V123)</f>
        <v>875576.04539442109</v>
      </c>
      <c r="BK122" s="146">
        <f t="shared" si="97"/>
        <v>950084.84750757797</v>
      </c>
      <c r="BL122" s="146">
        <f t="shared" si="97"/>
        <v>1024593.6496207349</v>
      </c>
      <c r="BM122" s="146">
        <f t="shared" si="97"/>
        <v>1099102.4517338919</v>
      </c>
      <c r="BN122" s="146">
        <f t="shared" si="97"/>
        <v>1173611.2538470486</v>
      </c>
      <c r="BO122" s="146">
        <f t="shared" si="97"/>
        <v>1248120.0559602056</v>
      </c>
      <c r="BP122" s="146">
        <f t="shared" si="97"/>
        <v>1322628.8580733624</v>
      </c>
      <c r="BQ122" s="146">
        <f t="shared" si="97"/>
        <v>1397137.6601865191</v>
      </c>
      <c r="BR122" s="146">
        <f t="shared" si="97"/>
        <v>1471646.4622996761</v>
      </c>
      <c r="BS122" s="146">
        <f t="shared" si="97"/>
        <v>1546155.2644128329</v>
      </c>
      <c r="BT122" s="146">
        <f t="shared" si="97"/>
        <v>1620664.0665259899</v>
      </c>
      <c r="BU122" s="146">
        <f t="shared" si="97"/>
        <v>1695172.8686391467</v>
      </c>
      <c r="BV122" s="146">
        <f t="shared" si="97"/>
        <v>1769681.6707523037</v>
      </c>
      <c r="BX122" s="150">
        <f>F122-BG122</f>
        <v>-11605347.564336177</v>
      </c>
      <c r="BY122" s="150">
        <f>BX122-BH122</f>
        <v>-12438660.792760016</v>
      </c>
      <c r="BZ122" s="150">
        <f>BY122-BI122</f>
        <v>-13240002.376015073</v>
      </c>
      <c r="CA122" s="146">
        <f t="shared" ref="CA122:CM122" si="98">BZ122-BJ122</f>
        <v>-14115578.421409493</v>
      </c>
      <c r="CB122" s="146">
        <f t="shared" si="98"/>
        <v>-15065663.268917071</v>
      </c>
      <c r="CC122" s="146">
        <f t="shared" si="98"/>
        <v>-16090256.918537805</v>
      </c>
      <c r="CD122" s="146">
        <f t="shared" si="98"/>
        <v>-17189359.370271698</v>
      </c>
      <c r="CE122" s="146">
        <f t="shared" si="98"/>
        <v>-18362970.624118745</v>
      </c>
      <c r="CF122" s="146">
        <f t="shared" si="98"/>
        <v>-19611090.68007895</v>
      </c>
      <c r="CG122" s="146">
        <f t="shared" si="98"/>
        <v>-20933719.538152311</v>
      </c>
      <c r="CH122" s="146">
        <f t="shared" si="98"/>
        <v>-22330857.198338829</v>
      </c>
      <c r="CI122" s="146">
        <f t="shared" si="98"/>
        <v>-23802503.660638504</v>
      </c>
      <c r="CJ122" s="146">
        <f t="shared" si="98"/>
        <v>-25348658.925051335</v>
      </c>
      <c r="CK122" s="146">
        <f t="shared" si="98"/>
        <v>-26969322.991577324</v>
      </c>
      <c r="CL122" s="146">
        <f t="shared" si="98"/>
        <v>-28664495.860216469</v>
      </c>
      <c r="CM122" s="146">
        <f t="shared" si="98"/>
        <v>-30434177.53096877</v>
      </c>
      <c r="CO122" s="150">
        <f>D122+Y122</f>
        <v>20519345.283173323</v>
      </c>
      <c r="CP122" s="150">
        <f>CO122+Z122</f>
        <v>26288195.817523971</v>
      </c>
      <c r="CQ122" s="150">
        <f t="shared" ref="CQ122:DD122" si="99">CP122+AA122</f>
        <v>28831858.885035589</v>
      </c>
      <c r="CR122" s="150">
        <f t="shared" si="99"/>
        <v>31394392.350238409</v>
      </c>
      <c r="CS122" s="150">
        <f t="shared" si="99"/>
        <v>33956925.815441228</v>
      </c>
      <c r="CT122" s="150">
        <f t="shared" si="99"/>
        <v>36519459.280644052</v>
      </c>
      <c r="CU122" s="150">
        <f t="shared" si="99"/>
        <v>39081992.745846875</v>
      </c>
      <c r="CV122" s="150">
        <f t="shared" si="99"/>
        <v>41644526.211049698</v>
      </c>
      <c r="CW122" s="150">
        <f t="shared" si="99"/>
        <v>44207059.676252522</v>
      </c>
      <c r="CX122" s="150">
        <f t="shared" si="99"/>
        <v>46769593.141455345</v>
      </c>
      <c r="CY122" s="150">
        <f t="shared" si="99"/>
        <v>49332126.606658168</v>
      </c>
      <c r="CZ122" s="150">
        <f t="shared" si="99"/>
        <v>51894660.071860991</v>
      </c>
      <c r="DA122" s="150">
        <f t="shared" si="99"/>
        <v>54457193.537063815</v>
      </c>
      <c r="DB122" s="150">
        <f t="shared" si="99"/>
        <v>57019727.002266638</v>
      </c>
      <c r="DC122" s="150">
        <f t="shared" si="99"/>
        <v>59582260.467469461</v>
      </c>
      <c r="DD122" s="150">
        <f t="shared" si="99"/>
        <v>62144793.932672285</v>
      </c>
      <c r="DF122" s="146">
        <f>DD122+CM122</f>
        <v>31710616.401703514</v>
      </c>
      <c r="DH122" s="150">
        <f>L122</f>
        <v>1736792.9100000001</v>
      </c>
      <c r="DJ122" s="150">
        <f>DF122+DH122</f>
        <v>33447409.311703514</v>
      </c>
    </row>
    <row r="123" spans="1:114" x14ac:dyDescent="0.2">
      <c r="A123" s="157"/>
      <c r="B123" s="143"/>
      <c r="C123" s="143"/>
      <c r="D123" s="146"/>
      <c r="E123" s="146"/>
      <c r="F123" s="146"/>
      <c r="G123" s="146"/>
      <c r="H123" s="146"/>
      <c r="I123" s="146"/>
      <c r="J123" s="156"/>
      <c r="K123" s="146"/>
      <c r="L123" s="146"/>
      <c r="M123" s="146"/>
      <c r="N123" s="146"/>
      <c r="O123" s="143"/>
      <c r="P123" s="167"/>
      <c r="Q123" s="167"/>
      <c r="R123" s="167"/>
      <c r="S123" s="167"/>
      <c r="T123" s="167">
        <f>T122/D122</f>
        <v>4.2135652178013551E-2</v>
      </c>
      <c r="U123" s="167"/>
      <c r="V123" s="167">
        <f>V122/D122</f>
        <v>2.9076225979066207E-2</v>
      </c>
      <c r="W123" s="167"/>
      <c r="X123" s="167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</row>
    <row r="124" spans="1:114" x14ac:dyDescent="0.2">
      <c r="A124" s="157" t="s">
        <v>327</v>
      </c>
      <c r="B124" s="143"/>
      <c r="C124" s="143"/>
      <c r="D124" s="146"/>
      <c r="E124" s="146"/>
      <c r="F124" s="146"/>
      <c r="G124" s="146"/>
      <c r="H124" s="146"/>
      <c r="I124" s="146"/>
      <c r="J124" s="156"/>
      <c r="K124" s="146"/>
      <c r="L124" s="146"/>
      <c r="M124" s="146"/>
      <c r="N124" s="146"/>
      <c r="O124" s="143"/>
      <c r="P124" s="167"/>
      <c r="Q124" s="167"/>
      <c r="R124" s="167"/>
      <c r="S124" s="167"/>
      <c r="T124" s="146"/>
      <c r="U124" s="167"/>
      <c r="V124" s="146"/>
      <c r="W124" s="146"/>
      <c r="X124" s="146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</row>
    <row r="125" spans="1:114" x14ac:dyDescent="0.2">
      <c r="A125" s="157"/>
      <c r="B125" s="143" t="s">
        <v>316</v>
      </c>
      <c r="C125" s="143"/>
      <c r="D125" s="146">
        <v>2083698</v>
      </c>
      <c r="E125" s="146"/>
      <c r="F125" s="146">
        <v>-1159483</v>
      </c>
      <c r="G125" s="146"/>
      <c r="H125" s="146">
        <f t="shared" ref="H125:H130" si="100">SUM(D125:F125)</f>
        <v>924215</v>
      </c>
      <c r="I125" s="146"/>
      <c r="J125" s="156">
        <v>-0.09</v>
      </c>
      <c r="K125" s="146"/>
      <c r="L125" s="146">
        <f t="shared" ref="L125:L130" si="101">D125*-J125</f>
        <v>187532.82</v>
      </c>
      <c r="M125" s="143"/>
      <c r="N125" s="150">
        <f t="shared" ref="N125:N130" si="102">H125+L125</f>
        <v>1111747.82</v>
      </c>
      <c r="O125" s="143"/>
      <c r="P125" s="167">
        <v>3.6200000000000003E-2</v>
      </c>
      <c r="Q125" s="167"/>
      <c r="R125" s="167">
        <v>2.2700000000000001E-2</v>
      </c>
      <c r="S125" s="167"/>
      <c r="T125" s="146">
        <f t="shared" si="74"/>
        <v>75429.867600000012</v>
      </c>
      <c r="U125" s="167"/>
      <c r="V125" s="146">
        <f t="shared" si="75"/>
        <v>47299.944600000003</v>
      </c>
      <c r="W125" s="146"/>
      <c r="X125" s="146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</row>
    <row r="126" spans="1:114" x14ac:dyDescent="0.2">
      <c r="A126" s="157"/>
      <c r="B126" s="143" t="s">
        <v>317</v>
      </c>
      <c r="C126" s="143"/>
      <c r="D126" s="146">
        <v>338423</v>
      </c>
      <c r="E126" s="146"/>
      <c r="F126" s="146">
        <v>-191069</v>
      </c>
      <c r="G126" s="146"/>
      <c r="H126" s="146">
        <f t="shared" si="100"/>
        <v>147354</v>
      </c>
      <c r="I126" s="146"/>
      <c r="J126" s="156">
        <v>-0.09</v>
      </c>
      <c r="K126" s="146"/>
      <c r="L126" s="146">
        <f t="shared" si="101"/>
        <v>30458.07</v>
      </c>
      <c r="M126" s="143"/>
      <c r="N126" s="150">
        <f t="shared" si="102"/>
        <v>177812.07</v>
      </c>
      <c r="O126" s="143"/>
      <c r="P126" s="167">
        <v>3.6999999999999998E-2</v>
      </c>
      <c r="Q126" s="167"/>
      <c r="R126" s="167">
        <v>2.35E-2</v>
      </c>
      <c r="S126" s="167"/>
      <c r="T126" s="146">
        <f t="shared" si="74"/>
        <v>12521.651</v>
      </c>
      <c r="U126" s="167"/>
      <c r="V126" s="146">
        <f t="shared" si="75"/>
        <v>7952.9404999999997</v>
      </c>
      <c r="W126" s="146"/>
      <c r="X126" s="146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</row>
    <row r="127" spans="1:114" x14ac:dyDescent="0.2">
      <c r="A127" s="157"/>
      <c r="B127" s="143" t="s">
        <v>318</v>
      </c>
      <c r="C127" s="143"/>
      <c r="D127" s="146">
        <v>15680732</v>
      </c>
      <c r="E127" s="146"/>
      <c r="F127" s="146">
        <v>-7430542</v>
      </c>
      <c r="G127" s="146"/>
      <c r="H127" s="146">
        <f t="shared" si="100"/>
        <v>8250190</v>
      </c>
      <c r="I127" s="146"/>
      <c r="J127" s="156">
        <v>-0.09</v>
      </c>
      <c r="K127" s="146"/>
      <c r="L127" s="146">
        <f t="shared" si="101"/>
        <v>1411265.88</v>
      </c>
      <c r="M127" s="143"/>
      <c r="N127" s="150">
        <f t="shared" si="102"/>
        <v>9661455.879999999</v>
      </c>
      <c r="O127" s="143"/>
      <c r="P127" s="167">
        <v>4.3700000000000003E-2</v>
      </c>
      <c r="Q127" s="167"/>
      <c r="R127" s="167">
        <v>3.2000000000000001E-2</v>
      </c>
      <c r="S127" s="167"/>
      <c r="T127" s="146">
        <f t="shared" si="74"/>
        <v>685247.98840000003</v>
      </c>
      <c r="U127" s="167"/>
      <c r="V127" s="146">
        <f t="shared" si="75"/>
        <v>501783.424</v>
      </c>
      <c r="W127" s="146"/>
      <c r="X127" s="146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</row>
    <row r="128" spans="1:114" x14ac:dyDescent="0.2">
      <c r="A128" s="157"/>
      <c r="B128" s="143" t="s">
        <v>319</v>
      </c>
      <c r="C128" s="143"/>
      <c r="D128" s="146">
        <v>1793484</v>
      </c>
      <c r="E128" s="146"/>
      <c r="F128" s="146">
        <v>-931124</v>
      </c>
      <c r="G128" s="146"/>
      <c r="H128" s="146">
        <f t="shared" si="100"/>
        <v>862360</v>
      </c>
      <c r="I128" s="146"/>
      <c r="J128" s="156">
        <v>-0.09</v>
      </c>
      <c r="K128" s="146"/>
      <c r="L128" s="146">
        <f t="shared" si="101"/>
        <v>161413.56</v>
      </c>
      <c r="M128" s="143"/>
      <c r="N128" s="150">
        <f t="shared" si="102"/>
        <v>1023773.56</v>
      </c>
      <c r="O128" s="143"/>
      <c r="P128" s="167">
        <v>3.6400000000000002E-2</v>
      </c>
      <c r="Q128" s="167"/>
      <c r="R128" s="167">
        <v>2.4299999999999999E-2</v>
      </c>
      <c r="S128" s="167"/>
      <c r="T128" s="146">
        <f t="shared" si="74"/>
        <v>65282.817600000002</v>
      </c>
      <c r="U128" s="167"/>
      <c r="V128" s="146">
        <f t="shared" si="75"/>
        <v>43581.661199999995</v>
      </c>
      <c r="W128" s="146"/>
      <c r="X128" s="146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</row>
    <row r="129" spans="1:114" x14ac:dyDescent="0.2">
      <c r="A129" s="157"/>
      <c r="B129" s="143" t="s">
        <v>320</v>
      </c>
      <c r="C129" s="143"/>
      <c r="D129" s="146">
        <v>2168769</v>
      </c>
      <c r="E129" s="146"/>
      <c r="F129" s="146">
        <v>-1104022</v>
      </c>
      <c r="G129" s="146"/>
      <c r="H129" s="146">
        <f t="shared" si="100"/>
        <v>1064747</v>
      </c>
      <c r="I129" s="146"/>
      <c r="J129" s="156">
        <v>-0.09</v>
      </c>
      <c r="K129" s="146"/>
      <c r="L129" s="146">
        <f t="shared" si="101"/>
        <v>195189.21</v>
      </c>
      <c r="M129" s="143"/>
      <c r="N129" s="150">
        <f t="shared" si="102"/>
        <v>1259936.21</v>
      </c>
      <c r="O129" s="143"/>
      <c r="P129" s="167">
        <v>4.0599999999999997E-2</v>
      </c>
      <c r="Q129" s="167"/>
      <c r="R129" s="167">
        <v>2.58E-2</v>
      </c>
      <c r="S129" s="167"/>
      <c r="T129" s="146">
        <f t="shared" si="74"/>
        <v>88052.021399999998</v>
      </c>
      <c r="U129" s="167"/>
      <c r="V129" s="146">
        <f t="shared" si="75"/>
        <v>55954.2402</v>
      </c>
      <c r="W129" s="146"/>
      <c r="X129" s="146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</row>
    <row r="130" spans="1:114" x14ac:dyDescent="0.2">
      <c r="A130" s="157"/>
      <c r="B130" s="143" t="s">
        <v>321</v>
      </c>
      <c r="C130" s="143"/>
      <c r="D130" s="152">
        <v>5205</v>
      </c>
      <c r="E130" s="146"/>
      <c r="F130" s="152">
        <v>-2856</v>
      </c>
      <c r="G130" s="146"/>
      <c r="H130" s="152">
        <f t="shared" si="100"/>
        <v>2349</v>
      </c>
      <c r="I130" s="146"/>
      <c r="J130" s="156">
        <v>-0.09</v>
      </c>
      <c r="K130" s="146"/>
      <c r="L130" s="152">
        <f t="shared" si="101"/>
        <v>468.45</v>
      </c>
      <c r="M130" s="143"/>
      <c r="N130" s="153">
        <f t="shared" si="102"/>
        <v>2817.45</v>
      </c>
      <c r="O130" s="143"/>
      <c r="P130" s="167">
        <v>3.6900000000000002E-2</v>
      </c>
      <c r="Q130" s="167"/>
      <c r="R130" s="167">
        <v>2.3199999999999998E-2</v>
      </c>
      <c r="S130" s="167"/>
      <c r="T130" s="152">
        <f t="shared" si="74"/>
        <v>192.06450000000001</v>
      </c>
      <c r="U130" s="167"/>
      <c r="V130" s="152">
        <f t="shared" si="75"/>
        <v>120.75599999999999</v>
      </c>
      <c r="W130" s="155"/>
      <c r="X130" s="155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</row>
    <row r="131" spans="1:114" x14ac:dyDescent="0.2">
      <c r="A131" s="157"/>
      <c r="B131" s="143" t="s">
        <v>295</v>
      </c>
      <c r="C131" s="143"/>
      <c r="D131" s="146">
        <f>SUM(D125:D130)</f>
        <v>22070311</v>
      </c>
      <c r="E131" s="146"/>
      <c r="F131" s="146">
        <f>SUM(F125:F130)</f>
        <v>-10819096</v>
      </c>
      <c r="G131" s="146"/>
      <c r="H131" s="146">
        <f>SUM(H125:H130)</f>
        <v>11251215</v>
      </c>
      <c r="I131" s="146"/>
      <c r="J131" s="156"/>
      <c r="K131" s="146"/>
      <c r="L131" s="146">
        <f>SUM(L125:L130)</f>
        <v>1986327.99</v>
      </c>
      <c r="M131" s="146"/>
      <c r="N131" s="146">
        <f>SUM(N125:N130)</f>
        <v>13237542.989999998</v>
      </c>
      <c r="O131" s="143"/>
      <c r="P131" s="167"/>
      <c r="Q131" s="167"/>
      <c r="R131" s="167"/>
      <c r="S131" s="167"/>
      <c r="T131" s="146">
        <f>SUM(T125:T130)</f>
        <v>926726.41049999988</v>
      </c>
      <c r="U131" s="167"/>
      <c r="V131" s="146">
        <f>SUM(V125:V130)</f>
        <v>656692.96649999998</v>
      </c>
      <c r="W131" s="146"/>
      <c r="X131" s="167">
        <f>D131/$D$204</f>
        <v>5.7374570564084869E-2</v>
      </c>
      <c r="Y131" s="146">
        <f>$Y$6*X131*0.5</f>
        <v>1397167.26857587</v>
      </c>
      <c r="Z131" s="146">
        <f>Z$6*$X131</f>
        <v>6597694.6477212142</v>
      </c>
      <c r="AA131" s="146">
        <f t="shared" ref="AA131:AN131" si="103">AA$6*$X131</f>
        <v>2909125.8485892746</v>
      </c>
      <c r="AB131" s="146">
        <f t="shared" si="103"/>
        <v>2930707.4654306667</v>
      </c>
      <c r="AC131" s="146">
        <f t="shared" si="103"/>
        <v>2930707.4654306667</v>
      </c>
      <c r="AD131" s="146">
        <f t="shared" si="103"/>
        <v>2930707.4654306667</v>
      </c>
      <c r="AE131" s="146">
        <f t="shared" si="103"/>
        <v>2930707.4654306667</v>
      </c>
      <c r="AF131" s="146">
        <f t="shared" si="103"/>
        <v>2930707.4654306667</v>
      </c>
      <c r="AG131" s="146">
        <f t="shared" si="103"/>
        <v>2930707.4654306667</v>
      </c>
      <c r="AH131" s="146">
        <f t="shared" si="103"/>
        <v>2930707.4654306667</v>
      </c>
      <c r="AI131" s="146">
        <f t="shared" si="103"/>
        <v>2930707.4654306667</v>
      </c>
      <c r="AJ131" s="146">
        <f t="shared" si="103"/>
        <v>2930707.4654306667</v>
      </c>
      <c r="AK131" s="146">
        <f t="shared" si="103"/>
        <v>2930707.4654306667</v>
      </c>
      <c r="AL131" s="146">
        <f t="shared" si="103"/>
        <v>2930707.4654306667</v>
      </c>
      <c r="AM131" s="146">
        <f t="shared" si="103"/>
        <v>2930707.4654306667</v>
      </c>
      <c r="AN131" s="146">
        <f t="shared" si="103"/>
        <v>2930707.4654306667</v>
      </c>
      <c r="AP131" s="146">
        <f>$D131+(Y131*0.5)</f>
        <v>22768894.634287935</v>
      </c>
      <c r="AQ131" s="146">
        <f>$D131+Y131+(Z131*0.5)</f>
        <v>26766325.592436478</v>
      </c>
      <c r="AR131" s="146">
        <f>AQ131+(Z131*0.5)+(AA131*0.5)</f>
        <v>31519735.840591721</v>
      </c>
      <c r="AS131" s="146">
        <f t="shared" ref="AS131:BE131" si="104">AR131+(AA131*0.5)+(AB131*0.5)</f>
        <v>34439652.497601688</v>
      </c>
      <c r="AT131" s="146">
        <f t="shared" si="104"/>
        <v>37370359.96303235</v>
      </c>
      <c r="AU131" s="146">
        <f t="shared" si="104"/>
        <v>40301067.428463012</v>
      </c>
      <c r="AV131" s="146">
        <f t="shared" si="104"/>
        <v>43231774.893893674</v>
      </c>
      <c r="AW131" s="146">
        <f t="shared" si="104"/>
        <v>46162482.359324336</v>
      </c>
      <c r="AX131" s="146">
        <f t="shared" si="104"/>
        <v>49093189.824754998</v>
      </c>
      <c r="AY131" s="146">
        <f t="shared" si="104"/>
        <v>52023897.29018566</v>
      </c>
      <c r="AZ131" s="146">
        <f t="shared" si="104"/>
        <v>54954604.755616322</v>
      </c>
      <c r="BA131" s="146">
        <f t="shared" si="104"/>
        <v>57885312.221046984</v>
      </c>
      <c r="BB131" s="146">
        <f t="shared" si="104"/>
        <v>60816019.686477646</v>
      </c>
      <c r="BC131" s="146">
        <f t="shared" si="104"/>
        <v>63746727.151908308</v>
      </c>
      <c r="BD131" s="146">
        <f t="shared" si="104"/>
        <v>66677434.61733897</v>
      </c>
      <c r="BE131" s="146">
        <f t="shared" si="104"/>
        <v>69608142.082769647</v>
      </c>
      <c r="BG131" s="146">
        <f>AP131*$T132</f>
        <v>956059.74902149604</v>
      </c>
      <c r="BH131" s="146">
        <f>(AQ131*$T132*0.5)+(AQ131*$V132*0.5)</f>
        <v>960165.86703637568</v>
      </c>
      <c r="BI131" s="146">
        <f>(AR131*$V132)</f>
        <v>937856.69048589969</v>
      </c>
      <c r="BJ131" s="146">
        <f t="shared" ref="BJ131:BV131" si="105">(AS131*$V132)</f>
        <v>1024737.6017437718</v>
      </c>
      <c r="BK131" s="146">
        <f t="shared" si="105"/>
        <v>1111939.589038711</v>
      </c>
      <c r="BL131" s="146">
        <f t="shared" si="105"/>
        <v>1199141.5763336502</v>
      </c>
      <c r="BM131" s="146">
        <f t="shared" si="105"/>
        <v>1286343.5636285895</v>
      </c>
      <c r="BN131" s="146">
        <f t="shared" si="105"/>
        <v>1373545.5509235286</v>
      </c>
      <c r="BO131" s="146">
        <f t="shared" si="105"/>
        <v>1460747.538218468</v>
      </c>
      <c r="BP131" s="146">
        <f t="shared" si="105"/>
        <v>1547949.5255134071</v>
      </c>
      <c r="BQ131" s="146">
        <f t="shared" si="105"/>
        <v>1635151.5128083464</v>
      </c>
      <c r="BR131" s="146">
        <f t="shared" si="105"/>
        <v>1722353.5001032855</v>
      </c>
      <c r="BS131" s="146">
        <f t="shared" si="105"/>
        <v>1809555.4873982249</v>
      </c>
      <c r="BT131" s="146">
        <f t="shared" si="105"/>
        <v>1896757.474693164</v>
      </c>
      <c r="BU131" s="146">
        <f t="shared" si="105"/>
        <v>1983959.4619881033</v>
      </c>
      <c r="BV131" s="146">
        <f t="shared" si="105"/>
        <v>2071161.4492830429</v>
      </c>
      <c r="BX131" s="150">
        <f>F131-BG131</f>
        <v>-11775155.749021497</v>
      </c>
      <c r="BY131" s="150">
        <f>BX131-BH131</f>
        <v>-12735321.616057873</v>
      </c>
      <c r="BZ131" s="150">
        <f>BY131-BI131</f>
        <v>-13673178.306543773</v>
      </c>
      <c r="CA131" s="146">
        <f t="shared" ref="CA131:CM131" si="106">BZ131-BJ131</f>
        <v>-14697915.908287546</v>
      </c>
      <c r="CB131" s="146">
        <f t="shared" si="106"/>
        <v>-15809855.497326257</v>
      </c>
      <c r="CC131" s="146">
        <f t="shared" si="106"/>
        <v>-17008997.073659908</v>
      </c>
      <c r="CD131" s="146">
        <f t="shared" si="106"/>
        <v>-18295340.637288496</v>
      </c>
      <c r="CE131" s="146">
        <f t="shared" si="106"/>
        <v>-19668886.188212026</v>
      </c>
      <c r="CF131" s="146">
        <f t="shared" si="106"/>
        <v>-21129633.726430494</v>
      </c>
      <c r="CG131" s="146">
        <f t="shared" si="106"/>
        <v>-22677583.251943901</v>
      </c>
      <c r="CH131" s="146">
        <f t="shared" si="106"/>
        <v>-24312734.764752246</v>
      </c>
      <c r="CI131" s="146">
        <f t="shared" si="106"/>
        <v>-26035088.264855534</v>
      </c>
      <c r="CJ131" s="146">
        <f t="shared" si="106"/>
        <v>-27844643.75225376</v>
      </c>
      <c r="CK131" s="146">
        <f t="shared" si="106"/>
        <v>-29741401.226946924</v>
      </c>
      <c r="CL131" s="146">
        <f t="shared" si="106"/>
        <v>-31725360.688935027</v>
      </c>
      <c r="CM131" s="146">
        <f t="shared" si="106"/>
        <v>-33796522.138218068</v>
      </c>
      <c r="CO131" s="150">
        <f>D131+Y131</f>
        <v>23467478.26857587</v>
      </c>
      <c r="CP131" s="150">
        <f>CO131+Z131</f>
        <v>30065172.916297086</v>
      </c>
      <c r="CQ131" s="150">
        <f t="shared" ref="CQ131:DD131" si="107">CP131+AA131</f>
        <v>32974298.764886361</v>
      </c>
      <c r="CR131" s="150">
        <f t="shared" si="107"/>
        <v>35905006.230317026</v>
      </c>
      <c r="CS131" s="150">
        <f t="shared" si="107"/>
        <v>38835713.695747696</v>
      </c>
      <c r="CT131" s="150">
        <f t="shared" si="107"/>
        <v>41766421.161178365</v>
      </c>
      <c r="CU131" s="150">
        <f t="shared" si="107"/>
        <v>44697128.626609035</v>
      </c>
      <c r="CV131" s="150">
        <f t="shared" si="107"/>
        <v>47627836.092039704</v>
      </c>
      <c r="CW131" s="150">
        <f t="shared" si="107"/>
        <v>50558543.557470374</v>
      </c>
      <c r="CX131" s="150">
        <f t="shared" si="107"/>
        <v>53489251.022901043</v>
      </c>
      <c r="CY131" s="150">
        <f t="shared" si="107"/>
        <v>56419958.488331713</v>
      </c>
      <c r="CZ131" s="150">
        <f t="shared" si="107"/>
        <v>59350665.953762382</v>
      </c>
      <c r="DA131" s="150">
        <f t="shared" si="107"/>
        <v>62281373.419193052</v>
      </c>
      <c r="DB131" s="150">
        <f t="shared" si="107"/>
        <v>65212080.884623721</v>
      </c>
      <c r="DC131" s="150">
        <f t="shared" si="107"/>
        <v>68142788.350054383</v>
      </c>
      <c r="DD131" s="150">
        <f t="shared" si="107"/>
        <v>71073495.815485045</v>
      </c>
      <c r="DF131" s="146">
        <f>DD131+CM131</f>
        <v>37276973.677266978</v>
      </c>
      <c r="DH131" s="150">
        <f>L131</f>
        <v>1986327.99</v>
      </c>
      <c r="DJ131" s="150">
        <f>DF131+DH131</f>
        <v>39263301.66726698</v>
      </c>
    </row>
    <row r="132" spans="1:114" x14ac:dyDescent="0.2">
      <c r="A132" s="157"/>
      <c r="B132" s="143"/>
      <c r="C132" s="143"/>
      <c r="D132" s="146"/>
      <c r="E132" s="146"/>
      <c r="F132" s="146"/>
      <c r="G132" s="146"/>
      <c r="H132" s="146"/>
      <c r="I132" s="146"/>
      <c r="J132" s="156"/>
      <c r="K132" s="146"/>
      <c r="L132" s="146"/>
      <c r="M132" s="146"/>
      <c r="N132" s="146"/>
      <c r="O132" s="143"/>
      <c r="P132" s="167"/>
      <c r="Q132" s="167"/>
      <c r="R132" s="167"/>
      <c r="S132" s="167"/>
      <c r="T132" s="167">
        <f>T131/D131</f>
        <v>4.1989730480009993E-2</v>
      </c>
      <c r="U132" s="167"/>
      <c r="V132" s="167">
        <f>V131/D131</f>
        <v>2.9754585991108144E-2</v>
      </c>
      <c r="W132" s="167"/>
      <c r="X132" s="167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</row>
    <row r="133" spans="1:114" x14ac:dyDescent="0.2">
      <c r="A133" s="157" t="s">
        <v>328</v>
      </c>
      <c r="B133" s="143"/>
      <c r="C133" s="143"/>
      <c r="D133" s="146"/>
      <c r="E133" s="146"/>
      <c r="F133" s="146"/>
      <c r="G133" s="146"/>
      <c r="H133" s="146"/>
      <c r="I133" s="146"/>
      <c r="J133" s="156"/>
      <c r="K133" s="146"/>
      <c r="L133" s="146"/>
      <c r="M133" s="146"/>
      <c r="N133" s="146"/>
      <c r="O133" s="143"/>
      <c r="P133" s="167"/>
      <c r="Q133" s="167"/>
      <c r="R133" s="167"/>
      <c r="S133" s="167"/>
      <c r="T133" s="146"/>
      <c r="U133" s="167"/>
      <c r="V133" s="146"/>
      <c r="W133" s="146"/>
      <c r="X133" s="146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</row>
    <row r="134" spans="1:114" x14ac:dyDescent="0.2">
      <c r="A134" s="157"/>
      <c r="B134" s="143" t="s">
        <v>316</v>
      </c>
      <c r="C134" s="143"/>
      <c r="D134" s="146">
        <v>2075527</v>
      </c>
      <c r="E134" s="146"/>
      <c r="F134" s="146">
        <v>-1154935</v>
      </c>
      <c r="G134" s="146"/>
      <c r="H134" s="146">
        <f t="shared" ref="H134:H139" si="108">SUM(D134:F134)</f>
        <v>920592</v>
      </c>
      <c r="I134" s="146"/>
      <c r="J134" s="156">
        <v>-0.09</v>
      </c>
      <c r="K134" s="146"/>
      <c r="L134" s="146">
        <f t="shared" ref="L134:L139" si="109">D134*-J134</f>
        <v>186797.43</v>
      </c>
      <c r="M134" s="143"/>
      <c r="N134" s="150">
        <f t="shared" ref="N134:N139" si="110">H134+L134</f>
        <v>1107389.43</v>
      </c>
      <c r="O134" s="143"/>
      <c r="P134" s="167">
        <v>3.6200000000000003E-2</v>
      </c>
      <c r="Q134" s="167"/>
      <c r="R134" s="167">
        <v>2.2700000000000001E-2</v>
      </c>
      <c r="S134" s="167"/>
      <c r="T134" s="146">
        <f t="shared" si="74"/>
        <v>75134.077400000009</v>
      </c>
      <c r="U134" s="167"/>
      <c r="V134" s="146">
        <f t="shared" si="75"/>
        <v>47114.462900000006</v>
      </c>
      <c r="W134" s="146"/>
      <c r="X134" s="146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</row>
    <row r="135" spans="1:114" x14ac:dyDescent="0.2">
      <c r="A135" s="157"/>
      <c r="B135" s="143" t="s">
        <v>317</v>
      </c>
      <c r="C135" s="143"/>
      <c r="D135" s="146">
        <v>337096</v>
      </c>
      <c r="E135" s="146"/>
      <c r="F135" s="146">
        <v>-190320</v>
      </c>
      <c r="G135" s="146"/>
      <c r="H135" s="146">
        <f t="shared" si="108"/>
        <v>146776</v>
      </c>
      <c r="I135" s="146"/>
      <c r="J135" s="156">
        <v>-0.09</v>
      </c>
      <c r="K135" s="146"/>
      <c r="L135" s="146">
        <f t="shared" si="109"/>
        <v>30338.639999999999</v>
      </c>
      <c r="M135" s="143"/>
      <c r="N135" s="150">
        <f t="shared" si="110"/>
        <v>177114.64</v>
      </c>
      <c r="O135" s="143"/>
      <c r="P135" s="167">
        <v>3.6999999999999998E-2</v>
      </c>
      <c r="Q135" s="167"/>
      <c r="R135" s="167">
        <v>2.35E-2</v>
      </c>
      <c r="S135" s="167"/>
      <c r="T135" s="146">
        <f t="shared" si="74"/>
        <v>12472.552</v>
      </c>
      <c r="U135" s="167"/>
      <c r="V135" s="146">
        <f t="shared" si="75"/>
        <v>7921.7560000000003</v>
      </c>
      <c r="W135" s="146"/>
      <c r="X135" s="146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</row>
    <row r="136" spans="1:114" x14ac:dyDescent="0.2">
      <c r="A136" s="157"/>
      <c r="B136" s="143" t="s">
        <v>318</v>
      </c>
      <c r="C136" s="143"/>
      <c r="D136" s="146">
        <v>14878576</v>
      </c>
      <c r="E136" s="146"/>
      <c r="F136" s="146">
        <v>-7583469</v>
      </c>
      <c r="G136" s="146"/>
      <c r="H136" s="146">
        <f t="shared" si="108"/>
        <v>7295107</v>
      </c>
      <c r="I136" s="146"/>
      <c r="J136" s="156">
        <v>-0.09</v>
      </c>
      <c r="K136" s="146"/>
      <c r="L136" s="146">
        <f t="shared" si="109"/>
        <v>1339071.8399999999</v>
      </c>
      <c r="M136" s="143"/>
      <c r="N136" s="150">
        <f t="shared" si="110"/>
        <v>8634178.8399999999</v>
      </c>
      <c r="O136" s="143"/>
      <c r="P136" s="167">
        <v>4.4200000000000003E-2</v>
      </c>
      <c r="Q136" s="167"/>
      <c r="R136" s="167">
        <v>3.0599999999999999E-2</v>
      </c>
      <c r="S136" s="167"/>
      <c r="T136" s="146">
        <f t="shared" si="74"/>
        <v>657633.05920000002</v>
      </c>
      <c r="U136" s="167"/>
      <c r="V136" s="146">
        <f t="shared" si="75"/>
        <v>455284.42559999996</v>
      </c>
      <c r="W136" s="146"/>
      <c r="X136" s="146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</row>
    <row r="137" spans="1:114" x14ac:dyDescent="0.2">
      <c r="A137" s="157"/>
      <c r="B137" s="143" t="s">
        <v>319</v>
      </c>
      <c r="C137" s="143"/>
      <c r="D137" s="146">
        <v>1783865</v>
      </c>
      <c r="E137" s="146"/>
      <c r="F137" s="146">
        <v>-925864</v>
      </c>
      <c r="G137" s="146"/>
      <c r="H137" s="146">
        <f t="shared" si="108"/>
        <v>858001</v>
      </c>
      <c r="I137" s="146"/>
      <c r="J137" s="156">
        <v>-0.09</v>
      </c>
      <c r="K137" s="146"/>
      <c r="L137" s="146">
        <f t="shared" si="109"/>
        <v>160547.85</v>
      </c>
      <c r="M137" s="143"/>
      <c r="N137" s="150">
        <f t="shared" si="110"/>
        <v>1018548.85</v>
      </c>
      <c r="O137" s="143"/>
      <c r="P137" s="167">
        <v>3.6400000000000002E-2</v>
      </c>
      <c r="Q137" s="167"/>
      <c r="R137" s="167">
        <v>2.4299999999999999E-2</v>
      </c>
      <c r="S137" s="167"/>
      <c r="T137" s="146">
        <f t="shared" si="74"/>
        <v>64932.686000000002</v>
      </c>
      <c r="U137" s="167"/>
      <c r="V137" s="146">
        <f t="shared" si="75"/>
        <v>43347.919499999996</v>
      </c>
      <c r="W137" s="146"/>
      <c r="X137" s="146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</row>
    <row r="138" spans="1:114" x14ac:dyDescent="0.2">
      <c r="A138" s="157"/>
      <c r="B138" s="143" t="s">
        <v>320</v>
      </c>
      <c r="C138" s="143"/>
      <c r="D138" s="146">
        <v>1943746</v>
      </c>
      <c r="E138" s="146"/>
      <c r="F138" s="146">
        <v>-1057509</v>
      </c>
      <c r="G138" s="146"/>
      <c r="H138" s="146">
        <f t="shared" si="108"/>
        <v>886237</v>
      </c>
      <c r="I138" s="146"/>
      <c r="J138" s="156">
        <v>-0.09</v>
      </c>
      <c r="K138" s="146"/>
      <c r="L138" s="146">
        <f t="shared" si="109"/>
        <v>174937.13999999998</v>
      </c>
      <c r="M138" s="143"/>
      <c r="N138" s="150">
        <f t="shared" si="110"/>
        <v>1061174.1399999999</v>
      </c>
      <c r="O138" s="143"/>
      <c r="P138" s="167">
        <v>3.6799999999999999E-2</v>
      </c>
      <c r="Q138" s="167"/>
      <c r="R138" s="167">
        <v>2.4500000000000001E-2</v>
      </c>
      <c r="S138" s="167"/>
      <c r="T138" s="146">
        <f t="shared" si="74"/>
        <v>71529.852799999993</v>
      </c>
      <c r="U138" s="167"/>
      <c r="V138" s="146">
        <f t="shared" si="75"/>
        <v>47621.777000000002</v>
      </c>
      <c r="W138" s="146"/>
      <c r="X138" s="146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</row>
    <row r="139" spans="1:114" x14ac:dyDescent="0.2">
      <c r="A139" s="157"/>
      <c r="B139" s="143" t="s">
        <v>321</v>
      </c>
      <c r="C139" s="143"/>
      <c r="D139" s="152">
        <v>5183</v>
      </c>
      <c r="E139" s="146"/>
      <c r="F139" s="152">
        <v>-2846</v>
      </c>
      <c r="G139" s="146"/>
      <c r="H139" s="152">
        <f t="shared" si="108"/>
        <v>2337</v>
      </c>
      <c r="I139" s="146"/>
      <c r="J139" s="156">
        <v>-0.09</v>
      </c>
      <c r="K139" s="146"/>
      <c r="L139" s="152">
        <f t="shared" si="109"/>
        <v>466.46999999999997</v>
      </c>
      <c r="M139" s="143"/>
      <c r="N139" s="153">
        <f t="shared" si="110"/>
        <v>2803.47</v>
      </c>
      <c r="O139" s="143"/>
      <c r="P139" s="167">
        <v>3.6900000000000002E-2</v>
      </c>
      <c r="Q139" s="167"/>
      <c r="R139" s="167">
        <v>2.3199999999999998E-2</v>
      </c>
      <c r="S139" s="167"/>
      <c r="T139" s="152">
        <f t="shared" si="74"/>
        <v>191.2527</v>
      </c>
      <c r="U139" s="167"/>
      <c r="V139" s="152">
        <f t="shared" si="75"/>
        <v>120.2456</v>
      </c>
      <c r="W139" s="155"/>
      <c r="X139" s="155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</row>
    <row r="140" spans="1:114" x14ac:dyDescent="0.2">
      <c r="A140" s="157"/>
      <c r="B140" s="143" t="s">
        <v>295</v>
      </c>
      <c r="C140" s="143"/>
      <c r="D140" s="146">
        <f>SUM(D134:D139)</f>
        <v>21023993</v>
      </c>
      <c r="E140" s="146"/>
      <c r="F140" s="146">
        <f>SUM(F134:F139)</f>
        <v>-10914943</v>
      </c>
      <c r="G140" s="146"/>
      <c r="H140" s="146">
        <f>SUM(H134:H139)</f>
        <v>10109050</v>
      </c>
      <c r="I140" s="146"/>
      <c r="J140" s="156"/>
      <c r="K140" s="146"/>
      <c r="L140" s="146">
        <f>SUM(L134:L139)</f>
        <v>1892159.3699999999</v>
      </c>
      <c r="M140" s="146"/>
      <c r="N140" s="146">
        <f>SUM(N134:N139)</f>
        <v>12001209.370000001</v>
      </c>
      <c r="O140" s="143"/>
      <c r="P140" s="167"/>
      <c r="Q140" s="167"/>
      <c r="R140" s="167"/>
      <c r="S140" s="167"/>
      <c r="T140" s="146">
        <f>SUM(T134:T139)</f>
        <v>881893.48009999993</v>
      </c>
      <c r="U140" s="167"/>
      <c r="V140" s="146">
        <f>SUM(V134:V139)</f>
        <v>601410.58659999992</v>
      </c>
      <c r="W140" s="146"/>
      <c r="X140" s="167">
        <f>D140/$D$204</f>
        <v>5.4654534316137475E-2</v>
      </c>
      <c r="Y140" s="146">
        <f>$Y$6*X140*0.5</f>
        <v>1330929.8121974</v>
      </c>
      <c r="Z140" s="146">
        <f>Z$6*$X140</f>
        <v>6284908.5402479507</v>
      </c>
      <c r="AA140" s="146">
        <f t="shared" ref="AA140:AN140" si="111">AA$6*$X140</f>
        <v>2771208.8641097974</v>
      </c>
      <c r="AB140" s="146">
        <f t="shared" si="111"/>
        <v>2791767.3311564154</v>
      </c>
      <c r="AC140" s="146">
        <f t="shared" si="111"/>
        <v>2791767.3311564154</v>
      </c>
      <c r="AD140" s="146">
        <f t="shared" si="111"/>
        <v>2791767.3311564154</v>
      </c>
      <c r="AE140" s="146">
        <f t="shared" si="111"/>
        <v>2791767.3311564154</v>
      </c>
      <c r="AF140" s="146">
        <f t="shared" si="111"/>
        <v>2791767.3311564154</v>
      </c>
      <c r="AG140" s="146">
        <f t="shared" si="111"/>
        <v>2791767.3311564154</v>
      </c>
      <c r="AH140" s="146">
        <f t="shared" si="111"/>
        <v>2791767.3311564154</v>
      </c>
      <c r="AI140" s="146">
        <f t="shared" si="111"/>
        <v>2791767.3311564154</v>
      </c>
      <c r="AJ140" s="146">
        <f t="shared" si="111"/>
        <v>2791767.3311564154</v>
      </c>
      <c r="AK140" s="146">
        <f t="shared" si="111"/>
        <v>2791767.3311564154</v>
      </c>
      <c r="AL140" s="146">
        <f t="shared" si="111"/>
        <v>2791767.3311564154</v>
      </c>
      <c r="AM140" s="146">
        <f t="shared" si="111"/>
        <v>2791767.3311564154</v>
      </c>
      <c r="AN140" s="146">
        <f t="shared" si="111"/>
        <v>2791767.3311564154</v>
      </c>
      <c r="AP140" s="146">
        <f>$D140+(Y140*0.5)</f>
        <v>21689457.906098701</v>
      </c>
      <c r="AQ140" s="146">
        <f>$D140+Y140+(Z140*0.5)</f>
        <v>25497377.082321376</v>
      </c>
      <c r="AR140" s="146">
        <f>AQ140+(Z140*0.5)+(AA140*0.5)</f>
        <v>30025435.784500249</v>
      </c>
      <c r="AS140" s="146">
        <f t="shared" ref="AS140:BE140" si="112">AR140+(AA140*0.5)+(AB140*0.5)</f>
        <v>32806923.882133357</v>
      </c>
      <c r="AT140" s="146">
        <f t="shared" si="112"/>
        <v>35598691.213289775</v>
      </c>
      <c r="AU140" s="146">
        <f t="shared" si="112"/>
        <v>38390458.544446193</v>
      </c>
      <c r="AV140" s="146">
        <f t="shared" si="112"/>
        <v>41182225.87560261</v>
      </c>
      <c r="AW140" s="146">
        <f t="shared" si="112"/>
        <v>43973993.206759028</v>
      </c>
      <c r="AX140" s="146">
        <f t="shared" si="112"/>
        <v>46765760.537915446</v>
      </c>
      <c r="AY140" s="146">
        <f t="shared" si="112"/>
        <v>49557527.869071864</v>
      </c>
      <c r="AZ140" s="146">
        <f t="shared" si="112"/>
        <v>52349295.200228281</v>
      </c>
      <c r="BA140" s="146">
        <f t="shared" si="112"/>
        <v>55141062.531384699</v>
      </c>
      <c r="BB140" s="146">
        <f t="shared" si="112"/>
        <v>57932829.862541117</v>
      </c>
      <c r="BC140" s="146">
        <f t="shared" si="112"/>
        <v>60724597.193697535</v>
      </c>
      <c r="BD140" s="146">
        <f t="shared" si="112"/>
        <v>63516364.524853952</v>
      </c>
      <c r="BE140" s="146">
        <f t="shared" si="112"/>
        <v>66308131.85601037</v>
      </c>
      <c r="BG140" s="146">
        <f>AP140*$T141</f>
        <v>909807.73796356574</v>
      </c>
      <c r="BH140" s="146">
        <f>(AQ140*$T141*0.5)+(AQ140*$V141*0.5)</f>
        <v>899457.18485519558</v>
      </c>
      <c r="BI140" s="146">
        <f>(AR140*$V141)</f>
        <v>858905.10656452959</v>
      </c>
      <c r="BJ140" s="146">
        <f t="shared" ref="BJ140:BV140" si="113">(AS140*$V141)</f>
        <v>938472.12261226343</v>
      </c>
      <c r="BK140" s="146">
        <f t="shared" si="113"/>
        <v>1018333.1855550401</v>
      </c>
      <c r="BL140" s="146">
        <f t="shared" si="113"/>
        <v>1098194.248497817</v>
      </c>
      <c r="BM140" s="146">
        <f t="shared" si="113"/>
        <v>1178055.3114405936</v>
      </c>
      <c r="BN140" s="146">
        <f t="shared" si="113"/>
        <v>1257916.3743833704</v>
      </c>
      <c r="BO140" s="146">
        <f t="shared" si="113"/>
        <v>1337777.4373261472</v>
      </c>
      <c r="BP140" s="146">
        <f t="shared" si="113"/>
        <v>1417638.5002689238</v>
      </c>
      <c r="BQ140" s="146">
        <f t="shared" si="113"/>
        <v>1497499.5632117006</v>
      </c>
      <c r="BR140" s="146">
        <f t="shared" si="113"/>
        <v>1577360.6261544772</v>
      </c>
      <c r="BS140" s="146">
        <f t="shared" si="113"/>
        <v>1657221.6890972541</v>
      </c>
      <c r="BT140" s="146">
        <f t="shared" si="113"/>
        <v>1737082.7520400307</v>
      </c>
      <c r="BU140" s="146">
        <f t="shared" si="113"/>
        <v>1816943.8149828075</v>
      </c>
      <c r="BV140" s="146">
        <f t="shared" si="113"/>
        <v>1896804.8779255843</v>
      </c>
      <c r="BX140" s="150">
        <f>F140-BG140</f>
        <v>-11824750.737963567</v>
      </c>
      <c r="BY140" s="150">
        <f>BX140-BH140</f>
        <v>-12724207.922818761</v>
      </c>
      <c r="BZ140" s="150">
        <f>BY140-BI140</f>
        <v>-13583113.029383291</v>
      </c>
      <c r="CA140" s="146">
        <f t="shared" ref="CA140:CM140" si="114">BZ140-BJ140</f>
        <v>-14521585.151995555</v>
      </c>
      <c r="CB140" s="146">
        <f t="shared" si="114"/>
        <v>-15539918.337550595</v>
      </c>
      <c r="CC140" s="146">
        <f t="shared" si="114"/>
        <v>-16638112.586048413</v>
      </c>
      <c r="CD140" s="146">
        <f t="shared" si="114"/>
        <v>-17816167.897489008</v>
      </c>
      <c r="CE140" s="146">
        <f t="shared" si="114"/>
        <v>-19074084.271872379</v>
      </c>
      <c r="CF140" s="146">
        <f t="shared" si="114"/>
        <v>-20411861.709198527</v>
      </c>
      <c r="CG140" s="146">
        <f t="shared" si="114"/>
        <v>-21829500.209467452</v>
      </c>
      <c r="CH140" s="146">
        <f t="shared" si="114"/>
        <v>-23326999.772679154</v>
      </c>
      <c r="CI140" s="146">
        <f t="shared" si="114"/>
        <v>-24904360.398833632</v>
      </c>
      <c r="CJ140" s="146">
        <f t="shared" si="114"/>
        <v>-26561582.087930888</v>
      </c>
      <c r="CK140" s="146">
        <f t="shared" si="114"/>
        <v>-28298664.83997092</v>
      </c>
      <c r="CL140" s="146">
        <f t="shared" si="114"/>
        <v>-30115608.654953729</v>
      </c>
      <c r="CM140" s="146">
        <f t="shared" si="114"/>
        <v>-32012413.532879315</v>
      </c>
      <c r="CO140" s="150">
        <f>D140+Y140</f>
        <v>22354922.812197398</v>
      </c>
      <c r="CP140" s="150">
        <f>CO140+Z140</f>
        <v>28639831.352445349</v>
      </c>
      <c r="CQ140" s="150">
        <f t="shared" ref="CQ140:DD140" si="115">CP140+AA140</f>
        <v>31411040.216555148</v>
      </c>
      <c r="CR140" s="150">
        <f t="shared" si="115"/>
        <v>34202807.547711566</v>
      </c>
      <c r="CS140" s="150">
        <f t="shared" si="115"/>
        <v>36994574.878867984</v>
      </c>
      <c r="CT140" s="150">
        <f t="shared" si="115"/>
        <v>39786342.210024402</v>
      </c>
      <c r="CU140" s="150">
        <f t="shared" si="115"/>
        <v>42578109.541180819</v>
      </c>
      <c r="CV140" s="150">
        <f t="shared" si="115"/>
        <v>45369876.872337237</v>
      </c>
      <c r="CW140" s="150">
        <f t="shared" si="115"/>
        <v>48161644.203493655</v>
      </c>
      <c r="CX140" s="150">
        <f t="shared" si="115"/>
        <v>50953411.534650072</v>
      </c>
      <c r="CY140" s="150">
        <f t="shared" si="115"/>
        <v>53745178.86580649</v>
      </c>
      <c r="CZ140" s="150">
        <f t="shared" si="115"/>
        <v>56536946.196962908</v>
      </c>
      <c r="DA140" s="150">
        <f t="shared" si="115"/>
        <v>59328713.528119326</v>
      </c>
      <c r="DB140" s="150">
        <f t="shared" si="115"/>
        <v>62120480.859275743</v>
      </c>
      <c r="DC140" s="150">
        <f t="shared" si="115"/>
        <v>64912248.190432161</v>
      </c>
      <c r="DD140" s="150">
        <f t="shared" si="115"/>
        <v>67704015.521588579</v>
      </c>
      <c r="DF140" s="146">
        <f>DD140+CM140</f>
        <v>35691601.988709264</v>
      </c>
      <c r="DH140" s="150">
        <f>L140</f>
        <v>1892159.3699999999</v>
      </c>
      <c r="DJ140" s="150">
        <f>DF140+DH140</f>
        <v>37583761.358709261</v>
      </c>
    </row>
    <row r="141" spans="1:114" x14ac:dyDescent="0.2">
      <c r="A141" s="157"/>
      <c r="B141" s="143"/>
      <c r="C141" s="143"/>
      <c r="D141" s="146"/>
      <c r="E141" s="146"/>
      <c r="F141" s="146"/>
      <c r="G141" s="146"/>
      <c r="H141" s="146"/>
      <c r="I141" s="146"/>
      <c r="J141" s="156"/>
      <c r="K141" s="146"/>
      <c r="L141" s="146"/>
      <c r="M141" s="146"/>
      <c r="N141" s="146"/>
      <c r="O141" s="143"/>
      <c r="P141" s="167"/>
      <c r="Q141" s="167"/>
      <c r="R141" s="167"/>
      <c r="S141" s="167"/>
      <c r="T141" s="167">
        <f>T140/D140</f>
        <v>4.1947002175086338E-2</v>
      </c>
      <c r="U141" s="167"/>
      <c r="V141" s="167">
        <f>V140/D140</f>
        <v>2.8605916421300174E-2</v>
      </c>
      <c r="W141" s="167"/>
      <c r="X141" s="167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</row>
    <row r="142" spans="1:114" x14ac:dyDescent="0.2">
      <c r="A142" s="157" t="s">
        <v>329</v>
      </c>
      <c r="B142" s="143"/>
      <c r="C142" s="143"/>
      <c r="D142" s="146"/>
      <c r="E142" s="146"/>
      <c r="F142" s="146"/>
      <c r="G142" s="146"/>
      <c r="H142" s="146"/>
      <c r="I142" s="146"/>
      <c r="J142" s="156"/>
      <c r="K142" s="146"/>
      <c r="L142" s="146"/>
      <c r="M142" s="146"/>
      <c r="N142" s="146"/>
      <c r="O142" s="143"/>
      <c r="P142" s="167"/>
      <c r="Q142" s="167"/>
      <c r="R142" s="167"/>
      <c r="S142" s="167"/>
      <c r="T142" s="146"/>
      <c r="U142" s="167"/>
      <c r="V142" s="146"/>
      <c r="W142" s="146"/>
      <c r="X142" s="146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</row>
    <row r="143" spans="1:114" x14ac:dyDescent="0.2">
      <c r="A143" s="157"/>
      <c r="B143" s="143" t="s">
        <v>316</v>
      </c>
      <c r="C143" s="143"/>
      <c r="D143" s="146">
        <v>2137402</v>
      </c>
      <c r="E143" s="146"/>
      <c r="F143" s="146">
        <v>-1185502</v>
      </c>
      <c r="G143" s="146"/>
      <c r="H143" s="146">
        <f t="shared" ref="H143:H148" si="116">SUM(D143:F143)</f>
        <v>951900</v>
      </c>
      <c r="I143" s="146"/>
      <c r="J143" s="156">
        <v>-0.09</v>
      </c>
      <c r="K143" s="146"/>
      <c r="L143" s="146">
        <f t="shared" ref="L143:L148" si="117">D143*-J143</f>
        <v>192366.18</v>
      </c>
      <c r="M143" s="143"/>
      <c r="N143" s="150">
        <f t="shared" ref="N143:N148" si="118">H143+L143</f>
        <v>1144266.18</v>
      </c>
      <c r="O143" s="143"/>
      <c r="P143" s="167">
        <v>3.6400000000000002E-2</v>
      </c>
      <c r="Q143" s="167"/>
      <c r="R143" s="167">
        <v>2.2800000000000001E-2</v>
      </c>
      <c r="S143" s="167"/>
      <c r="T143" s="146">
        <f t="shared" si="74"/>
        <v>77801.43280000001</v>
      </c>
      <c r="U143" s="167"/>
      <c r="V143" s="146">
        <f t="shared" si="75"/>
        <v>48732.765599999999</v>
      </c>
      <c r="W143" s="146"/>
      <c r="X143" s="146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</row>
    <row r="144" spans="1:114" x14ac:dyDescent="0.2">
      <c r="A144" s="157"/>
      <c r="B144" s="143" t="s">
        <v>317</v>
      </c>
      <c r="C144" s="143"/>
      <c r="D144" s="146">
        <v>347147</v>
      </c>
      <c r="E144" s="146"/>
      <c r="F144" s="146">
        <v>-195419</v>
      </c>
      <c r="G144" s="146"/>
      <c r="H144" s="146">
        <f t="shared" si="116"/>
        <v>151728</v>
      </c>
      <c r="I144" s="146"/>
      <c r="J144" s="156">
        <v>-0.09</v>
      </c>
      <c r="K144" s="146"/>
      <c r="L144" s="146">
        <f t="shared" si="117"/>
        <v>31243.23</v>
      </c>
      <c r="M144" s="143"/>
      <c r="N144" s="150">
        <f t="shared" si="118"/>
        <v>182971.23</v>
      </c>
      <c r="O144" s="143"/>
      <c r="P144" s="167">
        <v>3.7100000000000001E-2</v>
      </c>
      <c r="Q144" s="167"/>
      <c r="R144" s="167">
        <v>2.35E-2</v>
      </c>
      <c r="S144" s="167"/>
      <c r="T144" s="146">
        <f t="shared" si="74"/>
        <v>12879.153700000001</v>
      </c>
      <c r="U144" s="167"/>
      <c r="V144" s="146">
        <f t="shared" si="75"/>
        <v>8157.9544999999998</v>
      </c>
      <c r="W144" s="146"/>
      <c r="X144" s="146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</row>
    <row r="145" spans="1:114" x14ac:dyDescent="0.2">
      <c r="A145" s="157"/>
      <c r="B145" s="143" t="s">
        <v>318</v>
      </c>
      <c r="C145" s="143"/>
      <c r="D145" s="146">
        <v>14832485</v>
      </c>
      <c r="E145" s="146"/>
      <c r="F145" s="146">
        <v>-7676771</v>
      </c>
      <c r="G145" s="146"/>
      <c r="H145" s="146">
        <f t="shared" si="116"/>
        <v>7155714</v>
      </c>
      <c r="I145" s="146"/>
      <c r="J145" s="156">
        <v>-0.09</v>
      </c>
      <c r="K145" s="146"/>
      <c r="L145" s="146">
        <f t="shared" si="117"/>
        <v>1334923.6499999999</v>
      </c>
      <c r="M145" s="143"/>
      <c r="N145" s="150">
        <f t="shared" si="118"/>
        <v>8490637.6500000004</v>
      </c>
      <c r="O145" s="143"/>
      <c r="P145" s="167">
        <v>4.3400000000000001E-2</v>
      </c>
      <c r="Q145" s="167"/>
      <c r="R145" s="167">
        <v>3.0200000000000001E-2</v>
      </c>
      <c r="S145" s="167"/>
      <c r="T145" s="146">
        <f t="shared" si="74"/>
        <v>643729.84900000005</v>
      </c>
      <c r="U145" s="167"/>
      <c r="V145" s="146">
        <f t="shared" si="75"/>
        <v>447941.04700000002</v>
      </c>
      <c r="W145" s="146"/>
      <c r="X145" s="146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</row>
    <row r="146" spans="1:114" x14ac:dyDescent="0.2">
      <c r="A146" s="157"/>
      <c r="B146" s="143" t="s">
        <v>319</v>
      </c>
      <c r="C146" s="143"/>
      <c r="D146" s="146">
        <v>1996603</v>
      </c>
      <c r="E146" s="146"/>
      <c r="F146" s="146">
        <v>-632149</v>
      </c>
      <c r="G146" s="146"/>
      <c r="H146" s="146">
        <f t="shared" si="116"/>
        <v>1364454</v>
      </c>
      <c r="I146" s="146"/>
      <c r="J146" s="156">
        <v>-0.09</v>
      </c>
      <c r="K146" s="146"/>
      <c r="L146" s="146">
        <f t="shared" si="117"/>
        <v>179694.27</v>
      </c>
      <c r="M146" s="143"/>
      <c r="N146" s="150">
        <f t="shared" si="118"/>
        <v>1544148.27</v>
      </c>
      <c r="O146" s="143"/>
      <c r="P146" s="167">
        <v>3.6600000000000001E-2</v>
      </c>
      <c r="Q146" s="167"/>
      <c r="R146" s="167">
        <v>3.27E-2</v>
      </c>
      <c r="S146" s="167"/>
      <c r="T146" s="146">
        <f t="shared" si="74"/>
        <v>73075.669800000003</v>
      </c>
      <c r="U146" s="167"/>
      <c r="V146" s="146">
        <f t="shared" si="75"/>
        <v>65288.918100000003</v>
      </c>
      <c r="W146" s="146"/>
      <c r="X146" s="146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</row>
    <row r="147" spans="1:114" x14ac:dyDescent="0.2">
      <c r="A147" s="157"/>
      <c r="B147" s="143" t="s">
        <v>320</v>
      </c>
      <c r="C147" s="143"/>
      <c r="D147" s="146">
        <v>1898268</v>
      </c>
      <c r="E147" s="146"/>
      <c r="F147" s="146">
        <v>-1083562</v>
      </c>
      <c r="G147" s="146"/>
      <c r="H147" s="146">
        <f t="shared" si="116"/>
        <v>814706</v>
      </c>
      <c r="I147" s="146"/>
      <c r="J147" s="156">
        <v>-0.09</v>
      </c>
      <c r="K147" s="146"/>
      <c r="L147" s="146">
        <f t="shared" si="117"/>
        <v>170844.12</v>
      </c>
      <c r="M147" s="143"/>
      <c r="N147" s="150">
        <f t="shared" si="118"/>
        <v>985550.12</v>
      </c>
      <c r="O147" s="143"/>
      <c r="P147" s="167">
        <v>3.8699999999999998E-2</v>
      </c>
      <c r="Q147" s="167"/>
      <c r="R147" s="167">
        <v>2.3400000000000001E-2</v>
      </c>
      <c r="S147" s="167"/>
      <c r="T147" s="146">
        <f t="shared" si="74"/>
        <v>73462.97159999999</v>
      </c>
      <c r="U147" s="167"/>
      <c r="V147" s="146">
        <f t="shared" si="75"/>
        <v>44419.4712</v>
      </c>
      <c r="W147" s="146"/>
      <c r="X147" s="146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</row>
    <row r="148" spans="1:114" x14ac:dyDescent="0.2">
      <c r="A148" s="157"/>
      <c r="B148" s="143" t="s">
        <v>321</v>
      </c>
      <c r="C148" s="143"/>
      <c r="D148" s="152">
        <v>5328</v>
      </c>
      <c r="E148" s="146"/>
      <c r="F148" s="152">
        <v>-2914</v>
      </c>
      <c r="G148" s="146"/>
      <c r="H148" s="152">
        <f t="shared" si="116"/>
        <v>2414</v>
      </c>
      <c r="I148" s="146"/>
      <c r="J148" s="156">
        <v>-0.09</v>
      </c>
      <c r="K148" s="146"/>
      <c r="L148" s="152">
        <f t="shared" si="117"/>
        <v>479.52</v>
      </c>
      <c r="M148" s="143"/>
      <c r="N148" s="153">
        <f t="shared" si="118"/>
        <v>2893.52</v>
      </c>
      <c r="O148" s="143"/>
      <c r="P148" s="167">
        <v>3.6999999999999998E-2</v>
      </c>
      <c r="Q148" s="167"/>
      <c r="R148" s="167">
        <v>2.3300000000000001E-2</v>
      </c>
      <c r="S148" s="167"/>
      <c r="T148" s="152">
        <f t="shared" si="74"/>
        <v>197.136</v>
      </c>
      <c r="U148" s="167"/>
      <c r="V148" s="152">
        <f t="shared" si="75"/>
        <v>124.14240000000001</v>
      </c>
      <c r="W148" s="155"/>
      <c r="X148" s="155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</row>
    <row r="149" spans="1:114" x14ac:dyDescent="0.2">
      <c r="A149" s="157"/>
      <c r="B149" s="143" t="s">
        <v>295</v>
      </c>
      <c r="C149" s="143"/>
      <c r="D149" s="146">
        <f>SUM(D143:D148)</f>
        <v>21217233</v>
      </c>
      <c r="E149" s="146"/>
      <c r="F149" s="146">
        <f>SUM(F143:F148)</f>
        <v>-10776317</v>
      </c>
      <c r="G149" s="146"/>
      <c r="H149" s="146">
        <f>SUM(H143:H148)</f>
        <v>10440916</v>
      </c>
      <c r="I149" s="146"/>
      <c r="J149" s="156"/>
      <c r="K149" s="146"/>
      <c r="L149" s="146">
        <f>SUM(L143:L148)</f>
        <v>1909550.9699999997</v>
      </c>
      <c r="M149" s="146"/>
      <c r="N149" s="146">
        <f>SUM(N143:N148)</f>
        <v>12350466.969999999</v>
      </c>
      <c r="O149" s="143"/>
      <c r="P149" s="167"/>
      <c r="Q149" s="167"/>
      <c r="R149" s="167"/>
      <c r="S149" s="167"/>
      <c r="T149" s="146">
        <f>SUM(T143:T148)</f>
        <v>881146.21290000004</v>
      </c>
      <c r="U149" s="167"/>
      <c r="V149" s="146">
        <f>SUM(V143:V148)</f>
        <v>614664.29879999999</v>
      </c>
      <c r="W149" s="146"/>
      <c r="X149" s="167">
        <f>D149/$D$204</f>
        <v>5.5156886186747897E-2</v>
      </c>
      <c r="Y149" s="146">
        <f>$Y$6*X149*0.5</f>
        <v>1343162.9249514344</v>
      </c>
      <c r="Z149" s="146">
        <f>Z$6*$X149</f>
        <v>6342675.669751728</v>
      </c>
      <c r="AA149" s="146">
        <f t="shared" ref="AA149:AN149" si="119">AA$6*$X149</f>
        <v>2796680.1625877116</v>
      </c>
      <c r="AB149" s="146">
        <f t="shared" si="119"/>
        <v>2817427.5907975156</v>
      </c>
      <c r="AC149" s="146">
        <f t="shared" si="119"/>
        <v>2817427.5907975156</v>
      </c>
      <c r="AD149" s="146">
        <f t="shared" si="119"/>
        <v>2817427.5907975156</v>
      </c>
      <c r="AE149" s="146">
        <f t="shared" si="119"/>
        <v>2817427.5907975156</v>
      </c>
      <c r="AF149" s="146">
        <f t="shared" si="119"/>
        <v>2817427.5907975156</v>
      </c>
      <c r="AG149" s="146">
        <f t="shared" si="119"/>
        <v>2817427.5907975156</v>
      </c>
      <c r="AH149" s="146">
        <f t="shared" si="119"/>
        <v>2817427.5907975156</v>
      </c>
      <c r="AI149" s="146">
        <f t="shared" si="119"/>
        <v>2817427.5907975156</v>
      </c>
      <c r="AJ149" s="146">
        <f t="shared" si="119"/>
        <v>2817427.5907975156</v>
      </c>
      <c r="AK149" s="146">
        <f t="shared" si="119"/>
        <v>2817427.5907975156</v>
      </c>
      <c r="AL149" s="146">
        <f t="shared" si="119"/>
        <v>2817427.5907975156</v>
      </c>
      <c r="AM149" s="146">
        <f t="shared" si="119"/>
        <v>2817427.5907975156</v>
      </c>
      <c r="AN149" s="146">
        <f t="shared" si="119"/>
        <v>2817427.5907975156</v>
      </c>
      <c r="AP149" s="146">
        <f>$D149+(Y149*0.5)</f>
        <v>21888814.462475717</v>
      </c>
      <c r="AQ149" s="146">
        <f>$D149+Y149+(Z149*0.5)</f>
        <v>25731733.759827297</v>
      </c>
      <c r="AR149" s="146">
        <f>AQ149+(Z149*0.5)+(AA149*0.5)</f>
        <v>30301411.675997015</v>
      </c>
      <c r="AS149" s="146">
        <f t="shared" ref="AS149:BE149" si="120">AR149+(AA149*0.5)+(AB149*0.5)</f>
        <v>33108465.552689627</v>
      </c>
      <c r="AT149" s="146">
        <f t="shared" si="120"/>
        <v>35925893.143487141</v>
      </c>
      <c r="AU149" s="146">
        <f t="shared" si="120"/>
        <v>38743320.734284654</v>
      </c>
      <c r="AV149" s="146">
        <f t="shared" si="120"/>
        <v>41560748.325082168</v>
      </c>
      <c r="AW149" s="146">
        <f t="shared" si="120"/>
        <v>44378175.915879682</v>
      </c>
      <c r="AX149" s="146">
        <f t="shared" si="120"/>
        <v>47195603.506677195</v>
      </c>
      <c r="AY149" s="146">
        <f t="shared" si="120"/>
        <v>50013031.097474709</v>
      </c>
      <c r="AZ149" s="146">
        <f t="shared" si="120"/>
        <v>52830458.688272223</v>
      </c>
      <c r="BA149" s="146">
        <f t="shared" si="120"/>
        <v>55647886.279069737</v>
      </c>
      <c r="BB149" s="146">
        <f t="shared" si="120"/>
        <v>58465313.86986725</v>
      </c>
      <c r="BC149" s="146">
        <f t="shared" si="120"/>
        <v>61282741.460664764</v>
      </c>
      <c r="BD149" s="146">
        <f t="shared" si="120"/>
        <v>64100169.051462278</v>
      </c>
      <c r="BE149" s="146">
        <f t="shared" si="120"/>
        <v>66917596.642259791</v>
      </c>
      <c r="BG149" s="146">
        <f>AP149*$T150</f>
        <v>909036.8177830365</v>
      </c>
      <c r="BH149" s="146">
        <f>(AQ149*$T150*0.5)+(AQ149*$V150*0.5)</f>
        <v>907040.93795396015</v>
      </c>
      <c r="BI149" s="146">
        <f>(AR149*$V150)</f>
        <v>877833.4083655884</v>
      </c>
      <c r="BJ149" s="146">
        <f t="shared" ref="BJ149:BV149" si="121">(AS149*$V150)</f>
        <v>959153.89925198653</v>
      </c>
      <c r="BK149" s="146">
        <f t="shared" si="121"/>
        <v>1040774.9171536764</v>
      </c>
      <c r="BL149" s="146">
        <f t="shared" si="121"/>
        <v>1122395.9350553665</v>
      </c>
      <c r="BM149" s="146">
        <f t="shared" si="121"/>
        <v>1204016.9529570565</v>
      </c>
      <c r="BN149" s="146">
        <f t="shared" si="121"/>
        <v>1285637.9708587464</v>
      </c>
      <c r="BO149" s="146">
        <f t="shared" si="121"/>
        <v>1367258.9887604362</v>
      </c>
      <c r="BP149" s="146">
        <f t="shared" si="121"/>
        <v>1448880.0066621262</v>
      </c>
      <c r="BQ149" s="146">
        <f t="shared" si="121"/>
        <v>1530501.0245638161</v>
      </c>
      <c r="BR149" s="146">
        <f t="shared" si="121"/>
        <v>1612122.0424655061</v>
      </c>
      <c r="BS149" s="146">
        <f t="shared" si="121"/>
        <v>1693743.0603671961</v>
      </c>
      <c r="BT149" s="146">
        <f t="shared" si="121"/>
        <v>1775364.0782688861</v>
      </c>
      <c r="BU149" s="146">
        <f t="shared" si="121"/>
        <v>1856985.0961705761</v>
      </c>
      <c r="BV149" s="146">
        <f t="shared" si="121"/>
        <v>1938606.114072266</v>
      </c>
      <c r="BX149" s="150">
        <f>F149-BG149</f>
        <v>-11685353.817783037</v>
      </c>
      <c r="BY149" s="150">
        <f>BX149-BH149</f>
        <v>-12592394.755736997</v>
      </c>
      <c r="BZ149" s="150">
        <f>BY149-BI149</f>
        <v>-13470228.164102586</v>
      </c>
      <c r="CA149" s="146">
        <f t="shared" ref="CA149:CM149" si="122">BZ149-BJ149</f>
        <v>-14429382.063354572</v>
      </c>
      <c r="CB149" s="146">
        <f t="shared" si="122"/>
        <v>-15470156.980508249</v>
      </c>
      <c r="CC149" s="146">
        <f t="shared" si="122"/>
        <v>-16592552.915563615</v>
      </c>
      <c r="CD149" s="146">
        <f t="shared" si="122"/>
        <v>-17796569.86852067</v>
      </c>
      <c r="CE149" s="146">
        <f t="shared" si="122"/>
        <v>-19082207.839379415</v>
      </c>
      <c r="CF149" s="146">
        <f t="shared" si="122"/>
        <v>-20449466.828139853</v>
      </c>
      <c r="CG149" s="146">
        <f t="shared" si="122"/>
        <v>-21898346.834801979</v>
      </c>
      <c r="CH149" s="146">
        <f t="shared" si="122"/>
        <v>-23428847.859365795</v>
      </c>
      <c r="CI149" s="146">
        <f t="shared" si="122"/>
        <v>-25040969.901831299</v>
      </c>
      <c r="CJ149" s="146">
        <f t="shared" si="122"/>
        <v>-26734712.962198496</v>
      </c>
      <c r="CK149" s="146">
        <f t="shared" si="122"/>
        <v>-28510077.040467381</v>
      </c>
      <c r="CL149" s="146">
        <f t="shared" si="122"/>
        <v>-30367062.136637956</v>
      </c>
      <c r="CM149" s="146">
        <f t="shared" si="122"/>
        <v>-32305668.250710223</v>
      </c>
      <c r="CO149" s="150">
        <f>D149+Y149</f>
        <v>22560395.924951434</v>
      </c>
      <c r="CP149" s="150">
        <f>CO149+Z149</f>
        <v>28903071.59470316</v>
      </c>
      <c r="CQ149" s="150">
        <f t="shared" ref="CQ149:DD149" si="123">CP149+AA149</f>
        <v>31699751.75729087</v>
      </c>
      <c r="CR149" s="150">
        <f t="shared" si="123"/>
        <v>34517179.348088384</v>
      </c>
      <c r="CS149" s="150">
        <f t="shared" si="123"/>
        <v>37334606.938885897</v>
      </c>
      <c r="CT149" s="150">
        <f t="shared" si="123"/>
        <v>40152034.529683411</v>
      </c>
      <c r="CU149" s="150">
        <f t="shared" si="123"/>
        <v>42969462.120480925</v>
      </c>
      <c r="CV149" s="150">
        <f t="shared" si="123"/>
        <v>45786889.711278439</v>
      </c>
      <c r="CW149" s="150">
        <f t="shared" si="123"/>
        <v>48604317.302075952</v>
      </c>
      <c r="CX149" s="150">
        <f t="shared" si="123"/>
        <v>51421744.892873466</v>
      </c>
      <c r="CY149" s="150">
        <f t="shared" si="123"/>
        <v>54239172.48367098</v>
      </c>
      <c r="CZ149" s="150">
        <f t="shared" si="123"/>
        <v>57056600.074468493</v>
      </c>
      <c r="DA149" s="150">
        <f t="shared" si="123"/>
        <v>59874027.665266007</v>
      </c>
      <c r="DB149" s="150">
        <f t="shared" si="123"/>
        <v>62691455.256063521</v>
      </c>
      <c r="DC149" s="150">
        <f t="shared" si="123"/>
        <v>65508882.846861035</v>
      </c>
      <c r="DD149" s="150">
        <f t="shared" si="123"/>
        <v>68326310.437658548</v>
      </c>
      <c r="DF149" s="146">
        <f>DD149+CM149</f>
        <v>36020642.186948329</v>
      </c>
      <c r="DH149" s="150">
        <f>L149</f>
        <v>1909550.9699999997</v>
      </c>
      <c r="DJ149" s="150">
        <f>DF149+DH149</f>
        <v>37930193.156948328</v>
      </c>
    </row>
    <row r="150" spans="1:114" x14ac:dyDescent="0.2">
      <c r="A150" s="157"/>
      <c r="B150" s="143"/>
      <c r="C150" s="143"/>
      <c r="D150" s="146"/>
      <c r="E150" s="146"/>
      <c r="F150" s="146"/>
      <c r="G150" s="146"/>
      <c r="H150" s="146"/>
      <c r="I150" s="146"/>
      <c r="J150" s="156"/>
      <c r="K150" s="146"/>
      <c r="L150" s="146"/>
      <c r="M150" s="146"/>
      <c r="N150" s="146"/>
      <c r="O150" s="143"/>
      <c r="P150" s="167"/>
      <c r="Q150" s="167"/>
      <c r="R150" s="167"/>
      <c r="S150" s="167"/>
      <c r="T150" s="167">
        <f>T149/D149</f>
        <v>4.152974202149734E-2</v>
      </c>
      <c r="U150" s="167"/>
      <c r="V150" s="167">
        <f>V149/D149</f>
        <v>2.8970049902360028E-2</v>
      </c>
      <c r="W150" s="167"/>
      <c r="X150" s="167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</row>
    <row r="151" spans="1:114" x14ac:dyDescent="0.2">
      <c r="A151" s="157" t="s">
        <v>330</v>
      </c>
      <c r="B151" s="143"/>
      <c r="C151" s="143"/>
      <c r="D151" s="146"/>
      <c r="E151" s="146"/>
      <c r="F151" s="146"/>
      <c r="G151" s="146"/>
      <c r="H151" s="146"/>
      <c r="I151" s="146"/>
      <c r="J151" s="156"/>
      <c r="K151" s="146"/>
      <c r="L151" s="146"/>
      <c r="M151" s="146"/>
      <c r="N151" s="146"/>
      <c r="O151" s="143"/>
      <c r="P151" s="167"/>
      <c r="Q151" s="167"/>
      <c r="R151" s="167"/>
      <c r="S151" s="167"/>
      <c r="T151" s="146"/>
      <c r="U151" s="167"/>
      <c r="V151" s="146"/>
      <c r="W151" s="146"/>
      <c r="X151" s="146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</row>
    <row r="152" spans="1:114" x14ac:dyDescent="0.2">
      <c r="A152" s="157"/>
      <c r="B152" s="143" t="s">
        <v>316</v>
      </c>
      <c r="C152" s="143"/>
      <c r="D152" s="146">
        <v>2525013</v>
      </c>
      <c r="E152" s="146"/>
      <c r="F152" s="146">
        <v>-1217180</v>
      </c>
      <c r="G152" s="146"/>
      <c r="H152" s="146">
        <f t="shared" ref="H152:H157" si="124">SUM(D152:F152)</f>
        <v>1307833</v>
      </c>
      <c r="I152" s="146"/>
      <c r="J152" s="156">
        <v>-0.09</v>
      </c>
      <c r="K152" s="146"/>
      <c r="L152" s="146">
        <f t="shared" ref="L152:L157" si="125">D152*-J152</f>
        <v>227251.16999999998</v>
      </c>
      <c r="M152" s="143"/>
      <c r="N152" s="150">
        <f t="shared" ref="N152:N157" si="126">H152+L152</f>
        <v>1535084.17</v>
      </c>
      <c r="O152" s="143"/>
      <c r="P152" s="167">
        <v>3.6400000000000002E-2</v>
      </c>
      <c r="Q152" s="167"/>
      <c r="R152" s="167">
        <v>2.5700000000000001E-2</v>
      </c>
      <c r="S152" s="167"/>
      <c r="T152" s="146">
        <f t="shared" si="74"/>
        <v>91910.473200000008</v>
      </c>
      <c r="U152" s="167"/>
      <c r="V152" s="146">
        <f t="shared" si="75"/>
        <v>64892.8341</v>
      </c>
      <c r="W152" s="146"/>
      <c r="X152" s="146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</row>
    <row r="153" spans="1:114" x14ac:dyDescent="0.2">
      <c r="A153" s="157"/>
      <c r="B153" s="143" t="s">
        <v>317</v>
      </c>
      <c r="C153" s="143"/>
      <c r="D153" s="146">
        <v>446520</v>
      </c>
      <c r="E153" s="146"/>
      <c r="F153" s="146">
        <v>-210439</v>
      </c>
      <c r="G153" s="146"/>
      <c r="H153" s="146">
        <f t="shared" si="124"/>
        <v>236081</v>
      </c>
      <c r="I153" s="146"/>
      <c r="J153" s="156">
        <v>-0.09</v>
      </c>
      <c r="K153" s="146"/>
      <c r="L153" s="146">
        <f t="shared" si="125"/>
        <v>40186.799999999996</v>
      </c>
      <c r="M153" s="143"/>
      <c r="N153" s="150">
        <f t="shared" si="126"/>
        <v>276267.8</v>
      </c>
      <c r="O153" s="143"/>
      <c r="P153" s="167">
        <v>3.7199999999999997E-2</v>
      </c>
      <c r="Q153" s="167"/>
      <c r="R153" s="167">
        <v>2.7300000000000001E-2</v>
      </c>
      <c r="S153" s="167"/>
      <c r="T153" s="146">
        <f t="shared" si="74"/>
        <v>16610.543999999998</v>
      </c>
      <c r="U153" s="167"/>
      <c r="V153" s="146">
        <f t="shared" si="75"/>
        <v>12189.996000000001</v>
      </c>
      <c r="W153" s="146"/>
      <c r="X153" s="146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</row>
    <row r="154" spans="1:114" x14ac:dyDescent="0.2">
      <c r="A154" s="157"/>
      <c r="B154" s="143" t="s">
        <v>318</v>
      </c>
      <c r="C154" s="143"/>
      <c r="D154" s="146">
        <v>15145495</v>
      </c>
      <c r="E154" s="146"/>
      <c r="F154" s="146">
        <v>-7723823</v>
      </c>
      <c r="G154" s="146"/>
      <c r="H154" s="146">
        <f t="shared" si="124"/>
        <v>7421672</v>
      </c>
      <c r="I154" s="146"/>
      <c r="J154" s="156">
        <v>-0.09</v>
      </c>
      <c r="K154" s="146"/>
      <c r="L154" s="146">
        <f t="shared" si="125"/>
        <v>1363094.55</v>
      </c>
      <c r="M154" s="143"/>
      <c r="N154" s="150">
        <f t="shared" si="126"/>
        <v>8784766.5500000007</v>
      </c>
      <c r="O154" s="143"/>
      <c r="P154" s="167">
        <v>4.3400000000000001E-2</v>
      </c>
      <c r="Q154" s="167"/>
      <c r="R154" s="167">
        <v>3.04E-2</v>
      </c>
      <c r="S154" s="167"/>
      <c r="T154" s="146">
        <f t="shared" si="74"/>
        <v>657314.48300000001</v>
      </c>
      <c r="U154" s="167"/>
      <c r="V154" s="146">
        <f t="shared" si="75"/>
        <v>460423.04800000001</v>
      </c>
      <c r="W154" s="146"/>
      <c r="X154" s="146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</row>
    <row r="155" spans="1:114" x14ac:dyDescent="0.2">
      <c r="A155" s="157"/>
      <c r="B155" s="143" t="s">
        <v>319</v>
      </c>
      <c r="C155" s="143"/>
      <c r="D155" s="146">
        <v>1911733</v>
      </c>
      <c r="E155" s="146"/>
      <c r="F155" s="146">
        <v>-964992</v>
      </c>
      <c r="G155" s="146"/>
      <c r="H155" s="146">
        <f t="shared" si="124"/>
        <v>946741</v>
      </c>
      <c r="I155" s="146"/>
      <c r="J155" s="156">
        <v>-0.09</v>
      </c>
      <c r="K155" s="146"/>
      <c r="L155" s="146">
        <f t="shared" si="125"/>
        <v>172055.97</v>
      </c>
      <c r="M155" s="143"/>
      <c r="N155" s="150">
        <f t="shared" si="126"/>
        <v>1118796.97</v>
      </c>
      <c r="O155" s="143"/>
      <c r="P155" s="167">
        <v>3.6600000000000001E-2</v>
      </c>
      <c r="Q155" s="167"/>
      <c r="R155" s="167">
        <v>2.4899999999999999E-2</v>
      </c>
      <c r="S155" s="167"/>
      <c r="T155" s="146">
        <f t="shared" si="74"/>
        <v>69969.427800000005</v>
      </c>
      <c r="U155" s="167"/>
      <c r="V155" s="146">
        <f t="shared" si="75"/>
        <v>47602.151699999995</v>
      </c>
      <c r="W155" s="146"/>
      <c r="X155" s="146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</row>
    <row r="156" spans="1:114" x14ac:dyDescent="0.2">
      <c r="A156" s="157"/>
      <c r="B156" s="143" t="s">
        <v>320</v>
      </c>
      <c r="C156" s="143"/>
      <c r="D156" s="146">
        <v>6214267</v>
      </c>
      <c r="E156" s="146"/>
      <c r="F156" s="146">
        <v>-2578739</v>
      </c>
      <c r="G156" s="146"/>
      <c r="H156" s="146">
        <f t="shared" si="124"/>
        <v>3635528</v>
      </c>
      <c r="I156" s="146"/>
      <c r="J156" s="156">
        <v>-0.09</v>
      </c>
      <c r="K156" s="146"/>
      <c r="L156" s="146">
        <f t="shared" si="125"/>
        <v>559284.03</v>
      </c>
      <c r="M156" s="143"/>
      <c r="N156" s="150">
        <f t="shared" si="126"/>
        <v>4194812.03</v>
      </c>
      <c r="O156" s="143"/>
      <c r="P156" s="167">
        <v>3.8800000000000001E-2</v>
      </c>
      <c r="Q156" s="167"/>
      <c r="R156" s="167">
        <v>2.9600000000000001E-2</v>
      </c>
      <c r="S156" s="167"/>
      <c r="T156" s="146">
        <f t="shared" si="74"/>
        <v>241113.55960000001</v>
      </c>
      <c r="U156" s="167"/>
      <c r="V156" s="146">
        <f t="shared" si="75"/>
        <v>183942.30319999999</v>
      </c>
      <c r="W156" s="146"/>
      <c r="X156" s="146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</row>
    <row r="157" spans="1:114" x14ac:dyDescent="0.2">
      <c r="A157" s="157"/>
      <c r="B157" s="143" t="s">
        <v>321</v>
      </c>
      <c r="C157" s="143"/>
      <c r="D157" s="152">
        <v>25333</v>
      </c>
      <c r="E157" s="146"/>
      <c r="F157" s="152">
        <v>-11293</v>
      </c>
      <c r="G157" s="146"/>
      <c r="H157" s="152">
        <f t="shared" si="124"/>
        <v>14040</v>
      </c>
      <c r="I157" s="146"/>
      <c r="J157" s="156">
        <v>-0.09</v>
      </c>
      <c r="K157" s="146"/>
      <c r="L157" s="152">
        <f t="shared" si="125"/>
        <v>2279.9699999999998</v>
      </c>
      <c r="M157" s="143"/>
      <c r="N157" s="153">
        <f t="shared" si="126"/>
        <v>16319.97</v>
      </c>
      <c r="O157" s="143"/>
      <c r="P157" s="167">
        <v>4.3999999999999997E-2</v>
      </c>
      <c r="Q157" s="167"/>
      <c r="R157" s="167">
        <v>2.7199999999999998E-2</v>
      </c>
      <c r="S157" s="167"/>
      <c r="T157" s="152">
        <f t="shared" si="74"/>
        <v>1114.652</v>
      </c>
      <c r="U157" s="167"/>
      <c r="V157" s="152">
        <f t="shared" si="75"/>
        <v>689.05759999999998</v>
      </c>
      <c r="W157" s="155"/>
      <c r="X157" s="155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</row>
    <row r="158" spans="1:114" x14ac:dyDescent="0.2">
      <c r="A158" s="157"/>
      <c r="B158" s="143" t="s">
        <v>295</v>
      </c>
      <c r="C158" s="143"/>
      <c r="D158" s="146">
        <f>SUM(D152:D157)</f>
        <v>26268361</v>
      </c>
      <c r="E158" s="146"/>
      <c r="F158" s="146">
        <f>SUM(F152:F157)</f>
        <v>-12706466</v>
      </c>
      <c r="G158" s="146"/>
      <c r="H158" s="146">
        <f>SUM(H152:H157)</f>
        <v>13561895</v>
      </c>
      <c r="I158" s="146"/>
      <c r="J158" s="156"/>
      <c r="K158" s="146"/>
      <c r="L158" s="146">
        <f>SUM(L152:L157)</f>
        <v>2364152.4900000002</v>
      </c>
      <c r="M158" s="146"/>
      <c r="N158" s="146">
        <f>SUM(N152:N157)</f>
        <v>15926047.490000004</v>
      </c>
      <c r="O158" s="143"/>
      <c r="P158" s="167"/>
      <c r="Q158" s="167"/>
      <c r="R158" s="167"/>
      <c r="S158" s="167"/>
      <c r="T158" s="146">
        <f>SUM(T152:T157)</f>
        <v>1078033.1396000001</v>
      </c>
      <c r="U158" s="167"/>
      <c r="V158" s="146">
        <f>SUM(V152:V157)</f>
        <v>769739.39059999993</v>
      </c>
      <c r="W158" s="146"/>
      <c r="X158" s="167">
        <f>D158/$D$204</f>
        <v>6.8287933586316699E-2</v>
      </c>
      <c r="Y158" s="146">
        <f>$Y$6*X158*0.5</f>
        <v>1662926.0089871371</v>
      </c>
      <c r="Z158" s="146">
        <f>Z$6*$X158</f>
        <v>7852658.9305474069</v>
      </c>
      <c r="AA158" s="146">
        <f t="shared" ref="AA158:AN158" si="127">AA$6*$X158</f>
        <v>3462478.0767780934</v>
      </c>
      <c r="AB158" s="146">
        <f t="shared" si="127"/>
        <v>3488164.787860387</v>
      </c>
      <c r="AC158" s="146">
        <f t="shared" si="127"/>
        <v>3488164.787860387</v>
      </c>
      <c r="AD158" s="146">
        <f t="shared" si="127"/>
        <v>3488164.787860387</v>
      </c>
      <c r="AE158" s="146">
        <f t="shared" si="127"/>
        <v>3488164.787860387</v>
      </c>
      <c r="AF158" s="146">
        <f t="shared" si="127"/>
        <v>3488164.787860387</v>
      </c>
      <c r="AG158" s="146">
        <f t="shared" si="127"/>
        <v>3488164.787860387</v>
      </c>
      <c r="AH158" s="146">
        <f t="shared" si="127"/>
        <v>3488164.787860387</v>
      </c>
      <c r="AI158" s="146">
        <f t="shared" si="127"/>
        <v>3488164.787860387</v>
      </c>
      <c r="AJ158" s="146">
        <f t="shared" si="127"/>
        <v>3488164.787860387</v>
      </c>
      <c r="AK158" s="146">
        <f t="shared" si="127"/>
        <v>3488164.787860387</v>
      </c>
      <c r="AL158" s="146">
        <f t="shared" si="127"/>
        <v>3488164.787860387</v>
      </c>
      <c r="AM158" s="146">
        <f t="shared" si="127"/>
        <v>3488164.787860387</v>
      </c>
      <c r="AN158" s="146">
        <f t="shared" si="127"/>
        <v>3488164.787860387</v>
      </c>
      <c r="AP158" s="146">
        <f>$D158+(Y158*0.5)</f>
        <v>27099824.004493568</v>
      </c>
      <c r="AQ158" s="146">
        <f>$D158+Y158+(Z158*0.5)</f>
        <v>31857616.474260841</v>
      </c>
      <c r="AR158" s="146">
        <f>AQ158+(Z158*0.5)+(AA158*0.5)</f>
        <v>37515184.977923594</v>
      </c>
      <c r="AS158" s="146">
        <f t="shared" ref="AS158:BE158" si="128">AR158+(AA158*0.5)+(AB158*0.5)</f>
        <v>40990506.410242841</v>
      </c>
      <c r="AT158" s="146">
        <f t="shared" si="128"/>
        <v>44478671.198103234</v>
      </c>
      <c r="AU158" s="146">
        <f t="shared" si="128"/>
        <v>47966835.985963628</v>
      </c>
      <c r="AV158" s="146">
        <f t="shared" si="128"/>
        <v>51455000.773824021</v>
      </c>
      <c r="AW158" s="146">
        <f t="shared" si="128"/>
        <v>54943165.561684415</v>
      </c>
      <c r="AX158" s="146">
        <f t="shared" si="128"/>
        <v>58431330.349544808</v>
      </c>
      <c r="AY158" s="146">
        <f t="shared" si="128"/>
        <v>61919495.137405202</v>
      </c>
      <c r="AZ158" s="146">
        <f t="shared" si="128"/>
        <v>65407659.925265595</v>
      </c>
      <c r="BA158" s="146">
        <f t="shared" si="128"/>
        <v>68895824.713125989</v>
      </c>
      <c r="BB158" s="146">
        <f t="shared" si="128"/>
        <v>72383989.500986382</v>
      </c>
      <c r="BC158" s="146">
        <f t="shared" si="128"/>
        <v>75872154.288846776</v>
      </c>
      <c r="BD158" s="146">
        <f t="shared" si="128"/>
        <v>79360319.076707169</v>
      </c>
      <c r="BE158" s="146">
        <f t="shared" si="128"/>
        <v>82848483.864567563</v>
      </c>
      <c r="BG158" s="146">
        <f>AP158*$T159</f>
        <v>1112155.7357222117</v>
      </c>
      <c r="BH158" s="146">
        <f>(AQ158*$T159*0.5)+(AQ158*$V159*0.5)</f>
        <v>1120466.3396925707</v>
      </c>
      <c r="BI158" s="146">
        <f>(AR158*$V159)</f>
        <v>1099304.0495809077</v>
      </c>
      <c r="BJ158" s="146">
        <f t="shared" ref="BJ158:BV158" si="129">(AS158*$V159)</f>
        <v>1201141.0770776949</v>
      </c>
      <c r="BK158" s="146">
        <f t="shared" si="129"/>
        <v>1303354.452252493</v>
      </c>
      <c r="BL158" s="146">
        <f t="shared" si="129"/>
        <v>1405567.8274272913</v>
      </c>
      <c r="BM158" s="146">
        <f t="shared" si="129"/>
        <v>1507781.2026020896</v>
      </c>
      <c r="BN158" s="146">
        <f t="shared" si="129"/>
        <v>1609994.5777768877</v>
      </c>
      <c r="BO158" s="146">
        <f t="shared" si="129"/>
        <v>1712207.952951686</v>
      </c>
      <c r="BP158" s="146">
        <f t="shared" si="129"/>
        <v>1814421.3281264841</v>
      </c>
      <c r="BQ158" s="146">
        <f t="shared" si="129"/>
        <v>1916634.7033012824</v>
      </c>
      <c r="BR158" s="146">
        <f t="shared" si="129"/>
        <v>2018848.0784760804</v>
      </c>
      <c r="BS158" s="146">
        <f t="shared" si="129"/>
        <v>2121061.4536508787</v>
      </c>
      <c r="BT158" s="146">
        <f t="shared" si="129"/>
        <v>2223274.8288256768</v>
      </c>
      <c r="BU158" s="146">
        <f t="shared" si="129"/>
        <v>2325488.2040004754</v>
      </c>
      <c r="BV158" s="146">
        <f t="shared" si="129"/>
        <v>2427701.5791752734</v>
      </c>
      <c r="BX158" s="150">
        <f>F158-BG158</f>
        <v>-13818621.735722212</v>
      </c>
      <c r="BY158" s="150">
        <f>BX158-BH158</f>
        <v>-14939088.075414782</v>
      </c>
      <c r="BZ158" s="150">
        <f>BY158-BI158</f>
        <v>-16038392.12499569</v>
      </c>
      <c r="CA158" s="146">
        <f t="shared" ref="CA158:CM158" si="130">BZ158-BJ158</f>
        <v>-17239533.202073384</v>
      </c>
      <c r="CB158" s="146">
        <f t="shared" si="130"/>
        <v>-18542887.654325876</v>
      </c>
      <c r="CC158" s="146">
        <f t="shared" si="130"/>
        <v>-19948455.481753167</v>
      </c>
      <c r="CD158" s="146">
        <f t="shared" si="130"/>
        <v>-21456236.684355255</v>
      </c>
      <c r="CE158" s="146">
        <f t="shared" si="130"/>
        <v>-23066231.262132142</v>
      </c>
      <c r="CF158" s="146">
        <f t="shared" si="130"/>
        <v>-24778439.215083826</v>
      </c>
      <c r="CG158" s="146">
        <f t="shared" si="130"/>
        <v>-26592860.543210309</v>
      </c>
      <c r="CH158" s="146">
        <f t="shared" si="130"/>
        <v>-28509495.24651159</v>
      </c>
      <c r="CI158" s="146">
        <f t="shared" si="130"/>
        <v>-30528343.324987669</v>
      </c>
      <c r="CJ158" s="146">
        <f t="shared" si="130"/>
        <v>-32649404.778638549</v>
      </c>
      <c r="CK158" s="146">
        <f t="shared" si="130"/>
        <v>-34872679.607464224</v>
      </c>
      <c r="CL158" s="146">
        <f t="shared" si="130"/>
        <v>-37198167.811464697</v>
      </c>
      <c r="CM158" s="146">
        <f t="shared" si="130"/>
        <v>-39625869.390639968</v>
      </c>
      <c r="CO158" s="150">
        <f>D158+Y158</f>
        <v>27931287.008987136</v>
      </c>
      <c r="CP158" s="150">
        <f>CO158+Z158</f>
        <v>35783945.939534545</v>
      </c>
      <c r="CQ158" s="150">
        <f t="shared" ref="CQ158:DD158" si="131">CP158+AA158</f>
        <v>39246424.016312636</v>
      </c>
      <c r="CR158" s="150">
        <f t="shared" si="131"/>
        <v>42734588.804173023</v>
      </c>
      <c r="CS158" s="150">
        <f t="shared" si="131"/>
        <v>46222753.592033409</v>
      </c>
      <c r="CT158" s="150">
        <f t="shared" si="131"/>
        <v>49710918.379893795</v>
      </c>
      <c r="CU158" s="150">
        <f t="shared" si="131"/>
        <v>53199083.167754181</v>
      </c>
      <c r="CV158" s="150">
        <f t="shared" si="131"/>
        <v>56687247.955614567</v>
      </c>
      <c r="CW158" s="150">
        <f t="shared" si="131"/>
        <v>60175412.743474953</v>
      </c>
      <c r="CX158" s="150">
        <f t="shared" si="131"/>
        <v>63663577.531335339</v>
      </c>
      <c r="CY158" s="150">
        <f t="shared" si="131"/>
        <v>67151742.319195732</v>
      </c>
      <c r="CZ158" s="150">
        <f t="shared" si="131"/>
        <v>70639907.107056126</v>
      </c>
      <c r="DA158" s="150">
        <f t="shared" si="131"/>
        <v>74128071.89491652</v>
      </c>
      <c r="DB158" s="150">
        <f t="shared" si="131"/>
        <v>77616236.682776913</v>
      </c>
      <c r="DC158" s="150">
        <f t="shared" si="131"/>
        <v>81104401.470637307</v>
      </c>
      <c r="DD158" s="150">
        <f t="shared" si="131"/>
        <v>84592566.2584977</v>
      </c>
      <c r="DF158" s="146">
        <f>DD158+CM158</f>
        <v>44966696.867857732</v>
      </c>
      <c r="DH158" s="150">
        <f>L158</f>
        <v>2364152.4900000002</v>
      </c>
      <c r="DJ158" s="150">
        <f>DF158+DH158</f>
        <v>47330849.357857734</v>
      </c>
    </row>
    <row r="159" spans="1:114" x14ac:dyDescent="0.2">
      <c r="A159" s="157"/>
      <c r="B159" s="143"/>
      <c r="C159" s="143"/>
      <c r="D159" s="146"/>
      <c r="E159" s="146"/>
      <c r="F159" s="146"/>
      <c r="G159" s="146"/>
      <c r="H159" s="146"/>
      <c r="I159" s="146"/>
      <c r="J159" s="156"/>
      <c r="K159" s="146"/>
      <c r="L159" s="146"/>
      <c r="M159" s="146"/>
      <c r="N159" s="146"/>
      <c r="O159" s="143"/>
      <c r="P159" s="167"/>
      <c r="Q159" s="167"/>
      <c r="R159" s="167"/>
      <c r="S159" s="167"/>
      <c r="T159" s="167">
        <f>T158/D158</f>
        <v>4.1039223558713853E-2</v>
      </c>
      <c r="U159" s="167"/>
      <c r="V159" s="167">
        <f>V158/D158</f>
        <v>2.9302908948144878E-2</v>
      </c>
      <c r="W159" s="167"/>
      <c r="X159" s="167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</row>
    <row r="160" spans="1:114" x14ac:dyDescent="0.2">
      <c r="A160" s="157" t="s">
        <v>331</v>
      </c>
      <c r="B160" s="143"/>
      <c r="C160" s="143"/>
      <c r="D160" s="146"/>
      <c r="E160" s="146"/>
      <c r="F160" s="146"/>
      <c r="G160" s="146"/>
      <c r="H160" s="146"/>
      <c r="I160" s="146"/>
      <c r="J160" s="156"/>
      <c r="K160" s="146"/>
      <c r="L160" s="146"/>
      <c r="M160" s="146"/>
      <c r="N160" s="146"/>
      <c r="O160" s="143"/>
      <c r="P160" s="167"/>
      <c r="Q160" s="167"/>
      <c r="R160" s="167"/>
      <c r="S160" s="167"/>
      <c r="T160" s="146"/>
      <c r="U160" s="167"/>
      <c r="V160" s="146"/>
      <c r="W160" s="146"/>
      <c r="X160" s="146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</row>
    <row r="161" spans="1:114" x14ac:dyDescent="0.2">
      <c r="A161" s="157"/>
      <c r="B161" s="143" t="s">
        <v>316</v>
      </c>
      <c r="C161" s="143"/>
      <c r="D161" s="146">
        <v>1171970</v>
      </c>
      <c r="E161" s="146"/>
      <c r="F161" s="146">
        <v>-519967</v>
      </c>
      <c r="G161" s="146"/>
      <c r="H161" s="146">
        <f t="shared" ref="H161:H166" si="132">SUM(D161:F161)</f>
        <v>652003</v>
      </c>
      <c r="I161" s="146"/>
      <c r="J161" s="156">
        <v>-7.0000000000000007E-2</v>
      </c>
      <c r="K161" s="146"/>
      <c r="L161" s="146">
        <f t="shared" ref="L161:L166" si="133">D161*-J161</f>
        <v>82037.900000000009</v>
      </c>
      <c r="M161" s="143"/>
      <c r="N161" s="150">
        <f t="shared" ref="N161:N166" si="134">H161+L161</f>
        <v>734040.9</v>
      </c>
      <c r="O161" s="143"/>
      <c r="P161" s="167">
        <v>3.9699999999999999E-2</v>
      </c>
      <c r="Q161" s="167"/>
      <c r="R161" s="167">
        <v>3.0200000000000001E-2</v>
      </c>
      <c r="S161" s="167"/>
      <c r="T161" s="146">
        <f t="shared" si="74"/>
        <v>46527.209000000003</v>
      </c>
      <c r="U161" s="167"/>
      <c r="V161" s="146">
        <f t="shared" si="75"/>
        <v>35393.493999999999</v>
      </c>
      <c r="W161" s="146"/>
      <c r="X161" s="146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</row>
    <row r="162" spans="1:114" x14ac:dyDescent="0.2">
      <c r="A162" s="157"/>
      <c r="B162" s="143" t="s">
        <v>317</v>
      </c>
      <c r="C162" s="143"/>
      <c r="D162" s="146">
        <v>846907</v>
      </c>
      <c r="E162" s="146"/>
      <c r="F162" s="146">
        <v>-523513</v>
      </c>
      <c r="G162" s="146"/>
      <c r="H162" s="146">
        <f t="shared" si="132"/>
        <v>323394</v>
      </c>
      <c r="I162" s="146"/>
      <c r="J162" s="156">
        <v>-7.0000000000000007E-2</v>
      </c>
      <c r="K162" s="146"/>
      <c r="L162" s="146">
        <f t="shared" si="133"/>
        <v>59283.490000000005</v>
      </c>
      <c r="M162" s="143"/>
      <c r="N162" s="150">
        <f t="shared" si="134"/>
        <v>382677.49</v>
      </c>
      <c r="O162" s="143"/>
      <c r="P162" s="167">
        <v>4.4299999999999999E-2</v>
      </c>
      <c r="Q162" s="167"/>
      <c r="R162" s="167">
        <v>2.29E-2</v>
      </c>
      <c r="S162" s="167"/>
      <c r="T162" s="146">
        <f t="shared" ref="T162:T189" si="135">D162*P162</f>
        <v>37517.980100000001</v>
      </c>
      <c r="U162" s="167"/>
      <c r="V162" s="146">
        <f t="shared" ref="V162:V189" si="136">D162*R162</f>
        <v>19394.170300000002</v>
      </c>
      <c r="W162" s="146"/>
      <c r="X162" s="146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</row>
    <row r="163" spans="1:114" x14ac:dyDescent="0.2">
      <c r="A163" s="157"/>
      <c r="B163" s="143" t="s">
        <v>318</v>
      </c>
      <c r="C163" s="143"/>
      <c r="D163" s="146">
        <v>18490042</v>
      </c>
      <c r="E163" s="146"/>
      <c r="F163" s="146">
        <v>-8931424</v>
      </c>
      <c r="G163" s="146"/>
      <c r="H163" s="146">
        <f t="shared" si="132"/>
        <v>9558618</v>
      </c>
      <c r="I163" s="146"/>
      <c r="J163" s="156">
        <v>-7.0000000000000007E-2</v>
      </c>
      <c r="K163" s="146"/>
      <c r="L163" s="146">
        <f t="shared" si="133"/>
        <v>1294302.9400000002</v>
      </c>
      <c r="M163" s="143"/>
      <c r="N163" s="150">
        <f t="shared" si="134"/>
        <v>10852920.939999999</v>
      </c>
      <c r="O163" s="143"/>
      <c r="P163" s="167">
        <v>4.3999999999999997E-2</v>
      </c>
      <c r="Q163" s="167"/>
      <c r="R163" s="167">
        <v>3.3700000000000001E-2</v>
      </c>
      <c r="S163" s="167"/>
      <c r="T163" s="146">
        <f t="shared" si="135"/>
        <v>813561.848</v>
      </c>
      <c r="U163" s="167"/>
      <c r="V163" s="146">
        <f t="shared" si="136"/>
        <v>623114.41540000006</v>
      </c>
      <c r="W163" s="146"/>
      <c r="X163" s="146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</row>
    <row r="164" spans="1:114" x14ac:dyDescent="0.2">
      <c r="A164" s="157"/>
      <c r="B164" s="143" t="s">
        <v>319</v>
      </c>
      <c r="C164" s="143"/>
      <c r="D164" s="146">
        <v>3448727</v>
      </c>
      <c r="E164" s="146"/>
      <c r="F164" s="146">
        <v>-1987837</v>
      </c>
      <c r="G164" s="146"/>
      <c r="H164" s="146">
        <f t="shared" si="132"/>
        <v>1460890</v>
      </c>
      <c r="I164" s="146"/>
      <c r="J164" s="156">
        <v>-7.0000000000000007E-2</v>
      </c>
      <c r="K164" s="146"/>
      <c r="L164" s="146">
        <f t="shared" si="133"/>
        <v>241410.89</v>
      </c>
      <c r="M164" s="143"/>
      <c r="N164" s="150">
        <f t="shared" si="134"/>
        <v>1702300.8900000001</v>
      </c>
      <c r="O164" s="143"/>
      <c r="P164" s="167">
        <v>4.0500000000000001E-2</v>
      </c>
      <c r="Q164" s="167"/>
      <c r="R164" s="167">
        <v>2.4E-2</v>
      </c>
      <c r="S164" s="167"/>
      <c r="T164" s="146">
        <f t="shared" si="135"/>
        <v>139673.44349999999</v>
      </c>
      <c r="U164" s="167"/>
      <c r="V164" s="146">
        <f t="shared" si="136"/>
        <v>82769.448000000004</v>
      </c>
      <c r="W164" s="146"/>
      <c r="X164" s="146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</row>
    <row r="165" spans="1:114" x14ac:dyDescent="0.2">
      <c r="A165" s="157"/>
      <c r="B165" s="143" t="s">
        <v>320</v>
      </c>
      <c r="C165" s="143"/>
      <c r="D165" s="146">
        <v>2602373</v>
      </c>
      <c r="E165" s="146"/>
      <c r="F165" s="146">
        <v>-1731621</v>
      </c>
      <c r="G165" s="146"/>
      <c r="H165" s="146">
        <f t="shared" si="132"/>
        <v>870752</v>
      </c>
      <c r="I165" s="146"/>
      <c r="J165" s="156">
        <v>-7.0000000000000007E-2</v>
      </c>
      <c r="K165" s="146"/>
      <c r="L165" s="146">
        <f t="shared" si="133"/>
        <v>182166.11000000002</v>
      </c>
      <c r="M165" s="143"/>
      <c r="N165" s="150">
        <f t="shared" si="134"/>
        <v>1052918.1100000001</v>
      </c>
      <c r="O165" s="143"/>
      <c r="P165" s="167">
        <v>4.02E-2</v>
      </c>
      <c r="Q165" s="167"/>
      <c r="R165" s="167">
        <v>2.0899999999999998E-2</v>
      </c>
      <c r="S165" s="167"/>
      <c r="T165" s="146">
        <f t="shared" si="135"/>
        <v>104615.3946</v>
      </c>
      <c r="U165" s="167"/>
      <c r="V165" s="146">
        <f t="shared" si="136"/>
        <v>54389.595699999998</v>
      </c>
      <c r="W165" s="146"/>
      <c r="X165" s="146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</row>
    <row r="166" spans="1:114" x14ac:dyDescent="0.2">
      <c r="A166" s="157"/>
      <c r="B166" s="143" t="s">
        <v>321</v>
      </c>
      <c r="C166" s="143"/>
      <c r="D166" s="152">
        <v>2399250</v>
      </c>
      <c r="E166" s="146"/>
      <c r="F166" s="152">
        <v>-1527533</v>
      </c>
      <c r="G166" s="146"/>
      <c r="H166" s="152">
        <f t="shared" si="132"/>
        <v>871717</v>
      </c>
      <c r="I166" s="146"/>
      <c r="J166" s="156">
        <v>-7.0000000000000007E-2</v>
      </c>
      <c r="K166" s="146"/>
      <c r="L166" s="152">
        <f t="shared" si="133"/>
        <v>167947.50000000003</v>
      </c>
      <c r="M166" s="143"/>
      <c r="N166" s="153">
        <f t="shared" si="134"/>
        <v>1039664.5</v>
      </c>
      <c r="O166" s="143"/>
      <c r="P166" s="167">
        <v>4.0099999999999997E-2</v>
      </c>
      <c r="Q166" s="167"/>
      <c r="R166" s="167">
        <v>2.1299999999999999E-2</v>
      </c>
      <c r="S166" s="167"/>
      <c r="T166" s="152">
        <f t="shared" si="135"/>
        <v>96209.924999999988</v>
      </c>
      <c r="U166" s="167"/>
      <c r="V166" s="152">
        <f t="shared" si="136"/>
        <v>51104.025000000001</v>
      </c>
      <c r="W166" s="155"/>
      <c r="X166" s="155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</row>
    <row r="167" spans="1:114" x14ac:dyDescent="0.2">
      <c r="A167" s="157"/>
      <c r="B167" s="143" t="s">
        <v>295</v>
      </c>
      <c r="C167" s="143"/>
      <c r="D167" s="146">
        <f>SUM(D161:D166)</f>
        <v>28959269</v>
      </c>
      <c r="E167" s="146"/>
      <c r="F167" s="146">
        <f>SUM(F161:F166)</f>
        <v>-15221895</v>
      </c>
      <c r="G167" s="146"/>
      <c r="H167" s="146">
        <f>SUM(H161:H166)</f>
        <v>13737374</v>
      </c>
      <c r="I167" s="146"/>
      <c r="J167" s="156"/>
      <c r="K167" s="146"/>
      <c r="L167" s="146">
        <f>SUM(L161:L166)</f>
        <v>2027148.8300000003</v>
      </c>
      <c r="M167" s="146"/>
      <c r="N167" s="146">
        <f>SUM(N161:N166)</f>
        <v>15764522.83</v>
      </c>
      <c r="O167" s="143"/>
      <c r="P167" s="167"/>
      <c r="Q167" s="167"/>
      <c r="R167" s="167"/>
      <c r="S167" s="167"/>
      <c r="T167" s="146">
        <f>SUM(T161:T166)</f>
        <v>1238105.8001999999</v>
      </c>
      <c r="U167" s="167"/>
      <c r="V167" s="146">
        <f>SUM(V161:V166)</f>
        <v>866165.14840000006</v>
      </c>
      <c r="W167" s="146"/>
      <c r="X167" s="167">
        <f>D167/$D$204</f>
        <v>7.5283289969263034E-2</v>
      </c>
      <c r="Y167" s="146">
        <f>$Y$6*X167*0.5</f>
        <v>1833274.6996036381</v>
      </c>
      <c r="Z167" s="146">
        <f>Z$6*$X167</f>
        <v>8657078.4654198531</v>
      </c>
      <c r="AA167" s="146">
        <f t="shared" ref="AA167:AN167" si="137">AA$6*$X167</f>
        <v>3817171.31236393</v>
      </c>
      <c r="AB167" s="146">
        <f t="shared" si="137"/>
        <v>3845489.3477357379</v>
      </c>
      <c r="AC167" s="146">
        <f t="shared" si="137"/>
        <v>3845489.3477357379</v>
      </c>
      <c r="AD167" s="146">
        <f t="shared" si="137"/>
        <v>3845489.3477357379</v>
      </c>
      <c r="AE167" s="146">
        <f t="shared" si="137"/>
        <v>3845489.3477357379</v>
      </c>
      <c r="AF167" s="146">
        <f t="shared" si="137"/>
        <v>3845489.3477357379</v>
      </c>
      <c r="AG167" s="146">
        <f t="shared" si="137"/>
        <v>3845489.3477357379</v>
      </c>
      <c r="AH167" s="146">
        <f t="shared" si="137"/>
        <v>3845489.3477357379</v>
      </c>
      <c r="AI167" s="146">
        <f t="shared" si="137"/>
        <v>3845489.3477357379</v>
      </c>
      <c r="AJ167" s="146">
        <f t="shared" si="137"/>
        <v>3845489.3477357379</v>
      </c>
      <c r="AK167" s="146">
        <f t="shared" si="137"/>
        <v>3845489.3477357379</v>
      </c>
      <c r="AL167" s="146">
        <f t="shared" si="137"/>
        <v>3845489.3477357379</v>
      </c>
      <c r="AM167" s="146">
        <f t="shared" si="137"/>
        <v>3845489.3477357379</v>
      </c>
      <c r="AN167" s="146">
        <f t="shared" si="137"/>
        <v>3845489.3477357379</v>
      </c>
      <c r="AP167" s="146">
        <f>$D167+(Y167*0.5)</f>
        <v>29875906.34980182</v>
      </c>
      <c r="AQ167" s="146">
        <f>$D167+Y167+(Z167*0.5)</f>
        <v>35121082.932313569</v>
      </c>
      <c r="AR167" s="146">
        <f>AQ167+(Z167*0.5)+(AA167*0.5)</f>
        <v>41358207.821205467</v>
      </c>
      <c r="AS167" s="146">
        <f t="shared" ref="AS167:BE167" si="138">AR167+(AA167*0.5)+(AB167*0.5)</f>
        <v>45189538.151255295</v>
      </c>
      <c r="AT167" s="146">
        <f t="shared" si="138"/>
        <v>49035027.498991027</v>
      </c>
      <c r="AU167" s="146">
        <f t="shared" si="138"/>
        <v>52880516.84672676</v>
      </c>
      <c r="AV167" s="146">
        <f t="shared" si="138"/>
        <v>56726006.194462493</v>
      </c>
      <c r="AW167" s="146">
        <f t="shared" si="138"/>
        <v>60571495.542198226</v>
      </c>
      <c r="AX167" s="146">
        <f t="shared" si="138"/>
        <v>64416984.889933959</v>
      </c>
      <c r="AY167" s="146">
        <f t="shared" si="138"/>
        <v>68262474.237669691</v>
      </c>
      <c r="AZ167" s="146">
        <f t="shared" si="138"/>
        <v>72107963.585405424</v>
      </c>
      <c r="BA167" s="146">
        <f t="shared" si="138"/>
        <v>75953452.933141157</v>
      </c>
      <c r="BB167" s="146">
        <f t="shared" si="138"/>
        <v>79798942.28087689</v>
      </c>
      <c r="BC167" s="146">
        <f t="shared" si="138"/>
        <v>83644431.628612623</v>
      </c>
      <c r="BD167" s="146">
        <f t="shared" si="138"/>
        <v>87489920.976348355</v>
      </c>
      <c r="BE167" s="146">
        <f t="shared" si="138"/>
        <v>91335410.324084088</v>
      </c>
      <c r="BG167" s="146">
        <f>AP167*$T168</f>
        <v>1277295.1188070956</v>
      </c>
      <c r="BH167" s="146">
        <f>(AQ167*$T168*0.5)+(AQ167*$V168*0.5)</f>
        <v>1276003.7986082928</v>
      </c>
      <c r="BI167" s="146">
        <f>(AR167*$V168)</f>
        <v>1237014.5881449038</v>
      </c>
      <c r="BJ167" s="146">
        <f t="shared" ref="BJ167:BV167" si="139">(AS167*$V168)</f>
        <v>1351608.8068006658</v>
      </c>
      <c r="BK167" s="146">
        <f t="shared" si="139"/>
        <v>1466626.518454649</v>
      </c>
      <c r="BL167" s="146">
        <f t="shared" si="139"/>
        <v>1581644.2301086325</v>
      </c>
      <c r="BM167" s="146">
        <f t="shared" si="139"/>
        <v>1696661.9417626159</v>
      </c>
      <c r="BN167" s="146">
        <f t="shared" si="139"/>
        <v>1811679.6534165994</v>
      </c>
      <c r="BO167" s="146">
        <f t="shared" si="139"/>
        <v>1926697.3650705828</v>
      </c>
      <c r="BP167" s="146">
        <f t="shared" si="139"/>
        <v>2041715.0767245663</v>
      </c>
      <c r="BQ167" s="146">
        <f t="shared" si="139"/>
        <v>2156732.7883785497</v>
      </c>
      <c r="BR167" s="146">
        <f t="shared" si="139"/>
        <v>2271750.500032533</v>
      </c>
      <c r="BS167" s="146">
        <f t="shared" si="139"/>
        <v>2386768.2116865162</v>
      </c>
      <c r="BT167" s="146">
        <f t="shared" si="139"/>
        <v>2501785.9233404999</v>
      </c>
      <c r="BU167" s="146">
        <f t="shared" si="139"/>
        <v>2616803.6349944831</v>
      </c>
      <c r="BV167" s="146">
        <f t="shared" si="139"/>
        <v>2731821.3466484668</v>
      </c>
      <c r="BX167" s="150">
        <f>F167-BG167</f>
        <v>-16499190.118807096</v>
      </c>
      <c r="BY167" s="150">
        <f>BX167-BH167</f>
        <v>-17775193.917415388</v>
      </c>
      <c r="BZ167" s="150">
        <f>BY167-BI167</f>
        <v>-19012208.50556029</v>
      </c>
      <c r="CA167" s="146">
        <f t="shared" ref="CA167:CM167" si="140">BZ167-BJ167</f>
        <v>-20363817.312360957</v>
      </c>
      <c r="CB167" s="146">
        <f t="shared" si="140"/>
        <v>-21830443.830815606</v>
      </c>
      <c r="CC167" s="146">
        <f t="shared" si="140"/>
        <v>-23412088.060924239</v>
      </c>
      <c r="CD167" s="146">
        <f t="shared" si="140"/>
        <v>-25108750.002686854</v>
      </c>
      <c r="CE167" s="146">
        <f t="shared" si="140"/>
        <v>-26920429.656103455</v>
      </c>
      <c r="CF167" s="146">
        <f t="shared" si="140"/>
        <v>-28847127.021174036</v>
      </c>
      <c r="CG167" s="146">
        <f t="shared" si="140"/>
        <v>-30888842.097898602</v>
      </c>
      <c r="CH167" s="146">
        <f t="shared" si="140"/>
        <v>-33045574.886277154</v>
      </c>
      <c r="CI167" s="146">
        <f t="shared" si="140"/>
        <v>-35317325.386309683</v>
      </c>
      <c r="CJ167" s="146">
        <f t="shared" si="140"/>
        <v>-37704093.597996198</v>
      </c>
      <c r="CK167" s="146">
        <f t="shared" si="140"/>
        <v>-40205879.521336697</v>
      </c>
      <c r="CL167" s="146">
        <f t="shared" si="140"/>
        <v>-42822683.156331182</v>
      </c>
      <c r="CM167" s="146">
        <f t="shared" si="140"/>
        <v>-45554504.502979651</v>
      </c>
      <c r="CO167" s="150">
        <f>D167+Y167</f>
        <v>30792543.69960364</v>
      </c>
      <c r="CP167" s="150">
        <f>CO167+Z167</f>
        <v>39449622.165023491</v>
      </c>
      <c r="CQ167" s="150">
        <f t="shared" ref="CQ167:DD167" si="141">CP167+AA167</f>
        <v>43266793.477387421</v>
      </c>
      <c r="CR167" s="150">
        <f t="shared" si="141"/>
        <v>47112282.825123161</v>
      </c>
      <c r="CS167" s="150">
        <f t="shared" si="141"/>
        <v>50957772.172858901</v>
      </c>
      <c r="CT167" s="150">
        <f t="shared" si="141"/>
        <v>54803261.520594642</v>
      </c>
      <c r="CU167" s="150">
        <f t="shared" si="141"/>
        <v>58648750.868330382</v>
      </c>
      <c r="CV167" s="150">
        <f t="shared" si="141"/>
        <v>62494240.216066122</v>
      </c>
      <c r="CW167" s="150">
        <f t="shared" si="141"/>
        <v>66339729.563801862</v>
      </c>
      <c r="CX167" s="150">
        <f t="shared" si="141"/>
        <v>70185218.911537603</v>
      </c>
      <c r="CY167" s="150">
        <f t="shared" si="141"/>
        <v>74030708.259273335</v>
      </c>
      <c r="CZ167" s="150">
        <f t="shared" si="141"/>
        <v>77876197.607009068</v>
      </c>
      <c r="DA167" s="150">
        <f t="shared" si="141"/>
        <v>81721686.954744801</v>
      </c>
      <c r="DB167" s="150">
        <f t="shared" si="141"/>
        <v>85567176.302480534</v>
      </c>
      <c r="DC167" s="150">
        <f t="shared" si="141"/>
        <v>89412665.650216267</v>
      </c>
      <c r="DD167" s="150">
        <f t="shared" si="141"/>
        <v>93258154.997951999</v>
      </c>
      <c r="DF167" s="146">
        <f>DD167+CM167</f>
        <v>47703650.494972348</v>
      </c>
      <c r="DH167" s="150">
        <f>L167</f>
        <v>2027148.8300000003</v>
      </c>
      <c r="DJ167" s="150">
        <f>DF167+DH167</f>
        <v>49730799.324972346</v>
      </c>
    </row>
    <row r="168" spans="1:114" x14ac:dyDescent="0.2">
      <c r="A168" s="157"/>
      <c r="B168" s="143"/>
      <c r="C168" s="143"/>
      <c r="D168" s="146"/>
      <c r="E168" s="146"/>
      <c r="F168" s="146"/>
      <c r="G168" s="146"/>
      <c r="H168" s="146"/>
      <c r="I168" s="146"/>
      <c r="J168" s="156"/>
      <c r="K168" s="146"/>
      <c r="L168" s="146"/>
      <c r="M168" s="146"/>
      <c r="N168" s="146"/>
      <c r="O168" s="143"/>
      <c r="P168" s="167"/>
      <c r="Q168" s="167"/>
      <c r="R168" s="167"/>
      <c r="S168" s="167"/>
      <c r="T168" s="167">
        <f>T167/D167</f>
        <v>4.2753351274163721E-2</v>
      </c>
      <c r="U168" s="167"/>
      <c r="V168" s="167">
        <f>V167/D167</f>
        <v>2.9909772529133939E-2</v>
      </c>
      <c r="W168" s="167"/>
      <c r="X168" s="167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</row>
    <row r="169" spans="1:114" x14ac:dyDescent="0.2">
      <c r="A169" s="157" t="s">
        <v>332</v>
      </c>
      <c r="B169" s="143"/>
      <c r="C169" s="143"/>
      <c r="D169" s="146"/>
      <c r="E169" s="146"/>
      <c r="F169" s="146"/>
      <c r="G169" s="146"/>
      <c r="H169" s="146"/>
      <c r="I169" s="146"/>
      <c r="J169" s="156"/>
      <c r="K169" s="146"/>
      <c r="L169" s="146"/>
      <c r="M169" s="146"/>
      <c r="N169" s="146"/>
      <c r="O169" s="143"/>
      <c r="P169" s="167"/>
      <c r="Q169" s="167"/>
      <c r="R169" s="167"/>
      <c r="S169" s="167"/>
      <c r="T169" s="146"/>
      <c r="U169" s="167"/>
      <c r="V169" s="146"/>
      <c r="W169" s="146"/>
      <c r="X169" s="146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</row>
    <row r="170" spans="1:114" x14ac:dyDescent="0.2">
      <c r="A170" s="157"/>
      <c r="B170" s="143" t="s">
        <v>316</v>
      </c>
      <c r="C170" s="143"/>
      <c r="D170" s="146">
        <v>122849</v>
      </c>
      <c r="E170" s="146"/>
      <c r="F170" s="146">
        <v>-58473</v>
      </c>
      <c r="G170" s="146"/>
      <c r="H170" s="146">
        <f t="shared" ref="H170:H175" si="142">SUM(D170:F170)</f>
        <v>64376</v>
      </c>
      <c r="I170" s="146"/>
      <c r="J170" s="156">
        <v>-7.0000000000000007E-2</v>
      </c>
      <c r="K170" s="146"/>
      <c r="L170" s="146">
        <f t="shared" ref="L170:L175" si="143">D170*-J170</f>
        <v>8599.43</v>
      </c>
      <c r="M170" s="143"/>
      <c r="N170" s="150">
        <f t="shared" ref="N170:N175" si="144">H170+L170</f>
        <v>72975.429999999993</v>
      </c>
      <c r="O170" s="143"/>
      <c r="P170" s="167">
        <v>4.5400000000000003E-2</v>
      </c>
      <c r="Q170" s="167"/>
      <c r="R170" s="167">
        <v>3.15E-2</v>
      </c>
      <c r="S170" s="167"/>
      <c r="T170" s="146">
        <f t="shared" si="135"/>
        <v>5577.3446000000004</v>
      </c>
      <c r="U170" s="167"/>
      <c r="V170" s="146">
        <f t="shared" si="136"/>
        <v>3869.7435</v>
      </c>
      <c r="W170" s="146"/>
      <c r="X170" s="146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</row>
    <row r="171" spans="1:114" x14ac:dyDescent="0.2">
      <c r="A171" s="157"/>
      <c r="B171" s="143" t="s">
        <v>317</v>
      </c>
      <c r="C171" s="143"/>
      <c r="D171" s="146">
        <v>766005</v>
      </c>
      <c r="E171" s="146"/>
      <c r="F171" s="146">
        <v>-359963</v>
      </c>
      <c r="G171" s="146"/>
      <c r="H171" s="146">
        <f t="shared" si="142"/>
        <v>406042</v>
      </c>
      <c r="I171" s="146"/>
      <c r="J171" s="156">
        <v>-7.0000000000000007E-2</v>
      </c>
      <c r="K171" s="146"/>
      <c r="L171" s="146">
        <f t="shared" si="143"/>
        <v>53620.350000000006</v>
      </c>
      <c r="M171" s="143"/>
      <c r="N171" s="150">
        <f t="shared" si="144"/>
        <v>459662.35</v>
      </c>
      <c r="O171" s="143"/>
      <c r="P171" s="167">
        <v>6.7299999999999999E-2</v>
      </c>
      <c r="Q171" s="167"/>
      <c r="R171" s="167">
        <v>3.27E-2</v>
      </c>
      <c r="S171" s="167"/>
      <c r="T171" s="146">
        <f t="shared" si="135"/>
        <v>51552.136500000001</v>
      </c>
      <c r="U171" s="167"/>
      <c r="V171" s="146">
        <f t="shared" si="136"/>
        <v>25048.363499999999</v>
      </c>
      <c r="W171" s="146"/>
      <c r="X171" s="146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</row>
    <row r="172" spans="1:114" x14ac:dyDescent="0.2">
      <c r="A172" s="157"/>
      <c r="B172" s="143" t="s">
        <v>318</v>
      </c>
      <c r="C172" s="143"/>
      <c r="D172" s="146">
        <v>24101915</v>
      </c>
      <c r="E172" s="146"/>
      <c r="F172" s="146">
        <v>-9086454</v>
      </c>
      <c r="G172" s="146"/>
      <c r="H172" s="146">
        <f t="shared" si="142"/>
        <v>15015461</v>
      </c>
      <c r="I172" s="146"/>
      <c r="J172" s="156">
        <v>-7.0000000000000007E-2</v>
      </c>
      <c r="K172" s="146"/>
      <c r="L172" s="146">
        <f t="shared" si="143"/>
        <v>1687134.05</v>
      </c>
      <c r="M172" s="143"/>
      <c r="N172" s="150">
        <f t="shared" si="144"/>
        <v>16702595.050000001</v>
      </c>
      <c r="O172" s="143"/>
      <c r="P172" s="167">
        <v>6.1699999999999998E-2</v>
      </c>
      <c r="Q172" s="167"/>
      <c r="R172" s="167">
        <v>4.2299999999999997E-2</v>
      </c>
      <c r="S172" s="167"/>
      <c r="T172" s="146">
        <f t="shared" si="135"/>
        <v>1487088.1554999999</v>
      </c>
      <c r="U172" s="167"/>
      <c r="V172" s="146">
        <f t="shared" si="136"/>
        <v>1019511.0044999999</v>
      </c>
      <c r="W172" s="146"/>
      <c r="X172" s="146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</row>
    <row r="173" spans="1:114" x14ac:dyDescent="0.2">
      <c r="A173" s="157"/>
      <c r="B173" s="143" t="s">
        <v>319</v>
      </c>
      <c r="C173" s="143"/>
      <c r="D173" s="146">
        <v>2449473</v>
      </c>
      <c r="E173" s="146"/>
      <c r="F173" s="146">
        <v>-1697832</v>
      </c>
      <c r="G173" s="146"/>
      <c r="H173" s="146">
        <f t="shared" si="142"/>
        <v>751641</v>
      </c>
      <c r="I173" s="146"/>
      <c r="J173" s="156">
        <v>-7.0000000000000007E-2</v>
      </c>
      <c r="K173" s="146"/>
      <c r="L173" s="146">
        <f t="shared" si="143"/>
        <v>171463.11000000002</v>
      </c>
      <c r="M173" s="143"/>
      <c r="N173" s="150">
        <f t="shared" si="144"/>
        <v>923104.11</v>
      </c>
      <c r="O173" s="143"/>
      <c r="P173" s="167">
        <v>4.3200000000000002E-2</v>
      </c>
      <c r="Q173" s="167"/>
      <c r="R173" s="167">
        <v>2.0299999999999999E-2</v>
      </c>
      <c r="S173" s="167"/>
      <c r="T173" s="146">
        <f t="shared" si="135"/>
        <v>105817.23360000001</v>
      </c>
      <c r="U173" s="167"/>
      <c r="V173" s="146">
        <f t="shared" si="136"/>
        <v>49724.301899999999</v>
      </c>
      <c r="W173" s="146"/>
      <c r="X173" s="146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</row>
    <row r="174" spans="1:114" x14ac:dyDescent="0.2">
      <c r="A174" s="157"/>
      <c r="B174" s="143" t="s">
        <v>320</v>
      </c>
      <c r="C174" s="143"/>
      <c r="D174" s="146">
        <v>1042364</v>
      </c>
      <c r="E174" s="146"/>
      <c r="F174" s="146">
        <v>-557100</v>
      </c>
      <c r="G174" s="146"/>
      <c r="H174" s="146">
        <f t="shared" si="142"/>
        <v>485264</v>
      </c>
      <c r="I174" s="146"/>
      <c r="J174" s="156">
        <v>-7.0000000000000007E-2</v>
      </c>
      <c r="K174" s="146"/>
      <c r="L174" s="146">
        <f t="shared" si="143"/>
        <v>72965.48000000001</v>
      </c>
      <c r="M174" s="143"/>
      <c r="N174" s="150">
        <f t="shared" si="144"/>
        <v>558229.48</v>
      </c>
      <c r="O174" s="143"/>
      <c r="P174" s="167">
        <v>4.48E-2</v>
      </c>
      <c r="Q174" s="167"/>
      <c r="R174" s="167">
        <v>0.03</v>
      </c>
      <c r="S174" s="167"/>
      <c r="T174" s="146">
        <f t="shared" si="135"/>
        <v>46697.907200000001</v>
      </c>
      <c r="U174" s="167"/>
      <c r="V174" s="146">
        <f t="shared" si="136"/>
        <v>31270.92</v>
      </c>
      <c r="W174" s="146"/>
      <c r="X174" s="146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</row>
    <row r="175" spans="1:114" x14ac:dyDescent="0.2">
      <c r="A175" s="157"/>
      <c r="B175" s="143" t="s">
        <v>321</v>
      </c>
      <c r="C175" s="143"/>
      <c r="D175" s="152">
        <v>32756</v>
      </c>
      <c r="E175" s="146"/>
      <c r="F175" s="152">
        <v>-15853</v>
      </c>
      <c r="G175" s="146"/>
      <c r="H175" s="152">
        <f t="shared" si="142"/>
        <v>16903</v>
      </c>
      <c r="I175" s="146"/>
      <c r="J175" s="156">
        <v>-7.0000000000000007E-2</v>
      </c>
      <c r="K175" s="146"/>
      <c r="L175" s="152">
        <f t="shared" si="143"/>
        <v>2292.92</v>
      </c>
      <c r="M175" s="143"/>
      <c r="N175" s="153">
        <f t="shared" si="144"/>
        <v>19195.919999999998</v>
      </c>
      <c r="O175" s="143"/>
      <c r="P175" s="167">
        <v>4.36E-2</v>
      </c>
      <c r="Q175" s="167"/>
      <c r="R175" s="167">
        <v>3.1199999999999999E-2</v>
      </c>
      <c r="S175" s="167"/>
      <c r="T175" s="152">
        <f t="shared" si="135"/>
        <v>1428.1615999999999</v>
      </c>
      <c r="U175" s="167"/>
      <c r="V175" s="152">
        <f t="shared" si="136"/>
        <v>1021.9871999999999</v>
      </c>
      <c r="W175" s="155"/>
      <c r="X175" s="155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</row>
    <row r="176" spans="1:114" x14ac:dyDescent="0.2">
      <c r="A176" s="157"/>
      <c r="B176" s="143" t="s">
        <v>295</v>
      </c>
      <c r="C176" s="143"/>
      <c r="D176" s="146">
        <f>SUM(D170:D175)</f>
        <v>28515362</v>
      </c>
      <c r="E176" s="146"/>
      <c r="F176" s="146">
        <f>SUM(F170:F175)</f>
        <v>-11775675</v>
      </c>
      <c r="G176" s="146"/>
      <c r="H176" s="146">
        <f>SUM(H170:H175)</f>
        <v>16739687</v>
      </c>
      <c r="I176" s="146"/>
      <c r="J176" s="156"/>
      <c r="K176" s="146"/>
      <c r="L176" s="146">
        <f>SUM(L170:L175)</f>
        <v>1996075.34</v>
      </c>
      <c r="M176" s="146"/>
      <c r="N176" s="146">
        <f>SUM(N170:N175)</f>
        <v>18735762.340000004</v>
      </c>
      <c r="O176" s="143"/>
      <c r="P176" s="167"/>
      <c r="Q176" s="167"/>
      <c r="R176" s="167"/>
      <c r="S176" s="167"/>
      <c r="T176" s="146">
        <f>SUM(T170:T175)</f>
        <v>1698160.9389999998</v>
      </c>
      <c r="U176" s="167"/>
      <c r="V176" s="146">
        <f>SUM(V170:V175)</f>
        <v>1130446.3206</v>
      </c>
      <c r="W176" s="146"/>
      <c r="X176" s="167">
        <f>D176/$D$204</f>
        <v>7.4129297463430582E-2</v>
      </c>
      <c r="Y176" s="146">
        <f>$Y$6*X176*0.5</f>
        <v>1805173.0416482193</v>
      </c>
      <c r="Z176" s="146">
        <f>Z$6*$X176</f>
        <v>8524376.9897593595</v>
      </c>
      <c r="AA176" s="146">
        <f t="shared" ref="AA176:AN176" si="145">AA$6*$X176</f>
        <v>3758659.1632569358</v>
      </c>
      <c r="AB176" s="146">
        <f t="shared" si="145"/>
        <v>3786543.1208856977</v>
      </c>
      <c r="AC176" s="146">
        <f t="shared" si="145"/>
        <v>3786543.1208856977</v>
      </c>
      <c r="AD176" s="146">
        <f t="shared" si="145"/>
        <v>3786543.1208856977</v>
      </c>
      <c r="AE176" s="146">
        <f t="shared" si="145"/>
        <v>3786543.1208856977</v>
      </c>
      <c r="AF176" s="146">
        <f t="shared" si="145"/>
        <v>3786543.1208856977</v>
      </c>
      <c r="AG176" s="146">
        <f t="shared" si="145"/>
        <v>3786543.1208856977</v>
      </c>
      <c r="AH176" s="146">
        <f t="shared" si="145"/>
        <v>3786543.1208856977</v>
      </c>
      <c r="AI176" s="146">
        <f t="shared" si="145"/>
        <v>3786543.1208856977</v>
      </c>
      <c r="AJ176" s="146">
        <f t="shared" si="145"/>
        <v>3786543.1208856977</v>
      </c>
      <c r="AK176" s="146">
        <f t="shared" si="145"/>
        <v>3786543.1208856977</v>
      </c>
      <c r="AL176" s="146">
        <f t="shared" si="145"/>
        <v>3786543.1208856977</v>
      </c>
      <c r="AM176" s="146">
        <f t="shared" si="145"/>
        <v>3786543.1208856977</v>
      </c>
      <c r="AN176" s="146">
        <f t="shared" si="145"/>
        <v>3786543.1208856977</v>
      </c>
      <c r="AP176" s="146">
        <f>$D176+(Y176*0.5)</f>
        <v>29417948.520824108</v>
      </c>
      <c r="AQ176" s="146">
        <f>$D176+Y176+(Z176*0.5)</f>
        <v>34582723.536527902</v>
      </c>
      <c r="AR176" s="146">
        <f>AQ176+(Z176*0.5)+(AA176*0.5)</f>
        <v>40724241.613036051</v>
      </c>
      <c r="AS176" s="146">
        <f t="shared" ref="AS176:BE176" si="146">AR176+(AA176*0.5)+(AB176*0.5)</f>
        <v>44496842.755107373</v>
      </c>
      <c r="AT176" s="146">
        <f t="shared" si="146"/>
        <v>48283385.875993073</v>
      </c>
      <c r="AU176" s="146">
        <f t="shared" si="146"/>
        <v>52069928.996878773</v>
      </c>
      <c r="AV176" s="146">
        <f t="shared" si="146"/>
        <v>55856472.117764473</v>
      </c>
      <c r="AW176" s="146">
        <f t="shared" si="146"/>
        <v>59643015.238650173</v>
      </c>
      <c r="AX176" s="146">
        <f t="shared" si="146"/>
        <v>63429558.359535873</v>
      </c>
      <c r="AY176" s="146">
        <f t="shared" si="146"/>
        <v>67216101.480421573</v>
      </c>
      <c r="AZ176" s="146">
        <f t="shared" si="146"/>
        <v>71002644.601307273</v>
      </c>
      <c r="BA176" s="146">
        <f t="shared" si="146"/>
        <v>74789187.722192973</v>
      </c>
      <c r="BB176" s="146">
        <f t="shared" si="146"/>
        <v>78575730.843078673</v>
      </c>
      <c r="BC176" s="146">
        <f t="shared" si="146"/>
        <v>82362273.963964373</v>
      </c>
      <c r="BD176" s="146">
        <f t="shared" si="146"/>
        <v>86148817.084850073</v>
      </c>
      <c r="BE176" s="146">
        <f t="shared" si="146"/>
        <v>89935360.205735773</v>
      </c>
      <c r="BG176" s="146">
        <f>AP176*$T177</f>
        <v>1751912.2178275809</v>
      </c>
      <c r="BH176" s="146">
        <f>(AQ176*$T177*0.5)+(AQ176*$V177*0.5)</f>
        <v>1715232.3518137801</v>
      </c>
      <c r="BI176" s="146">
        <f>(AR176*$V177)</f>
        <v>1614447.997913616</v>
      </c>
      <c r="BJ176" s="146">
        <f t="shared" ref="BJ176:BV176" si="147">(AS176*$V177)</f>
        <v>1764006.7894220627</v>
      </c>
      <c r="BK176" s="146">
        <f t="shared" si="147"/>
        <v>1914118.2885781485</v>
      </c>
      <c r="BL176" s="146">
        <f t="shared" si="147"/>
        <v>2064229.7877342342</v>
      </c>
      <c r="BM176" s="146">
        <f t="shared" si="147"/>
        <v>2214341.28689032</v>
      </c>
      <c r="BN176" s="146">
        <f t="shared" si="147"/>
        <v>2364452.7860464058</v>
      </c>
      <c r="BO176" s="146">
        <f t="shared" si="147"/>
        <v>2514564.2852024916</v>
      </c>
      <c r="BP176" s="146">
        <f t="shared" si="147"/>
        <v>2664675.7843585773</v>
      </c>
      <c r="BQ176" s="146">
        <f t="shared" si="147"/>
        <v>2814787.2835146631</v>
      </c>
      <c r="BR176" s="146">
        <f t="shared" si="147"/>
        <v>2964898.7826707489</v>
      </c>
      <c r="BS176" s="146">
        <f t="shared" si="147"/>
        <v>3115010.2818268347</v>
      </c>
      <c r="BT176" s="146">
        <f t="shared" si="147"/>
        <v>3265121.7809829204</v>
      </c>
      <c r="BU176" s="146">
        <f t="shared" si="147"/>
        <v>3415233.2801390062</v>
      </c>
      <c r="BV176" s="146">
        <f t="shared" si="147"/>
        <v>3565344.779295092</v>
      </c>
      <c r="BX176" s="150">
        <f>F176-BG176</f>
        <v>-13527587.217827581</v>
      </c>
      <c r="BY176" s="150">
        <f>BX176-BH176</f>
        <v>-15242819.569641361</v>
      </c>
      <c r="BZ176" s="150">
        <f>BY176-BI176</f>
        <v>-16857267.567554977</v>
      </c>
      <c r="CA176" s="146">
        <f t="shared" ref="CA176:CM176" si="148">BZ176-BJ176</f>
        <v>-18621274.356977038</v>
      </c>
      <c r="CB176" s="146">
        <f t="shared" si="148"/>
        <v>-20535392.645555187</v>
      </c>
      <c r="CC176" s="146">
        <f t="shared" si="148"/>
        <v>-22599622.43328942</v>
      </c>
      <c r="CD176" s="146">
        <f t="shared" si="148"/>
        <v>-24813963.72017974</v>
      </c>
      <c r="CE176" s="146">
        <f t="shared" si="148"/>
        <v>-27178416.506226145</v>
      </c>
      <c r="CF176" s="146">
        <f t="shared" si="148"/>
        <v>-29692980.791428637</v>
      </c>
      <c r="CG176" s="146">
        <f t="shared" si="148"/>
        <v>-32357656.575787213</v>
      </c>
      <c r="CH176" s="146">
        <f t="shared" si="148"/>
        <v>-35172443.859301873</v>
      </c>
      <c r="CI176" s="146">
        <f t="shared" si="148"/>
        <v>-38137342.641972624</v>
      </c>
      <c r="CJ176" s="146">
        <f t="shared" si="148"/>
        <v>-41252352.923799455</v>
      </c>
      <c r="CK176" s="146">
        <f t="shared" si="148"/>
        <v>-44517474.704782374</v>
      </c>
      <c r="CL176" s="146">
        <f t="shared" si="148"/>
        <v>-47932707.984921381</v>
      </c>
      <c r="CM176" s="146">
        <f t="shared" si="148"/>
        <v>-51498052.764216475</v>
      </c>
      <c r="CO176" s="150">
        <f>D176+Y176</f>
        <v>30320535.04164822</v>
      </c>
      <c r="CP176" s="150">
        <f>CO176+Z176</f>
        <v>38844912.03140758</v>
      </c>
      <c r="CQ176" s="150">
        <f t="shared" ref="CQ176:DD176" si="149">CP176+AA176</f>
        <v>42603571.194664516</v>
      </c>
      <c r="CR176" s="150">
        <f t="shared" si="149"/>
        <v>46390114.315550216</v>
      </c>
      <c r="CS176" s="150">
        <f t="shared" si="149"/>
        <v>50176657.436435916</v>
      </c>
      <c r="CT176" s="150">
        <f t="shared" si="149"/>
        <v>53963200.557321616</v>
      </c>
      <c r="CU176" s="150">
        <f t="shared" si="149"/>
        <v>57749743.678207316</v>
      </c>
      <c r="CV176" s="150">
        <f t="shared" si="149"/>
        <v>61536286.799093015</v>
      </c>
      <c r="CW176" s="150">
        <f t="shared" si="149"/>
        <v>65322829.919978715</v>
      </c>
      <c r="CX176" s="150">
        <f t="shared" si="149"/>
        <v>69109373.040864408</v>
      </c>
      <c r="CY176" s="150">
        <f t="shared" si="149"/>
        <v>72895916.161750108</v>
      </c>
      <c r="CZ176" s="150">
        <f t="shared" si="149"/>
        <v>76682459.282635808</v>
      </c>
      <c r="DA176" s="150">
        <f t="shared" si="149"/>
        <v>80469002.403521508</v>
      </c>
      <c r="DB176" s="150">
        <f t="shared" si="149"/>
        <v>84255545.524407208</v>
      </c>
      <c r="DC176" s="150">
        <f t="shared" si="149"/>
        <v>88042088.645292908</v>
      </c>
      <c r="DD176" s="150">
        <f t="shared" si="149"/>
        <v>91828631.766178608</v>
      </c>
      <c r="DF176" s="146">
        <f>DD176+CM176</f>
        <v>40330579.001962133</v>
      </c>
      <c r="DH176" s="150">
        <f>L176</f>
        <v>1996075.34</v>
      </c>
      <c r="DJ176" s="150">
        <f>DF176+DH176</f>
        <v>42326654.341962136</v>
      </c>
    </row>
    <row r="177" spans="1:114" x14ac:dyDescent="0.2">
      <c r="A177" s="157"/>
      <c r="B177" s="143"/>
      <c r="C177" s="143"/>
      <c r="D177" s="146"/>
      <c r="E177" s="146"/>
      <c r="F177" s="146"/>
      <c r="G177" s="146"/>
      <c r="H177" s="146"/>
      <c r="I177" s="146"/>
      <c r="J177" s="156"/>
      <c r="K177" s="146"/>
      <c r="L177" s="146"/>
      <c r="M177" s="146"/>
      <c r="N177" s="146"/>
      <c r="O177" s="143"/>
      <c r="P177" s="167"/>
      <c r="Q177" s="167"/>
      <c r="R177" s="167"/>
      <c r="S177" s="167"/>
      <c r="T177" s="167">
        <f>T176/D176</f>
        <v>5.9552494511554852E-2</v>
      </c>
      <c r="U177" s="167"/>
      <c r="V177" s="167">
        <f>V176/D176</f>
        <v>3.9643414682934759E-2</v>
      </c>
      <c r="W177" s="167"/>
      <c r="X177" s="167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</row>
    <row r="178" spans="1:114" x14ac:dyDescent="0.2">
      <c r="A178" s="157" t="s">
        <v>333</v>
      </c>
      <c r="B178" s="143"/>
      <c r="C178" s="143"/>
      <c r="D178" s="146"/>
      <c r="E178" s="146"/>
      <c r="F178" s="146"/>
      <c r="G178" s="146"/>
      <c r="H178" s="146"/>
      <c r="I178" s="146"/>
      <c r="J178" s="156"/>
      <c r="K178" s="146"/>
      <c r="L178" s="146"/>
      <c r="M178" s="146"/>
      <c r="N178" s="146"/>
      <c r="O178" s="143"/>
      <c r="P178" s="167"/>
      <c r="Q178" s="167"/>
      <c r="R178" s="167"/>
      <c r="S178" s="167"/>
      <c r="T178" s="146"/>
      <c r="U178" s="167"/>
      <c r="V178" s="146"/>
      <c r="W178" s="146"/>
      <c r="X178" s="146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</row>
    <row r="179" spans="1:114" x14ac:dyDescent="0.2">
      <c r="A179" s="157"/>
      <c r="B179" s="143" t="s">
        <v>316</v>
      </c>
      <c r="C179" s="143"/>
      <c r="D179" s="146">
        <v>144356</v>
      </c>
      <c r="E179" s="146"/>
      <c r="F179" s="146">
        <v>-98102</v>
      </c>
      <c r="G179" s="146"/>
      <c r="H179" s="146">
        <f t="shared" ref="H179:H184" si="150">SUM(D179:F179)</f>
        <v>46254</v>
      </c>
      <c r="I179" s="146"/>
      <c r="J179" s="156">
        <v>-7.0000000000000007E-2</v>
      </c>
      <c r="K179" s="146"/>
      <c r="L179" s="146">
        <f t="shared" ref="L179:L184" si="151">D179*-J179</f>
        <v>10104.92</v>
      </c>
      <c r="M179" s="143"/>
      <c r="N179" s="150">
        <f t="shared" ref="N179:N184" si="152">H179+L179</f>
        <v>56358.92</v>
      </c>
      <c r="O179" s="143"/>
      <c r="P179" s="167">
        <v>4.53E-2</v>
      </c>
      <c r="Q179" s="167"/>
      <c r="R179" s="167">
        <v>2.0899999999999998E-2</v>
      </c>
      <c r="S179" s="167"/>
      <c r="T179" s="146">
        <f t="shared" si="135"/>
        <v>6539.3267999999998</v>
      </c>
      <c r="U179" s="167"/>
      <c r="V179" s="146">
        <f t="shared" si="136"/>
        <v>3017.0403999999999</v>
      </c>
      <c r="W179" s="146"/>
      <c r="X179" s="146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</row>
    <row r="180" spans="1:114" x14ac:dyDescent="0.2">
      <c r="A180" s="157"/>
      <c r="B180" s="143" t="s">
        <v>317</v>
      </c>
      <c r="C180" s="143"/>
      <c r="D180" s="146">
        <v>483545</v>
      </c>
      <c r="E180" s="146"/>
      <c r="F180" s="146">
        <v>-191869</v>
      </c>
      <c r="G180" s="146"/>
      <c r="H180" s="146">
        <f t="shared" si="150"/>
        <v>291676</v>
      </c>
      <c r="I180" s="146"/>
      <c r="J180" s="156">
        <v>-7.0000000000000007E-2</v>
      </c>
      <c r="K180" s="146"/>
      <c r="L180" s="146">
        <f t="shared" si="151"/>
        <v>33848.15</v>
      </c>
      <c r="M180" s="143"/>
      <c r="N180" s="150">
        <f t="shared" si="152"/>
        <v>325524.15000000002</v>
      </c>
      <c r="O180" s="143"/>
      <c r="P180" s="167">
        <v>7.8799999999999995E-2</v>
      </c>
      <c r="Q180" s="167"/>
      <c r="R180" s="167">
        <v>3.6400000000000002E-2</v>
      </c>
      <c r="S180" s="167"/>
      <c r="T180" s="146">
        <f t="shared" si="135"/>
        <v>38103.345999999998</v>
      </c>
      <c r="U180" s="167"/>
      <c r="V180" s="146">
        <f t="shared" si="136"/>
        <v>17601.038</v>
      </c>
      <c r="W180" s="146"/>
      <c r="X180" s="146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</row>
    <row r="181" spans="1:114" x14ac:dyDescent="0.2">
      <c r="A181" s="157"/>
      <c r="B181" s="143" t="s">
        <v>318</v>
      </c>
      <c r="C181" s="143"/>
      <c r="D181" s="146">
        <v>18614501</v>
      </c>
      <c r="E181" s="146"/>
      <c r="F181" s="146">
        <v>-12553507</v>
      </c>
      <c r="G181" s="146"/>
      <c r="H181" s="146">
        <f t="shared" si="150"/>
        <v>6060994</v>
      </c>
      <c r="I181" s="146"/>
      <c r="J181" s="156">
        <v>-7.0000000000000007E-2</v>
      </c>
      <c r="K181" s="146"/>
      <c r="L181" s="146">
        <f t="shared" si="151"/>
        <v>1303015.07</v>
      </c>
      <c r="M181" s="143"/>
      <c r="N181" s="150">
        <f t="shared" si="152"/>
        <v>7364009.0700000003</v>
      </c>
      <c r="O181" s="143"/>
      <c r="P181" s="167">
        <v>5.1999999999999998E-2</v>
      </c>
      <c r="Q181" s="167"/>
      <c r="R181" s="167">
        <v>2.5600000000000001E-2</v>
      </c>
      <c r="S181" s="167"/>
      <c r="T181" s="146">
        <f t="shared" si="135"/>
        <v>967954.05199999991</v>
      </c>
      <c r="U181" s="167"/>
      <c r="V181" s="146">
        <f t="shared" si="136"/>
        <v>476531.22560000001</v>
      </c>
      <c r="W181" s="146"/>
      <c r="X181" s="146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</row>
    <row r="182" spans="1:114" x14ac:dyDescent="0.2">
      <c r="A182" s="157"/>
      <c r="B182" s="143" t="s">
        <v>319</v>
      </c>
      <c r="C182" s="143"/>
      <c r="D182" s="146">
        <v>2508210</v>
      </c>
      <c r="E182" s="146"/>
      <c r="F182" s="146">
        <v>-1535095</v>
      </c>
      <c r="G182" s="146"/>
      <c r="H182" s="146">
        <f t="shared" si="150"/>
        <v>973115</v>
      </c>
      <c r="I182" s="146"/>
      <c r="J182" s="156">
        <v>-7.0000000000000007E-2</v>
      </c>
      <c r="K182" s="146"/>
      <c r="L182" s="146">
        <f t="shared" si="151"/>
        <v>175574.7</v>
      </c>
      <c r="M182" s="143"/>
      <c r="N182" s="150">
        <f t="shared" si="152"/>
        <v>1148689.7</v>
      </c>
      <c r="O182" s="143"/>
      <c r="P182" s="167">
        <v>4.3799999999999999E-2</v>
      </c>
      <c r="Q182" s="167"/>
      <c r="R182" s="167">
        <v>2.46E-2</v>
      </c>
      <c r="S182" s="167"/>
      <c r="T182" s="146">
        <f t="shared" si="135"/>
        <v>109859.598</v>
      </c>
      <c r="U182" s="167"/>
      <c r="V182" s="146">
        <f t="shared" si="136"/>
        <v>61701.966</v>
      </c>
      <c r="W182" s="146"/>
      <c r="X182" s="146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</row>
    <row r="183" spans="1:114" x14ac:dyDescent="0.2">
      <c r="A183" s="157"/>
      <c r="B183" s="143" t="s">
        <v>320</v>
      </c>
      <c r="C183" s="143"/>
      <c r="D183" s="146">
        <v>1130650</v>
      </c>
      <c r="E183" s="146"/>
      <c r="F183" s="146">
        <v>-676711</v>
      </c>
      <c r="G183" s="146"/>
      <c r="H183" s="146">
        <f t="shared" si="150"/>
        <v>453939</v>
      </c>
      <c r="I183" s="146"/>
      <c r="J183" s="156">
        <v>-7.0000000000000007E-2</v>
      </c>
      <c r="K183" s="146"/>
      <c r="L183" s="146">
        <f t="shared" si="151"/>
        <v>79145.500000000015</v>
      </c>
      <c r="M183" s="143"/>
      <c r="N183" s="150">
        <f t="shared" si="152"/>
        <v>533084.5</v>
      </c>
      <c r="O183" s="143"/>
      <c r="P183" s="167">
        <v>4.5100000000000001E-2</v>
      </c>
      <c r="Q183" s="167"/>
      <c r="R183" s="167">
        <v>2.6200000000000001E-2</v>
      </c>
      <c r="S183" s="167"/>
      <c r="T183" s="146">
        <f t="shared" si="135"/>
        <v>50992.315000000002</v>
      </c>
      <c r="U183" s="167"/>
      <c r="V183" s="146">
        <f t="shared" si="136"/>
        <v>29623.030000000002</v>
      </c>
      <c r="W183" s="146"/>
      <c r="X183" s="146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</row>
    <row r="184" spans="1:114" x14ac:dyDescent="0.2">
      <c r="A184" s="157"/>
      <c r="B184" s="143" t="s">
        <v>321</v>
      </c>
      <c r="C184" s="143"/>
      <c r="D184" s="152">
        <v>23048</v>
      </c>
      <c r="E184" s="146"/>
      <c r="F184" s="152">
        <v>-15902</v>
      </c>
      <c r="G184" s="146"/>
      <c r="H184" s="152">
        <f t="shared" si="150"/>
        <v>7146</v>
      </c>
      <c r="I184" s="146"/>
      <c r="J184" s="156">
        <v>-7.0000000000000007E-2</v>
      </c>
      <c r="K184" s="146"/>
      <c r="L184" s="152">
        <f t="shared" si="151"/>
        <v>1613.3600000000001</v>
      </c>
      <c r="M184" s="143"/>
      <c r="N184" s="153">
        <f t="shared" si="152"/>
        <v>8759.36</v>
      </c>
      <c r="O184" s="143"/>
      <c r="P184" s="167">
        <v>4.4200000000000003E-2</v>
      </c>
      <c r="Q184" s="167"/>
      <c r="R184" s="167">
        <v>2.0500000000000001E-2</v>
      </c>
      <c r="S184" s="167"/>
      <c r="T184" s="152">
        <f t="shared" si="135"/>
        <v>1018.7216000000001</v>
      </c>
      <c r="U184" s="167"/>
      <c r="V184" s="152">
        <f t="shared" si="136"/>
        <v>472.48400000000004</v>
      </c>
      <c r="W184" s="155"/>
      <c r="X184" s="155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</row>
    <row r="185" spans="1:114" x14ac:dyDescent="0.2">
      <c r="A185" s="157"/>
      <c r="B185" s="143" t="s">
        <v>295</v>
      </c>
      <c r="C185" s="143"/>
      <c r="D185" s="146">
        <f>SUM(D179:D184)</f>
        <v>22904310</v>
      </c>
      <c r="E185" s="146"/>
      <c r="F185" s="146">
        <f>SUM(F179:F184)</f>
        <v>-15071186</v>
      </c>
      <c r="G185" s="146"/>
      <c r="H185" s="146">
        <f>SUM(H179:H184)</f>
        <v>7833124</v>
      </c>
      <c r="I185" s="146"/>
      <c r="J185" s="156"/>
      <c r="K185" s="146"/>
      <c r="L185" s="146">
        <f>SUM(L179:L184)</f>
        <v>1603301.7000000002</v>
      </c>
      <c r="M185" s="146"/>
      <c r="N185" s="146">
        <f>SUM(N179:N184)</f>
        <v>9436425.6999999993</v>
      </c>
      <c r="O185" s="143"/>
      <c r="P185" s="167"/>
      <c r="Q185" s="167"/>
      <c r="R185" s="167"/>
      <c r="S185" s="167"/>
      <c r="T185" s="146">
        <f>SUM(T179:T184)</f>
        <v>1174467.3594</v>
      </c>
      <c r="U185" s="167"/>
      <c r="V185" s="146">
        <f>SUM(V179:V184)</f>
        <v>588946.7840000001</v>
      </c>
      <c r="W185" s="146"/>
      <c r="X185" s="167">
        <f>D185/$D$204</f>
        <v>5.9542656662911309E-2</v>
      </c>
      <c r="Y185" s="146">
        <f>$Y$6*X185*0.5</f>
        <v>1449963.8107190691</v>
      </c>
      <c r="Z185" s="146">
        <f>Z$6*$X185</f>
        <v>6847010.1529945591</v>
      </c>
      <c r="AA185" s="146">
        <f t="shared" ref="AA185:AN185" si="153">AA$6*$X185</f>
        <v>3019056.698616608</v>
      </c>
      <c r="AB185" s="146">
        <f t="shared" si="153"/>
        <v>3041453.8475483321</v>
      </c>
      <c r="AC185" s="146">
        <f t="shared" si="153"/>
        <v>3041453.8475483321</v>
      </c>
      <c r="AD185" s="146">
        <f t="shared" si="153"/>
        <v>3041453.8475483321</v>
      </c>
      <c r="AE185" s="146">
        <f t="shared" si="153"/>
        <v>3041453.8475483321</v>
      </c>
      <c r="AF185" s="146">
        <f t="shared" si="153"/>
        <v>3041453.8475483321</v>
      </c>
      <c r="AG185" s="146">
        <f t="shared" si="153"/>
        <v>3041453.8475483321</v>
      </c>
      <c r="AH185" s="146">
        <f t="shared" si="153"/>
        <v>3041453.8475483321</v>
      </c>
      <c r="AI185" s="146">
        <f t="shared" si="153"/>
        <v>3041453.8475483321</v>
      </c>
      <c r="AJ185" s="146">
        <f t="shared" si="153"/>
        <v>3041453.8475483321</v>
      </c>
      <c r="AK185" s="146">
        <f t="shared" si="153"/>
        <v>3041453.8475483321</v>
      </c>
      <c r="AL185" s="146">
        <f t="shared" si="153"/>
        <v>3041453.8475483321</v>
      </c>
      <c r="AM185" s="146">
        <f t="shared" si="153"/>
        <v>3041453.8475483321</v>
      </c>
      <c r="AN185" s="146">
        <f t="shared" si="153"/>
        <v>3041453.8475483321</v>
      </c>
      <c r="AP185" s="146">
        <f>$D185+(Y185*0.5)</f>
        <v>23629291.905359536</v>
      </c>
      <c r="AQ185" s="146">
        <f>$D185+Y185+(Z185*0.5)</f>
        <v>27777778.887216348</v>
      </c>
      <c r="AR185" s="146">
        <f>AQ185+(Z185*0.5)+(AA185*0.5)</f>
        <v>32710812.313021932</v>
      </c>
      <c r="AS185" s="146">
        <f t="shared" ref="AS185:BE185" si="154">AR185+(AA185*0.5)+(AB185*0.5)</f>
        <v>35741067.5861044</v>
      </c>
      <c r="AT185" s="146">
        <f t="shared" si="154"/>
        <v>38782521.433652736</v>
      </c>
      <c r="AU185" s="146">
        <f t="shared" si="154"/>
        <v>41823975.281201072</v>
      </c>
      <c r="AV185" s="146">
        <f t="shared" si="154"/>
        <v>44865429.128749408</v>
      </c>
      <c r="AW185" s="146">
        <f t="shared" si="154"/>
        <v>47906882.976297744</v>
      </c>
      <c r="AX185" s="146">
        <f t="shared" si="154"/>
        <v>50948336.823846079</v>
      </c>
      <c r="AY185" s="146">
        <f t="shared" si="154"/>
        <v>53989790.671394415</v>
      </c>
      <c r="AZ185" s="146">
        <f t="shared" si="154"/>
        <v>57031244.518942751</v>
      </c>
      <c r="BA185" s="146">
        <f t="shared" si="154"/>
        <v>60072698.366491087</v>
      </c>
      <c r="BB185" s="146">
        <f t="shared" si="154"/>
        <v>63114152.214039423</v>
      </c>
      <c r="BC185" s="146">
        <f t="shared" si="154"/>
        <v>66155606.061587758</v>
      </c>
      <c r="BD185" s="146">
        <f t="shared" si="154"/>
        <v>69197059.909136087</v>
      </c>
      <c r="BE185" s="146">
        <f t="shared" si="154"/>
        <v>72238513.756684422</v>
      </c>
      <c r="BG185" s="146">
        <f>AP185*$T186</f>
        <v>1211642.3532767154</v>
      </c>
      <c r="BH185" s="146">
        <f>(AQ185*$T186*0.5)+(AQ185*$V186*0.5)</f>
        <v>1069312.4604486059</v>
      </c>
      <c r="BI185" s="146">
        <f>(AR185*$V186)</f>
        <v>841104.91491696856</v>
      </c>
      <c r="BJ185" s="146">
        <f t="shared" ref="BJ185:BV185" si="155">(AS185*$V186)</f>
        <v>919022.96168550081</v>
      </c>
      <c r="BK185" s="146">
        <f t="shared" si="155"/>
        <v>997228.96143829927</v>
      </c>
      <c r="BL185" s="146">
        <f t="shared" si="155"/>
        <v>1075434.9611910977</v>
      </c>
      <c r="BM185" s="146">
        <f t="shared" si="155"/>
        <v>1153640.9609438961</v>
      </c>
      <c r="BN185" s="146">
        <f t="shared" si="155"/>
        <v>1231846.9606966947</v>
      </c>
      <c r="BO185" s="146">
        <f t="shared" si="155"/>
        <v>1310052.960449493</v>
      </c>
      <c r="BP185" s="146">
        <f t="shared" si="155"/>
        <v>1388258.9602022916</v>
      </c>
      <c r="BQ185" s="146">
        <f t="shared" si="155"/>
        <v>1466464.95995509</v>
      </c>
      <c r="BR185" s="146">
        <f t="shared" si="155"/>
        <v>1544670.9597078883</v>
      </c>
      <c r="BS185" s="146">
        <f t="shared" si="155"/>
        <v>1622876.9594606869</v>
      </c>
      <c r="BT185" s="146">
        <f t="shared" si="155"/>
        <v>1701082.9592134852</v>
      </c>
      <c r="BU185" s="146">
        <f t="shared" si="155"/>
        <v>1779288.9589662836</v>
      </c>
      <c r="BV185" s="146">
        <f t="shared" si="155"/>
        <v>1857494.9587190819</v>
      </c>
      <c r="BX185" s="150">
        <f>F185-BG185</f>
        <v>-16282828.353276715</v>
      </c>
      <c r="BY185" s="150">
        <f>BX185-BH185</f>
        <v>-17352140.813725322</v>
      </c>
      <c r="BZ185" s="150">
        <f>BY185-BI185</f>
        <v>-18193245.728642292</v>
      </c>
      <c r="CA185" s="146">
        <f t="shared" ref="CA185:CM185" si="156">BZ185-BJ185</f>
        <v>-19112268.690327793</v>
      </c>
      <c r="CB185" s="146">
        <f t="shared" si="156"/>
        <v>-20109497.651766092</v>
      </c>
      <c r="CC185" s="146">
        <f t="shared" si="156"/>
        <v>-21184932.612957191</v>
      </c>
      <c r="CD185" s="146">
        <f t="shared" si="156"/>
        <v>-22338573.573901087</v>
      </c>
      <c r="CE185" s="146">
        <f t="shared" si="156"/>
        <v>-23570420.534597781</v>
      </c>
      <c r="CF185" s="146">
        <f t="shared" si="156"/>
        <v>-24880473.495047275</v>
      </c>
      <c r="CG185" s="146">
        <f t="shared" si="156"/>
        <v>-26268732.455249567</v>
      </c>
      <c r="CH185" s="146">
        <f t="shared" si="156"/>
        <v>-27735197.415204655</v>
      </c>
      <c r="CI185" s="146">
        <f t="shared" si="156"/>
        <v>-29279868.374912545</v>
      </c>
      <c r="CJ185" s="146">
        <f t="shared" si="156"/>
        <v>-30902745.334373232</v>
      </c>
      <c r="CK185" s="146">
        <f t="shared" si="156"/>
        <v>-32603828.293586716</v>
      </c>
      <c r="CL185" s="146">
        <f t="shared" si="156"/>
        <v>-34383117.252553001</v>
      </c>
      <c r="CM185" s="146">
        <f t="shared" si="156"/>
        <v>-36240612.211272083</v>
      </c>
      <c r="CO185" s="150">
        <f>D185+Y185</f>
        <v>24354273.810719069</v>
      </c>
      <c r="CP185" s="150">
        <f>CO185+Z185</f>
        <v>31201283.963713627</v>
      </c>
      <c r="CQ185" s="150">
        <f t="shared" ref="CQ185:DD185" si="157">CP185+AA185</f>
        <v>34220340.662330233</v>
      </c>
      <c r="CR185" s="150">
        <f t="shared" si="157"/>
        <v>37261794.509878561</v>
      </c>
      <c r="CS185" s="150">
        <f t="shared" si="157"/>
        <v>40303248.357426897</v>
      </c>
      <c r="CT185" s="150">
        <f t="shared" si="157"/>
        <v>43344702.204975232</v>
      </c>
      <c r="CU185" s="150">
        <f t="shared" si="157"/>
        <v>46386156.052523568</v>
      </c>
      <c r="CV185" s="150">
        <f t="shared" si="157"/>
        <v>49427609.900071904</v>
      </c>
      <c r="CW185" s="150">
        <f t="shared" si="157"/>
        <v>52469063.74762024</v>
      </c>
      <c r="CX185" s="150">
        <f t="shared" si="157"/>
        <v>55510517.595168576</v>
      </c>
      <c r="CY185" s="150">
        <f t="shared" si="157"/>
        <v>58551971.442716911</v>
      </c>
      <c r="CZ185" s="150">
        <f t="shared" si="157"/>
        <v>61593425.290265247</v>
      </c>
      <c r="DA185" s="150">
        <f t="shared" si="157"/>
        <v>64634879.137813583</v>
      </c>
      <c r="DB185" s="150">
        <f t="shared" si="157"/>
        <v>67676332.985361919</v>
      </c>
      <c r="DC185" s="150">
        <f t="shared" si="157"/>
        <v>70717786.832910255</v>
      </c>
      <c r="DD185" s="150">
        <f t="shared" si="157"/>
        <v>73759240.68045859</v>
      </c>
      <c r="DF185" s="146">
        <f>DD185+CM185</f>
        <v>37518628.469186507</v>
      </c>
      <c r="DH185" s="150">
        <f>L185</f>
        <v>1603301.7000000002</v>
      </c>
      <c r="DJ185" s="150">
        <f>DF185+DH185</f>
        <v>39121930.16918651</v>
      </c>
    </row>
    <row r="186" spans="1:114" x14ac:dyDescent="0.2">
      <c r="A186" s="157"/>
      <c r="B186" s="143"/>
      <c r="C186" s="143"/>
      <c r="D186" s="146"/>
      <c r="E186" s="146"/>
      <c r="F186" s="146"/>
      <c r="G186" s="146"/>
      <c r="H186" s="146"/>
      <c r="I186" s="146"/>
      <c r="J186" s="156"/>
      <c r="K186" s="146"/>
      <c r="L186" s="146"/>
      <c r="M186" s="146"/>
      <c r="N186" s="146"/>
      <c r="O186" s="143"/>
      <c r="P186" s="167"/>
      <c r="Q186" s="167"/>
      <c r="R186" s="167"/>
      <c r="S186" s="167"/>
      <c r="T186" s="167">
        <f>T185/D185</f>
        <v>5.1277133404149695E-2</v>
      </c>
      <c r="U186" s="167"/>
      <c r="V186" s="167">
        <f>V185/D185</f>
        <v>2.5713360673165885E-2</v>
      </c>
      <c r="W186" s="167"/>
      <c r="X186" s="167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</row>
    <row r="187" spans="1:114" x14ac:dyDescent="0.2">
      <c r="A187" s="157" t="s">
        <v>338</v>
      </c>
      <c r="B187" s="143"/>
      <c r="C187" s="143"/>
      <c r="D187" s="146"/>
      <c r="E187" s="146"/>
      <c r="F187" s="146"/>
      <c r="G187" s="146"/>
      <c r="H187" s="146"/>
      <c r="I187" s="146"/>
      <c r="J187" s="156"/>
      <c r="K187" s="146"/>
      <c r="L187" s="146"/>
      <c r="M187" s="146"/>
      <c r="N187" s="146"/>
      <c r="O187" s="143"/>
      <c r="P187" s="167"/>
      <c r="Q187" s="167"/>
      <c r="R187" s="167"/>
      <c r="S187" s="167"/>
      <c r="T187" s="146"/>
      <c r="U187" s="167"/>
      <c r="V187" s="146"/>
      <c r="W187" s="146"/>
      <c r="X187" s="146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</row>
    <row r="188" spans="1:114" x14ac:dyDescent="0.2">
      <c r="A188" s="157"/>
      <c r="B188" s="143" t="s">
        <v>316</v>
      </c>
      <c r="C188" s="143"/>
      <c r="D188" s="146">
        <v>2484085</v>
      </c>
      <c r="E188" s="146"/>
      <c r="F188" s="146">
        <v>-1498866</v>
      </c>
      <c r="G188" s="146"/>
      <c r="H188" s="146">
        <f t="shared" ref="H188:H193" si="158">SUM(D188:F188)</f>
        <v>985219</v>
      </c>
      <c r="I188" s="146"/>
      <c r="J188" s="156">
        <v>-0.06</v>
      </c>
      <c r="K188" s="146"/>
      <c r="L188" s="146">
        <f t="shared" ref="L188:L193" si="159">D188*-J188</f>
        <v>149045.1</v>
      </c>
      <c r="M188" s="143"/>
      <c r="N188" s="150">
        <f t="shared" ref="N188:N193" si="160">H188+L188</f>
        <v>1134264.1000000001</v>
      </c>
      <c r="O188" s="143"/>
      <c r="P188" s="167">
        <v>4.2500000000000003E-2</v>
      </c>
      <c r="Q188" s="167"/>
      <c r="R188" s="167">
        <v>2.2100000000000002E-2</v>
      </c>
      <c r="S188" s="167"/>
      <c r="T188" s="146">
        <f t="shared" si="135"/>
        <v>105573.6125</v>
      </c>
      <c r="U188" s="167"/>
      <c r="V188" s="146">
        <f t="shared" si="136"/>
        <v>54898.2785</v>
      </c>
      <c r="W188" s="146"/>
      <c r="X188" s="146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</row>
    <row r="189" spans="1:114" x14ac:dyDescent="0.2">
      <c r="A189" s="157"/>
      <c r="B189" s="143" t="s">
        <v>317</v>
      </c>
      <c r="C189" s="143"/>
      <c r="D189" s="146">
        <v>2235101</v>
      </c>
      <c r="E189" s="146"/>
      <c r="F189" s="146">
        <v>-1438239</v>
      </c>
      <c r="G189" s="146"/>
      <c r="H189" s="146">
        <f t="shared" si="158"/>
        <v>796862</v>
      </c>
      <c r="I189" s="146"/>
      <c r="J189" s="156">
        <v>-0.06</v>
      </c>
      <c r="K189" s="146"/>
      <c r="L189" s="146">
        <f t="shared" si="159"/>
        <v>134106.06</v>
      </c>
      <c r="M189" s="143"/>
      <c r="N189" s="150">
        <f t="shared" si="160"/>
        <v>930968.06</v>
      </c>
      <c r="O189" s="143"/>
      <c r="P189" s="167">
        <v>0.04</v>
      </c>
      <c r="Q189" s="167"/>
      <c r="R189" s="167">
        <v>2.12E-2</v>
      </c>
      <c r="S189" s="167"/>
      <c r="T189" s="146">
        <f t="shared" si="135"/>
        <v>89404.040000000008</v>
      </c>
      <c r="U189" s="167"/>
      <c r="V189" s="146">
        <f t="shared" si="136"/>
        <v>47384.141199999998</v>
      </c>
      <c r="W189" s="146"/>
      <c r="X189" s="146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</row>
    <row r="190" spans="1:114" x14ac:dyDescent="0.2">
      <c r="A190" s="157"/>
      <c r="B190" s="143" t="s">
        <v>318</v>
      </c>
      <c r="C190" s="143"/>
      <c r="D190" s="146">
        <v>22150178</v>
      </c>
      <c r="E190" s="146"/>
      <c r="F190" s="146">
        <v>-11598914</v>
      </c>
      <c r="G190" s="146"/>
      <c r="H190" s="146">
        <f t="shared" si="158"/>
        <v>10551264</v>
      </c>
      <c r="I190" s="146"/>
      <c r="J190" s="156">
        <v>-0.06</v>
      </c>
      <c r="K190" s="146"/>
      <c r="L190" s="146">
        <f t="shared" si="159"/>
        <v>1329010.68</v>
      </c>
      <c r="M190" s="143"/>
      <c r="N190" s="150">
        <f t="shared" si="160"/>
        <v>11880274.68</v>
      </c>
      <c r="O190" s="143"/>
      <c r="P190" s="167">
        <v>5.6000000000000001E-2</v>
      </c>
      <c r="Q190" s="167"/>
      <c r="R190" s="167">
        <v>3.1600000000000003E-2</v>
      </c>
      <c r="S190" s="167"/>
      <c r="T190" s="146">
        <f t="shared" ref="T190:T200" si="161">D190*P190</f>
        <v>1240409.9680000001</v>
      </c>
      <c r="U190" s="167"/>
      <c r="V190" s="146">
        <f t="shared" ref="V190:V200" si="162">D190*R190</f>
        <v>699945.62480000011</v>
      </c>
      <c r="W190" s="146"/>
      <c r="X190" s="146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</row>
    <row r="191" spans="1:114" x14ac:dyDescent="0.2">
      <c r="A191" s="157"/>
      <c r="B191" s="143" t="s">
        <v>319</v>
      </c>
      <c r="C191" s="143"/>
      <c r="D191" s="146">
        <v>6035685</v>
      </c>
      <c r="E191" s="151"/>
      <c r="F191" s="146">
        <v>-3201708</v>
      </c>
      <c r="G191" s="146"/>
      <c r="H191" s="146">
        <f t="shared" si="158"/>
        <v>2833977</v>
      </c>
      <c r="I191" s="146"/>
      <c r="J191" s="156">
        <v>-0.06</v>
      </c>
      <c r="K191" s="146"/>
      <c r="L191" s="146">
        <f t="shared" si="159"/>
        <v>362141.1</v>
      </c>
      <c r="M191" s="143"/>
      <c r="N191" s="150">
        <f t="shared" si="160"/>
        <v>3196118.1</v>
      </c>
      <c r="O191" s="143"/>
      <c r="P191" s="167">
        <v>4.36E-2</v>
      </c>
      <c r="Q191" s="167"/>
      <c r="R191" s="167">
        <v>2.58E-2</v>
      </c>
      <c r="S191" s="167"/>
      <c r="T191" s="146">
        <f t="shared" si="161"/>
        <v>263155.86599999998</v>
      </c>
      <c r="U191" s="167"/>
      <c r="V191" s="146">
        <f t="shared" si="162"/>
        <v>155720.67300000001</v>
      </c>
      <c r="W191" s="146"/>
      <c r="X191" s="146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</row>
    <row r="192" spans="1:114" x14ac:dyDescent="0.2">
      <c r="A192" s="157"/>
      <c r="B192" s="143" t="s">
        <v>320</v>
      </c>
      <c r="C192" s="143"/>
      <c r="D192" s="146">
        <v>2860913</v>
      </c>
      <c r="E192" s="146"/>
      <c r="F192" s="146">
        <v>-2145789</v>
      </c>
      <c r="G192" s="146"/>
      <c r="H192" s="146">
        <f t="shared" si="158"/>
        <v>715124</v>
      </c>
      <c r="I192" s="146"/>
      <c r="J192" s="156">
        <v>-0.06</v>
      </c>
      <c r="K192" s="146"/>
      <c r="L192" s="146">
        <f t="shared" si="159"/>
        <v>171654.78</v>
      </c>
      <c r="M192" s="143"/>
      <c r="N192" s="150">
        <f t="shared" si="160"/>
        <v>886778.78</v>
      </c>
      <c r="O192" s="143"/>
      <c r="P192" s="167">
        <v>4.1000000000000002E-2</v>
      </c>
      <c r="Q192" s="167"/>
      <c r="R192" s="167">
        <v>1.6E-2</v>
      </c>
      <c r="S192" s="167"/>
      <c r="T192" s="146">
        <f t="shared" si="161"/>
        <v>117297.433</v>
      </c>
      <c r="U192" s="167"/>
      <c r="V192" s="146">
        <f t="shared" si="162"/>
        <v>45774.608</v>
      </c>
      <c r="W192" s="146"/>
      <c r="X192" s="146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</row>
    <row r="193" spans="1:114" x14ac:dyDescent="0.2">
      <c r="A193" s="157"/>
      <c r="B193" s="143" t="s">
        <v>321</v>
      </c>
      <c r="C193" s="143"/>
      <c r="D193" s="152">
        <v>1299351</v>
      </c>
      <c r="E193" s="146"/>
      <c r="F193" s="152">
        <v>-837181</v>
      </c>
      <c r="G193" s="146"/>
      <c r="H193" s="152">
        <f t="shared" si="158"/>
        <v>462170</v>
      </c>
      <c r="I193" s="146"/>
      <c r="J193" s="156">
        <v>-0.06</v>
      </c>
      <c r="K193" s="146"/>
      <c r="L193" s="152">
        <f t="shared" si="159"/>
        <v>77961.06</v>
      </c>
      <c r="M193" s="143"/>
      <c r="N193" s="153">
        <f t="shared" si="160"/>
        <v>540131.06000000006</v>
      </c>
      <c r="O193" s="143"/>
      <c r="P193" s="167">
        <v>0.04</v>
      </c>
      <c r="Q193" s="167"/>
      <c r="R193" s="167">
        <v>2.0400000000000001E-2</v>
      </c>
      <c r="S193" s="167"/>
      <c r="T193" s="152">
        <f t="shared" si="161"/>
        <v>51974.04</v>
      </c>
      <c r="U193" s="167"/>
      <c r="V193" s="152">
        <f t="shared" si="162"/>
        <v>26506.760400000003</v>
      </c>
      <c r="W193" s="155"/>
      <c r="X193" s="155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</row>
    <row r="194" spans="1:114" x14ac:dyDescent="0.2">
      <c r="A194" s="157"/>
      <c r="B194" s="143" t="s">
        <v>295</v>
      </c>
      <c r="C194" s="143"/>
      <c r="D194" s="146">
        <f>SUM(D188:D193)</f>
        <v>37065313</v>
      </c>
      <c r="E194" s="146"/>
      <c r="F194" s="146">
        <f>SUM(F188:F193)</f>
        <v>-20720697</v>
      </c>
      <c r="G194" s="146"/>
      <c r="H194" s="146">
        <f>SUM(H188:H193)</f>
        <v>16344616</v>
      </c>
      <c r="I194" s="146"/>
      <c r="J194" s="156"/>
      <c r="K194" s="146"/>
      <c r="L194" s="146">
        <f>SUM(L188:L193)</f>
        <v>2223918.7799999998</v>
      </c>
      <c r="M194" s="146"/>
      <c r="N194" s="146">
        <f>SUM(N188:N193)</f>
        <v>18568534.780000001</v>
      </c>
      <c r="O194" s="143"/>
      <c r="P194" s="167"/>
      <c r="Q194" s="167"/>
      <c r="R194" s="167"/>
      <c r="S194" s="167"/>
      <c r="T194" s="146">
        <f>SUM(T188:T193)</f>
        <v>1867814.9595000001</v>
      </c>
      <c r="U194" s="167"/>
      <c r="V194" s="146">
        <f>SUM(V188:V193)</f>
        <v>1030230.0859000001</v>
      </c>
      <c r="W194" s="146"/>
      <c r="X194" s="167">
        <f>D194/$D$204</f>
        <v>9.6355978680970664E-2</v>
      </c>
      <c r="Y194" s="146">
        <f>$Y$6*X194*0.5</f>
        <v>2346430.1034597876</v>
      </c>
      <c r="Z194" s="146">
        <f>Z$6*$X194</f>
        <v>11080297.744613186</v>
      </c>
      <c r="AA194" s="146">
        <f t="shared" ref="AA194:AN194" si="163">AA$6*$X194</f>
        <v>4885642.9859258477</v>
      </c>
      <c r="AB194" s="146">
        <f t="shared" si="163"/>
        <v>4921887.5763746304</v>
      </c>
      <c r="AC194" s="146">
        <f t="shared" si="163"/>
        <v>4921887.5763746304</v>
      </c>
      <c r="AD194" s="146">
        <f t="shared" si="163"/>
        <v>4921887.5763746304</v>
      </c>
      <c r="AE194" s="146">
        <f t="shared" si="163"/>
        <v>4921887.5763746304</v>
      </c>
      <c r="AF194" s="146">
        <f t="shared" si="163"/>
        <v>4921887.5763746304</v>
      </c>
      <c r="AG194" s="146">
        <f t="shared" si="163"/>
        <v>4921887.5763746304</v>
      </c>
      <c r="AH194" s="146">
        <f t="shared" si="163"/>
        <v>4921887.5763746304</v>
      </c>
      <c r="AI194" s="146">
        <f t="shared" si="163"/>
        <v>4921887.5763746304</v>
      </c>
      <c r="AJ194" s="146">
        <f t="shared" si="163"/>
        <v>4921887.5763746304</v>
      </c>
      <c r="AK194" s="146">
        <f t="shared" si="163"/>
        <v>4921887.5763746304</v>
      </c>
      <c r="AL194" s="146">
        <f t="shared" si="163"/>
        <v>4921887.5763746304</v>
      </c>
      <c r="AM194" s="146">
        <f t="shared" si="163"/>
        <v>4921887.5763746304</v>
      </c>
      <c r="AN194" s="146">
        <f t="shared" si="163"/>
        <v>4921887.5763746304</v>
      </c>
      <c r="AP194" s="146">
        <f>$D194+(Y194*0.5)</f>
        <v>38238528.051729895</v>
      </c>
      <c r="AQ194" s="146">
        <f>$D194+Y194+(Z194*0.5)</f>
        <v>44951891.975766383</v>
      </c>
      <c r="AR194" s="146">
        <f>AQ194+(Z194*0.5)+(AA194*0.5)</f>
        <v>52934862.341035903</v>
      </c>
      <c r="AS194" s="146">
        <f t="shared" ref="AS194:BE194" si="164">AR194+(AA194*0.5)+(AB194*0.5)</f>
        <v>57838627.622186147</v>
      </c>
      <c r="AT194" s="146">
        <f t="shared" si="164"/>
        <v>62760515.198560782</v>
      </c>
      <c r="AU194" s="146">
        <f t="shared" si="164"/>
        <v>67682402.774935409</v>
      </c>
      <c r="AV194" s="146">
        <f t="shared" si="164"/>
        <v>72604290.35131003</v>
      </c>
      <c r="AW194" s="146">
        <f t="shared" si="164"/>
        <v>77526177.92768465</v>
      </c>
      <c r="AX194" s="146">
        <f t="shared" si="164"/>
        <v>82448065.50405927</v>
      </c>
      <c r="AY194" s="146">
        <f t="shared" si="164"/>
        <v>87369953.08043389</v>
      </c>
      <c r="AZ194" s="146">
        <f t="shared" si="164"/>
        <v>92291840.65680851</v>
      </c>
      <c r="BA194" s="146">
        <f t="shared" si="164"/>
        <v>97213728.233183131</v>
      </c>
      <c r="BB194" s="146">
        <f t="shared" si="164"/>
        <v>102135615.80955775</v>
      </c>
      <c r="BC194" s="146">
        <f t="shared" si="164"/>
        <v>107057503.38593237</v>
      </c>
      <c r="BD194" s="146">
        <f t="shared" si="164"/>
        <v>111979390.96230699</v>
      </c>
      <c r="BE194" s="146">
        <f t="shared" si="164"/>
        <v>116901278.53868161</v>
      </c>
      <c r="BG194" s="146">
        <f>AP194*$T195</f>
        <v>1926936.2361591684</v>
      </c>
      <c r="BH194" s="146">
        <f>(AQ194*$T195*0.5)+(AQ194*$V195*0.5)</f>
        <v>1757338.5637094956</v>
      </c>
      <c r="BI194" s="146">
        <f>(AR194*$V195)</f>
        <v>1471324.0861262954</v>
      </c>
      <c r="BJ194" s="146">
        <f t="shared" ref="BJ194:BV194" si="165">(AS194*$V195)</f>
        <v>1607624.203889576</v>
      </c>
      <c r="BK194" s="146">
        <f t="shared" si="165"/>
        <v>1744428.0307073498</v>
      </c>
      <c r="BL194" s="146">
        <f t="shared" si="165"/>
        <v>1881231.8575251235</v>
      </c>
      <c r="BM194" s="146">
        <f t="shared" si="165"/>
        <v>2018035.684342897</v>
      </c>
      <c r="BN194" s="146">
        <f t="shared" si="165"/>
        <v>2154839.5111606703</v>
      </c>
      <c r="BO194" s="146">
        <f t="shared" si="165"/>
        <v>2291643.3379784441</v>
      </c>
      <c r="BP194" s="146">
        <f t="shared" si="165"/>
        <v>2428447.1647962173</v>
      </c>
      <c r="BQ194" s="146">
        <f t="shared" si="165"/>
        <v>2565250.9916139911</v>
      </c>
      <c r="BR194" s="146">
        <f t="shared" si="165"/>
        <v>2702054.8184317644</v>
      </c>
      <c r="BS194" s="146">
        <f t="shared" si="165"/>
        <v>2838858.6452495377</v>
      </c>
      <c r="BT194" s="146">
        <f t="shared" si="165"/>
        <v>2975662.4720673114</v>
      </c>
      <c r="BU194" s="146">
        <f t="shared" si="165"/>
        <v>3112466.2988850847</v>
      </c>
      <c r="BV194" s="146">
        <f t="shared" si="165"/>
        <v>3249270.1257028584</v>
      </c>
      <c r="BX194" s="150">
        <f>F194-BG194</f>
        <v>-22647633.236159168</v>
      </c>
      <c r="BY194" s="150">
        <f>BX194-BH194</f>
        <v>-24404971.799868666</v>
      </c>
      <c r="BZ194" s="150">
        <f>BY194-BI194</f>
        <v>-25876295.88599496</v>
      </c>
      <c r="CA194" s="146">
        <f t="shared" ref="CA194:CM194" si="166">BZ194-BJ194</f>
        <v>-27483920.089884534</v>
      </c>
      <c r="CB194" s="146">
        <f t="shared" si="166"/>
        <v>-29228348.120591883</v>
      </c>
      <c r="CC194" s="146">
        <f t="shared" si="166"/>
        <v>-31109579.978117008</v>
      </c>
      <c r="CD194" s="146">
        <f t="shared" si="166"/>
        <v>-33127615.662459906</v>
      </c>
      <c r="CE194" s="146">
        <f t="shared" si="166"/>
        <v>-35282455.173620574</v>
      </c>
      <c r="CF194" s="146">
        <f t="shared" si="166"/>
        <v>-37574098.511599019</v>
      </c>
      <c r="CG194" s="146">
        <f t="shared" si="166"/>
        <v>-40002545.676395237</v>
      </c>
      <c r="CH194" s="146">
        <f t="shared" si="166"/>
        <v>-42567796.668009229</v>
      </c>
      <c r="CI194" s="146">
        <f t="shared" si="166"/>
        <v>-45269851.486440994</v>
      </c>
      <c r="CJ194" s="146">
        <f t="shared" si="166"/>
        <v>-48108710.131690532</v>
      </c>
      <c r="CK194" s="146">
        <f t="shared" si="166"/>
        <v>-51084372.603757843</v>
      </c>
      <c r="CL194" s="146">
        <f t="shared" si="166"/>
        <v>-54196838.902642928</v>
      </c>
      <c r="CM194" s="146">
        <f t="shared" si="166"/>
        <v>-57446109.028345786</v>
      </c>
      <c r="CO194" s="150">
        <f>D194+Y194</f>
        <v>39411743.10345979</v>
      </c>
      <c r="CP194" s="150">
        <f>CO194+Z194</f>
        <v>50492040.848072976</v>
      </c>
      <c r="CQ194" s="150">
        <f t="shared" ref="CQ194:DD194" si="167">CP194+AA194</f>
        <v>55377683.833998822</v>
      </c>
      <c r="CR194" s="150">
        <f t="shared" si="167"/>
        <v>60299571.410373449</v>
      </c>
      <c r="CS194" s="150">
        <f t="shared" si="167"/>
        <v>65221458.986748077</v>
      </c>
      <c r="CT194" s="150">
        <f t="shared" si="167"/>
        <v>70143346.563122705</v>
      </c>
      <c r="CU194" s="150">
        <f t="shared" si="167"/>
        <v>75065234.13949734</v>
      </c>
      <c r="CV194" s="150">
        <f t="shared" si="167"/>
        <v>79987121.715871975</v>
      </c>
      <c r="CW194" s="150">
        <f t="shared" si="167"/>
        <v>84909009.29224661</v>
      </c>
      <c r="CX194" s="150">
        <f t="shared" si="167"/>
        <v>89830896.868621245</v>
      </c>
      <c r="CY194" s="150">
        <f t="shared" si="167"/>
        <v>94752784.44499588</v>
      </c>
      <c r="CZ194" s="150">
        <f t="shared" si="167"/>
        <v>99674672.021370515</v>
      </c>
      <c r="DA194" s="150">
        <f t="shared" si="167"/>
        <v>104596559.59774515</v>
      </c>
      <c r="DB194" s="150">
        <f t="shared" si="167"/>
        <v>109518447.17411979</v>
      </c>
      <c r="DC194" s="150">
        <f t="shared" si="167"/>
        <v>114440334.75049442</v>
      </c>
      <c r="DD194" s="150">
        <f t="shared" si="167"/>
        <v>119362222.32686906</v>
      </c>
      <c r="DF194" s="146">
        <f>DD194+CM194</f>
        <v>61916113.29852327</v>
      </c>
      <c r="DH194" s="150">
        <f>L194</f>
        <v>2223918.7799999998</v>
      </c>
      <c r="DJ194" s="150">
        <f>DF194+DH194</f>
        <v>64140032.078523271</v>
      </c>
    </row>
    <row r="195" spans="1:114" x14ac:dyDescent="0.2">
      <c r="A195" s="157"/>
      <c r="B195" s="143"/>
      <c r="C195" s="143"/>
      <c r="D195" s="146"/>
      <c r="E195" s="146"/>
      <c r="F195" s="146"/>
      <c r="G195" s="146"/>
      <c r="H195" s="146"/>
      <c r="I195" s="146"/>
      <c r="J195" s="156"/>
      <c r="K195" s="146"/>
      <c r="L195" s="146"/>
      <c r="M195" s="146"/>
      <c r="N195" s="146"/>
      <c r="O195" s="143"/>
      <c r="P195" s="167"/>
      <c r="Q195" s="167"/>
      <c r="R195" s="167"/>
      <c r="S195" s="167"/>
      <c r="T195" s="167">
        <f>T194/D194</f>
        <v>5.0392531677798058E-2</v>
      </c>
      <c r="U195" s="167"/>
      <c r="V195" s="167">
        <f>V194/D194</f>
        <v>2.7794992204706326E-2</v>
      </c>
      <c r="W195" s="167"/>
      <c r="X195" s="167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</row>
    <row r="196" spans="1:114" x14ac:dyDescent="0.2">
      <c r="A196" s="157" t="s">
        <v>340</v>
      </c>
      <c r="B196" s="143"/>
      <c r="C196" s="143"/>
      <c r="D196" s="146"/>
      <c r="E196" s="146"/>
      <c r="F196" s="146"/>
      <c r="G196" s="146"/>
      <c r="H196" s="146"/>
      <c r="I196" s="146"/>
      <c r="J196" s="156"/>
      <c r="K196" s="146"/>
      <c r="L196" s="146"/>
      <c r="M196" s="146"/>
      <c r="N196" s="146"/>
      <c r="O196" s="143"/>
      <c r="P196" s="168" t="s">
        <v>668</v>
      </c>
      <c r="Q196" s="168"/>
      <c r="R196" s="168"/>
      <c r="S196" s="168"/>
      <c r="T196" s="146"/>
      <c r="U196" s="167"/>
      <c r="V196" s="146"/>
      <c r="W196" s="146"/>
      <c r="X196" s="146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</row>
    <row r="197" spans="1:114" x14ac:dyDescent="0.2">
      <c r="A197" s="143"/>
      <c r="B197" s="143" t="s">
        <v>358</v>
      </c>
      <c r="C197" s="143"/>
      <c r="D197" s="146">
        <v>6602221</v>
      </c>
      <c r="E197" s="146"/>
      <c r="F197" s="146">
        <v>-932146</v>
      </c>
      <c r="G197" s="146"/>
      <c r="H197" s="146">
        <f t="shared" ref="H197:H200" si="168">SUM(D197:F197)</f>
        <v>5670075</v>
      </c>
      <c r="I197" s="146"/>
      <c r="J197" s="156">
        <v>-0.11</v>
      </c>
      <c r="K197" s="146"/>
      <c r="L197" s="146">
        <f t="shared" ref="L197:L200" si="169">D197*-J197</f>
        <v>726244.31</v>
      </c>
      <c r="M197" s="143"/>
      <c r="N197" s="150">
        <f t="shared" ref="N197:N200" si="170">H197+L197</f>
        <v>6396319.3100000005</v>
      </c>
      <c r="O197" s="143"/>
      <c r="P197" s="168">
        <f>R197</f>
        <v>2.9600000000000001E-2</v>
      </c>
      <c r="Q197" s="167"/>
      <c r="R197" s="167">
        <v>2.9600000000000001E-2</v>
      </c>
      <c r="S197" s="167"/>
      <c r="T197" s="146">
        <f t="shared" si="161"/>
        <v>195425.74160000001</v>
      </c>
      <c r="U197" s="167"/>
      <c r="V197" s="146">
        <f t="shared" si="162"/>
        <v>195425.74160000001</v>
      </c>
      <c r="W197" s="146"/>
      <c r="X197" s="146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</row>
    <row r="198" spans="1:114" x14ac:dyDescent="0.2">
      <c r="A198" s="143"/>
      <c r="B198" s="143" t="s">
        <v>354</v>
      </c>
      <c r="C198" s="143"/>
      <c r="D198" s="146">
        <v>7693302</v>
      </c>
      <c r="E198" s="146"/>
      <c r="F198" s="146">
        <v>-805132</v>
      </c>
      <c r="G198" s="146"/>
      <c r="H198" s="146">
        <f t="shared" si="168"/>
        <v>6888170</v>
      </c>
      <c r="I198" s="146"/>
      <c r="J198" s="156">
        <v>-0.06</v>
      </c>
      <c r="K198" s="146"/>
      <c r="L198" s="146">
        <f t="shared" si="169"/>
        <v>461598.12</v>
      </c>
      <c r="M198" s="143"/>
      <c r="N198" s="150">
        <f t="shared" si="170"/>
        <v>7349768.1200000001</v>
      </c>
      <c r="O198" s="143"/>
      <c r="P198" s="168">
        <f>R198</f>
        <v>4.6600000000000003E-2</v>
      </c>
      <c r="Q198" s="167"/>
      <c r="R198" s="167">
        <v>4.6600000000000003E-2</v>
      </c>
      <c r="S198" s="167"/>
      <c r="T198" s="146">
        <f t="shared" si="161"/>
        <v>358507.87320000003</v>
      </c>
      <c r="U198" s="167"/>
      <c r="V198" s="146">
        <f t="shared" si="162"/>
        <v>358507.87320000003</v>
      </c>
      <c r="W198" s="146"/>
      <c r="X198" s="146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</row>
    <row r="199" spans="1:114" x14ac:dyDescent="0.2">
      <c r="A199" s="143"/>
      <c r="B199" s="143" t="s">
        <v>355</v>
      </c>
      <c r="C199" s="143"/>
      <c r="D199" s="146">
        <v>2320474</v>
      </c>
      <c r="E199" s="146"/>
      <c r="F199" s="146">
        <v>-1248052</v>
      </c>
      <c r="G199" s="146"/>
      <c r="H199" s="146">
        <f t="shared" si="168"/>
        <v>1072422</v>
      </c>
      <c r="I199" s="146"/>
      <c r="J199" s="156">
        <v>-0.09</v>
      </c>
      <c r="K199" s="146"/>
      <c r="L199" s="146">
        <f t="shared" si="169"/>
        <v>208842.66</v>
      </c>
      <c r="M199" s="143"/>
      <c r="N199" s="150">
        <f t="shared" si="170"/>
        <v>1281264.6599999999</v>
      </c>
      <c r="O199" s="143"/>
      <c r="P199" s="168">
        <f>R199</f>
        <v>2.46E-2</v>
      </c>
      <c r="Q199" s="167"/>
      <c r="R199" s="167">
        <v>2.46E-2</v>
      </c>
      <c r="S199" s="167"/>
      <c r="T199" s="146">
        <f t="shared" si="161"/>
        <v>57083.660400000001</v>
      </c>
      <c r="U199" s="167"/>
      <c r="V199" s="146">
        <f t="shared" si="162"/>
        <v>57083.660400000001</v>
      </c>
      <c r="W199" s="146"/>
      <c r="X199" s="146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</row>
    <row r="200" spans="1:114" x14ac:dyDescent="0.2">
      <c r="A200" s="143"/>
      <c r="B200" s="143"/>
      <c r="C200" s="143"/>
      <c r="D200" s="152"/>
      <c r="E200" s="146"/>
      <c r="F200" s="152"/>
      <c r="G200" s="146"/>
      <c r="H200" s="152">
        <f t="shared" si="168"/>
        <v>0</v>
      </c>
      <c r="I200" s="146"/>
      <c r="J200" s="156">
        <v>-0.06</v>
      </c>
      <c r="K200" s="146"/>
      <c r="L200" s="152">
        <f t="shared" si="169"/>
        <v>0</v>
      </c>
      <c r="M200" s="143"/>
      <c r="N200" s="153">
        <f t="shared" si="170"/>
        <v>0</v>
      </c>
      <c r="O200" s="143"/>
      <c r="P200" s="168"/>
      <c r="Q200" s="167"/>
      <c r="R200" s="167"/>
      <c r="S200" s="167"/>
      <c r="T200" s="152">
        <f t="shared" si="161"/>
        <v>0</v>
      </c>
      <c r="U200" s="167"/>
      <c r="V200" s="152">
        <f t="shared" si="162"/>
        <v>0</v>
      </c>
      <c r="W200" s="155"/>
      <c r="X200" s="155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</row>
    <row r="201" spans="1:114" x14ac:dyDescent="0.2">
      <c r="A201" s="143"/>
      <c r="B201" s="143" t="s">
        <v>295</v>
      </c>
      <c r="C201" s="143"/>
      <c r="D201" s="146">
        <f>SUM(D197:D200)</f>
        <v>16615997</v>
      </c>
      <c r="E201" s="146"/>
      <c r="F201" s="146">
        <f>SUM(F197:F200)</f>
        <v>-2985330</v>
      </c>
      <c r="G201" s="146"/>
      <c r="H201" s="146">
        <f>SUM(H197:H200)</f>
        <v>13630667</v>
      </c>
      <c r="I201" s="146"/>
      <c r="J201" s="156"/>
      <c r="K201" s="146"/>
      <c r="L201" s="146">
        <f>SUM(L197:L200)</f>
        <v>1396685.09</v>
      </c>
      <c r="M201" s="146"/>
      <c r="N201" s="146">
        <f>SUM(N197:N200)</f>
        <v>15027352.09</v>
      </c>
      <c r="O201" s="143"/>
      <c r="P201" s="167"/>
      <c r="Q201" s="167"/>
      <c r="R201" s="167"/>
      <c r="S201" s="167"/>
      <c r="T201" s="146">
        <f>SUM(T196:T200)</f>
        <v>611017.27520000015</v>
      </c>
      <c r="U201" s="167"/>
      <c r="V201" s="146">
        <f>SUM(V196:V200)</f>
        <v>611017.27520000015</v>
      </c>
      <c r="W201" s="146"/>
      <c r="X201" s="167">
        <f>D201/$D$204</f>
        <v>4.3195390059030996E-2</v>
      </c>
      <c r="Y201" s="146">
        <f>$Y$6*X201*0.5</f>
        <v>1051880.380985789</v>
      </c>
      <c r="Z201" s="146">
        <f>Z$6*$X201</f>
        <v>4967183.0393985724</v>
      </c>
      <c r="AA201" s="146">
        <f t="shared" ref="AA201:AN201" si="171">AA$6*$X201</f>
        <v>2190183.2907013334</v>
      </c>
      <c r="AB201" s="146">
        <f t="shared" si="171"/>
        <v>2206431.3662582082</v>
      </c>
      <c r="AC201" s="146">
        <f t="shared" si="171"/>
        <v>2206431.3662582082</v>
      </c>
      <c r="AD201" s="146">
        <f t="shared" si="171"/>
        <v>2206431.3662582082</v>
      </c>
      <c r="AE201" s="146">
        <f t="shared" si="171"/>
        <v>2206431.3662582082</v>
      </c>
      <c r="AF201" s="146">
        <f t="shared" si="171"/>
        <v>2206431.3662582082</v>
      </c>
      <c r="AG201" s="146">
        <f t="shared" si="171"/>
        <v>2206431.3662582082</v>
      </c>
      <c r="AH201" s="146">
        <f t="shared" si="171"/>
        <v>2206431.3662582082</v>
      </c>
      <c r="AI201" s="146">
        <f t="shared" si="171"/>
        <v>2206431.3662582082</v>
      </c>
      <c r="AJ201" s="146">
        <f t="shared" si="171"/>
        <v>2206431.3662582082</v>
      </c>
      <c r="AK201" s="146">
        <f t="shared" si="171"/>
        <v>2206431.3662582082</v>
      </c>
      <c r="AL201" s="146">
        <f t="shared" si="171"/>
        <v>2206431.3662582082</v>
      </c>
      <c r="AM201" s="146">
        <f t="shared" si="171"/>
        <v>2206431.3662582082</v>
      </c>
      <c r="AN201" s="146">
        <f t="shared" si="171"/>
        <v>2206431.3662582082</v>
      </c>
      <c r="AP201" s="146">
        <f>$D201+(Y201*0.5)</f>
        <v>17141937.190492895</v>
      </c>
      <c r="AQ201" s="146">
        <f>$D201+Y201+(Z201*0.5)</f>
        <v>20151468.900685076</v>
      </c>
      <c r="AR201" s="146">
        <f>AQ201+(Z201*0.5)+(AA201*0.5)</f>
        <v>23730152.065735027</v>
      </c>
      <c r="AS201" s="146">
        <f t="shared" ref="AS201:BE201" si="172">AR201+(AA201*0.5)+(AB201*0.5)</f>
        <v>25928459.394214798</v>
      </c>
      <c r="AT201" s="146">
        <f t="shared" si="172"/>
        <v>28134890.760473009</v>
      </c>
      <c r="AU201" s="146">
        <f t="shared" si="172"/>
        <v>30341322.126731221</v>
      </c>
      <c r="AV201" s="146">
        <f t="shared" si="172"/>
        <v>32547753.492989432</v>
      </c>
      <c r="AW201" s="146">
        <f t="shared" si="172"/>
        <v>34754184.85924764</v>
      </c>
      <c r="AX201" s="146">
        <f t="shared" si="172"/>
        <v>36960616.225505844</v>
      </c>
      <c r="AY201" s="146">
        <f t="shared" si="172"/>
        <v>39167047.591764048</v>
      </c>
      <c r="AZ201" s="146">
        <f t="shared" si="172"/>
        <v>41373478.958022252</v>
      </c>
      <c r="BA201" s="146">
        <f t="shared" si="172"/>
        <v>43579910.324280456</v>
      </c>
      <c r="BB201" s="146">
        <f t="shared" si="172"/>
        <v>45786341.69053866</v>
      </c>
      <c r="BC201" s="146">
        <f t="shared" si="172"/>
        <v>47992773.056796864</v>
      </c>
      <c r="BD201" s="146">
        <f t="shared" si="172"/>
        <v>50199204.423055068</v>
      </c>
      <c r="BE201" s="146">
        <f t="shared" si="172"/>
        <v>52405635.789313272</v>
      </c>
      <c r="BG201" s="146">
        <f>AP201*$T202</f>
        <v>630357.5857521228</v>
      </c>
      <c r="BH201" s="146">
        <f>(AQ201*$T202*0.5)+(AQ201*$V202*0.5)</f>
        <v>741026.59136097203</v>
      </c>
      <c r="BI201" s="146">
        <f>(AR201*$V202)</f>
        <v>872624.90811036329</v>
      </c>
      <c r="BJ201" s="146">
        <f t="shared" ref="BJ201:BV201" si="173">(AS201*$V202)</f>
        <v>953462.89537648403</v>
      </c>
      <c r="BK201" s="146">
        <f t="shared" si="173"/>
        <v>1034599.6265233967</v>
      </c>
      <c r="BL201" s="146">
        <f t="shared" si="173"/>
        <v>1115736.3576703093</v>
      </c>
      <c r="BM201" s="146">
        <f t="shared" si="173"/>
        <v>1196873.0888172218</v>
      </c>
      <c r="BN201" s="146">
        <f t="shared" si="173"/>
        <v>1278009.8199641341</v>
      </c>
      <c r="BO201" s="146">
        <f t="shared" si="173"/>
        <v>1359146.5511110465</v>
      </c>
      <c r="BP201" s="146">
        <f t="shared" si="173"/>
        <v>1440283.2822579588</v>
      </c>
      <c r="BQ201" s="146">
        <f t="shared" si="173"/>
        <v>1521420.0134048711</v>
      </c>
      <c r="BR201" s="146">
        <f t="shared" si="173"/>
        <v>1602556.7445517834</v>
      </c>
      <c r="BS201" s="146">
        <f t="shared" si="173"/>
        <v>1683693.4756986958</v>
      </c>
      <c r="BT201" s="146">
        <f t="shared" si="173"/>
        <v>1764830.2068456081</v>
      </c>
      <c r="BU201" s="146">
        <f t="shared" si="173"/>
        <v>1845966.9379925204</v>
      </c>
      <c r="BV201" s="146">
        <f t="shared" si="173"/>
        <v>1927103.6691394327</v>
      </c>
      <c r="BX201" s="150">
        <f>F201-BG201</f>
        <v>-3615687.585752123</v>
      </c>
      <c r="BY201" s="150">
        <f>BX201-BH201</f>
        <v>-4356714.1771130953</v>
      </c>
      <c r="BZ201" s="150">
        <f>BY201-BI201</f>
        <v>-5229339.0852234587</v>
      </c>
      <c r="CA201" s="146">
        <f t="shared" ref="CA201:CM201" si="174">BZ201-BJ201</f>
        <v>-6182801.9805999426</v>
      </c>
      <c r="CB201" s="146">
        <f t="shared" si="174"/>
        <v>-7217401.6071233395</v>
      </c>
      <c r="CC201" s="146">
        <f t="shared" si="174"/>
        <v>-8333137.9647936486</v>
      </c>
      <c r="CD201" s="146">
        <f t="shared" si="174"/>
        <v>-9530011.0536108706</v>
      </c>
      <c r="CE201" s="146">
        <f t="shared" si="174"/>
        <v>-10808020.873575006</v>
      </c>
      <c r="CF201" s="146">
        <f t="shared" si="174"/>
        <v>-12167167.424686052</v>
      </c>
      <c r="CG201" s="146">
        <f t="shared" si="174"/>
        <v>-13607450.706944011</v>
      </c>
      <c r="CH201" s="146">
        <f t="shared" si="174"/>
        <v>-15128870.720348882</v>
      </c>
      <c r="CI201" s="146">
        <f t="shared" si="174"/>
        <v>-16731427.464900665</v>
      </c>
      <c r="CJ201" s="146">
        <f t="shared" si="174"/>
        <v>-18415120.94059936</v>
      </c>
      <c r="CK201" s="146">
        <f t="shared" si="174"/>
        <v>-20179951.147444967</v>
      </c>
      <c r="CL201" s="146">
        <f t="shared" si="174"/>
        <v>-22025918.085437488</v>
      </c>
      <c r="CM201" s="146">
        <f t="shared" si="174"/>
        <v>-23953021.754576921</v>
      </c>
      <c r="CO201" s="150">
        <f>D201+Y201</f>
        <v>17667877.380985789</v>
      </c>
      <c r="CP201" s="150">
        <f>CO201+Z201</f>
        <v>22635060.420384362</v>
      </c>
      <c r="CQ201" s="150">
        <f t="shared" ref="CQ201:DD201" si="175">CP201+AA201</f>
        <v>24825243.711085696</v>
      </c>
      <c r="CR201" s="150">
        <f t="shared" si="175"/>
        <v>27031675.077343903</v>
      </c>
      <c r="CS201" s="150">
        <f t="shared" si="175"/>
        <v>29238106.443602111</v>
      </c>
      <c r="CT201" s="150">
        <f t="shared" si="175"/>
        <v>31444537.809860319</v>
      </c>
      <c r="CU201" s="150">
        <f t="shared" si="175"/>
        <v>33650969.17611853</v>
      </c>
      <c r="CV201" s="150">
        <f t="shared" si="175"/>
        <v>35857400.542376742</v>
      </c>
      <c r="CW201" s="150">
        <f t="shared" si="175"/>
        <v>38063831.908634953</v>
      </c>
      <c r="CX201" s="150">
        <f t="shared" si="175"/>
        <v>40270263.274893165</v>
      </c>
      <c r="CY201" s="150">
        <f t="shared" si="175"/>
        <v>42476694.641151376</v>
      </c>
      <c r="CZ201" s="150">
        <f t="shared" si="175"/>
        <v>44683126.007409588</v>
      </c>
      <c r="DA201" s="150">
        <f t="shared" si="175"/>
        <v>46889557.373667799</v>
      </c>
      <c r="DB201" s="150">
        <f t="shared" si="175"/>
        <v>49095988.73992601</v>
      </c>
      <c r="DC201" s="150">
        <f t="shared" si="175"/>
        <v>51302420.106184222</v>
      </c>
      <c r="DD201" s="150">
        <f t="shared" si="175"/>
        <v>53508851.472442433</v>
      </c>
      <c r="DF201" s="146">
        <f>DD201+CM201</f>
        <v>29555829.717865512</v>
      </c>
      <c r="DH201" s="150">
        <f>L201</f>
        <v>1396685.09</v>
      </c>
      <c r="DJ201" s="150">
        <f>DF201+DH201</f>
        <v>30952514.807865512</v>
      </c>
    </row>
    <row r="202" spans="1:114" x14ac:dyDescent="0.2">
      <c r="A202" s="143"/>
      <c r="B202" s="143"/>
      <c r="C202" s="143"/>
      <c r="D202" s="146"/>
      <c r="E202" s="146"/>
      <c r="F202" s="146"/>
      <c r="G202" s="146"/>
      <c r="H202" s="146"/>
      <c r="I202" s="146"/>
      <c r="J202" s="156"/>
      <c r="K202" s="146"/>
      <c r="L202" s="146"/>
      <c r="M202" s="146"/>
      <c r="N202" s="146"/>
      <c r="O202" s="143"/>
      <c r="P202" s="167"/>
      <c r="Q202" s="167"/>
      <c r="R202" s="167"/>
      <c r="S202" s="167"/>
      <c r="T202" s="167">
        <f>T201/D201</f>
        <v>3.6772832542037663E-2</v>
      </c>
      <c r="U202" s="167"/>
      <c r="V202" s="167">
        <f>V201/D201</f>
        <v>3.6772832542037663E-2</v>
      </c>
      <c r="W202" s="167"/>
      <c r="X202" s="167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</row>
    <row r="203" spans="1:114" x14ac:dyDescent="0.2">
      <c r="A203" s="143"/>
      <c r="B203" s="143"/>
      <c r="C203" s="143"/>
      <c r="D203" s="146"/>
      <c r="E203" s="146"/>
      <c r="F203" s="146"/>
      <c r="G203" s="146"/>
      <c r="H203" s="146"/>
      <c r="I203" s="146"/>
      <c r="J203" s="156"/>
      <c r="K203" s="146"/>
      <c r="L203" s="146"/>
      <c r="M203" s="146"/>
      <c r="N203" s="146"/>
      <c r="O203" s="143"/>
      <c r="P203" s="167"/>
      <c r="Q203" s="167"/>
      <c r="R203" s="167"/>
      <c r="S203" s="167"/>
      <c r="T203" s="167"/>
      <c r="U203" s="167"/>
      <c r="V203" s="167"/>
      <c r="W203" s="167"/>
      <c r="X203" s="167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</row>
    <row r="204" spans="1:114" ht="15.75" thickBot="1" x14ac:dyDescent="0.25">
      <c r="A204" s="143"/>
      <c r="B204" s="143" t="s">
        <v>322</v>
      </c>
      <c r="C204" s="143"/>
      <c r="D204" s="154">
        <f>D104+D113+D122+D131+D140+D149+D158+D167+D176+D185+D194+D201</f>
        <v>384670609</v>
      </c>
      <c r="E204" s="146"/>
      <c r="F204" s="154">
        <f>F104+F113+F122+F131+F140+F149+F158+F167+F176+F185+F194+F201</f>
        <v>-149359009</v>
      </c>
      <c r="G204" s="146"/>
      <c r="H204" s="154">
        <f>H104+H113+H122+H131+H140+H149+H158+H167+H176+H185+H194+H201</f>
        <v>235311600</v>
      </c>
      <c r="I204" s="146"/>
      <c r="J204" s="156"/>
      <c r="K204" s="146"/>
      <c r="L204" s="154">
        <f>L104+L113+L122+L131+L140+L149+L158+L167+L176+L185+L194+L201</f>
        <v>34217329.160000004</v>
      </c>
      <c r="M204" s="146"/>
      <c r="N204" s="154">
        <f>N104+N113+N122+N131+N140+N149+N158+N167+N176+N185+N194+N201</f>
        <v>269528929.16000003</v>
      </c>
      <c r="O204" s="143"/>
      <c r="P204" s="167"/>
      <c r="Q204" s="167"/>
      <c r="R204" s="167"/>
      <c r="S204" s="167"/>
      <c r="T204" s="154">
        <f>T104+T113+T122+T131+T140+T149+T158+T167+T176+T185+T194+T201</f>
        <v>15675192.604800001</v>
      </c>
      <c r="U204" s="167"/>
      <c r="V204" s="154">
        <f>V104+V113+V122+V131+V140+V149+V158+V167+V176+V185+V194+V201</f>
        <v>12049262.042599998</v>
      </c>
      <c r="W204" s="155"/>
      <c r="X204" s="172">
        <f t="shared" ref="X204:AN204" si="176">SUM(X98:X201)</f>
        <v>0.99999999999999978</v>
      </c>
      <c r="Y204" s="146">
        <f t="shared" si="176"/>
        <v>24351681.5</v>
      </c>
      <c r="Z204" s="146">
        <f t="shared" si="176"/>
        <v>114993360</v>
      </c>
      <c r="AA204" s="146">
        <f t="shared" si="176"/>
        <v>50704098</v>
      </c>
      <c r="AB204" s="146">
        <f t="shared" si="176"/>
        <v>51080251</v>
      </c>
      <c r="AC204" s="146">
        <f t="shared" si="176"/>
        <v>51080251</v>
      </c>
      <c r="AD204" s="146">
        <f t="shared" si="176"/>
        <v>51080251</v>
      </c>
      <c r="AE204" s="146">
        <f t="shared" si="176"/>
        <v>51080251</v>
      </c>
      <c r="AF204" s="146">
        <f t="shared" si="176"/>
        <v>51080251</v>
      </c>
      <c r="AG204" s="146">
        <f t="shared" si="176"/>
        <v>51080251</v>
      </c>
      <c r="AH204" s="146">
        <f t="shared" si="176"/>
        <v>51080251</v>
      </c>
      <c r="AI204" s="146">
        <f t="shared" si="176"/>
        <v>51080251</v>
      </c>
      <c r="AJ204" s="146">
        <f t="shared" si="176"/>
        <v>51080251</v>
      </c>
      <c r="AK204" s="146">
        <f t="shared" si="176"/>
        <v>51080251</v>
      </c>
      <c r="AL204" s="146">
        <f t="shared" si="176"/>
        <v>51080251</v>
      </c>
      <c r="AM204" s="146">
        <f t="shared" si="176"/>
        <v>51080251</v>
      </c>
      <c r="AN204" s="146">
        <f t="shared" si="176"/>
        <v>51080251</v>
      </c>
      <c r="AP204" s="146">
        <f t="shared" ref="AP204:BE204" si="177">SUM(AP98:AP201)</f>
        <v>396846449.75</v>
      </c>
      <c r="AQ204" s="146">
        <f t="shared" si="177"/>
        <v>466518970.49999994</v>
      </c>
      <c r="AR204" s="146">
        <f t="shared" si="177"/>
        <v>549367699.5</v>
      </c>
      <c r="AS204" s="146">
        <f t="shared" si="177"/>
        <v>600259874</v>
      </c>
      <c r="AT204" s="146">
        <f t="shared" si="177"/>
        <v>651340125.00000024</v>
      </c>
      <c r="AU204" s="146">
        <f t="shared" si="177"/>
        <v>702420376.00000012</v>
      </c>
      <c r="AV204" s="146">
        <f t="shared" si="177"/>
        <v>753500627.00000012</v>
      </c>
      <c r="AW204" s="146">
        <f t="shared" si="177"/>
        <v>804580878.00000012</v>
      </c>
      <c r="AX204" s="146">
        <f t="shared" si="177"/>
        <v>855661129.00000024</v>
      </c>
      <c r="AY204" s="146">
        <f t="shared" si="177"/>
        <v>906741380.00000012</v>
      </c>
      <c r="AZ204" s="146">
        <f t="shared" si="177"/>
        <v>957821631</v>
      </c>
      <c r="BA204" s="146">
        <f t="shared" si="177"/>
        <v>1008901882.0000001</v>
      </c>
      <c r="BB204" s="146">
        <f t="shared" si="177"/>
        <v>1059982133</v>
      </c>
      <c r="BC204" s="146">
        <f t="shared" si="177"/>
        <v>1111062384</v>
      </c>
      <c r="BD204" s="146">
        <f t="shared" si="177"/>
        <v>1162142635.0000002</v>
      </c>
      <c r="BE204" s="146">
        <f t="shared" si="177"/>
        <v>1213222886</v>
      </c>
      <c r="DF204" s="146">
        <f>SUM(DF98:DF201)</f>
        <v>669981653.74025583</v>
      </c>
      <c r="DH204" s="146">
        <f>SUM(DH98:DH201)</f>
        <v>34217329.160000004</v>
      </c>
      <c r="DJ204" s="146">
        <f>SUM(DJ98:DJ201)</f>
        <v>704198982.90025568</v>
      </c>
    </row>
    <row r="205" spans="1:114" ht="15.75" thickTop="1" x14ac:dyDescent="0.2">
      <c r="A205" s="143"/>
      <c r="B205" s="143"/>
      <c r="C205" s="143"/>
      <c r="D205" s="155"/>
      <c r="E205" s="146"/>
      <c r="F205" s="155"/>
      <c r="G205" s="146"/>
      <c r="H205" s="155"/>
      <c r="I205" s="146"/>
      <c r="J205" s="156"/>
      <c r="K205" s="146"/>
      <c r="L205" s="155"/>
      <c r="M205" s="146"/>
      <c r="N205" s="155"/>
      <c r="O205" s="143"/>
      <c r="P205" s="167"/>
      <c r="Q205" s="167"/>
      <c r="R205" s="167"/>
      <c r="S205" s="167"/>
      <c r="T205" s="167"/>
      <c r="U205" s="167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</row>
    <row r="206" spans="1:114" x14ac:dyDescent="0.2">
      <c r="A206" s="143"/>
      <c r="B206" s="143"/>
      <c r="C206" s="143"/>
      <c r="D206" s="155"/>
      <c r="E206" s="146"/>
      <c r="F206" s="155"/>
      <c r="G206" s="146"/>
      <c r="H206" s="155"/>
      <c r="I206" s="146"/>
      <c r="J206" s="156"/>
      <c r="K206" s="146"/>
      <c r="L206" s="155"/>
      <c r="M206" s="146"/>
      <c r="N206" s="155"/>
      <c r="O206" s="143"/>
      <c r="P206" s="167"/>
      <c r="Q206" s="167"/>
      <c r="R206" s="167"/>
      <c r="S206" s="167"/>
      <c r="T206" s="167"/>
      <c r="U206" s="167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</row>
    <row r="207" spans="1:114" x14ac:dyDescent="0.2">
      <c r="A207" s="143"/>
      <c r="B207" s="143" t="s">
        <v>341</v>
      </c>
      <c r="C207" s="143"/>
      <c r="D207" s="143"/>
      <c r="E207" s="143"/>
      <c r="F207" s="143"/>
      <c r="G207" s="146"/>
      <c r="H207" s="146"/>
      <c r="I207" s="146"/>
      <c r="J207" s="156"/>
      <c r="K207" s="146"/>
      <c r="L207" s="146"/>
      <c r="M207" s="146"/>
      <c r="N207" s="146"/>
      <c r="O207" s="143"/>
      <c r="P207" s="167"/>
      <c r="Q207" s="167"/>
      <c r="R207" s="167"/>
      <c r="S207" s="167"/>
      <c r="T207" s="167"/>
      <c r="U207" s="167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</row>
    <row r="208" spans="1:114" x14ac:dyDescent="0.2">
      <c r="A208" s="143"/>
      <c r="B208" s="143" t="s">
        <v>729</v>
      </c>
      <c r="C208" s="143"/>
      <c r="D208" s="146">
        <v>8241</v>
      </c>
      <c r="E208" s="146"/>
      <c r="F208" s="146">
        <v>-8983</v>
      </c>
      <c r="G208" s="146"/>
      <c r="H208" s="146">
        <f t="shared" ref="H208:H234" si="178">SUM(D208:F208)</f>
        <v>-742</v>
      </c>
      <c r="I208" s="146"/>
      <c r="J208" s="156">
        <v>-0.09</v>
      </c>
      <c r="K208" s="146"/>
      <c r="L208" s="146">
        <f t="shared" ref="L208:L221" si="179">D208*-J208</f>
        <v>741.68999999999994</v>
      </c>
      <c r="M208" s="143"/>
      <c r="N208" s="150">
        <f t="shared" ref="N208:N221" si="180">H208+L208</f>
        <v>-0.31000000000005912</v>
      </c>
      <c r="O208" s="143"/>
      <c r="P208" s="167"/>
      <c r="Q208" s="167"/>
      <c r="R208" s="167"/>
      <c r="S208" s="167"/>
      <c r="T208" s="167"/>
      <c r="U208" s="167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</row>
    <row r="209" spans="1:40" x14ac:dyDescent="0.2">
      <c r="A209" s="143"/>
      <c r="B209" s="143" t="s">
        <v>730</v>
      </c>
      <c r="C209" s="143"/>
      <c r="D209" s="146">
        <v>64113</v>
      </c>
      <c r="E209" s="146"/>
      <c r="F209" s="146">
        <v>-67960</v>
      </c>
      <c r="G209" s="146"/>
      <c r="H209" s="146">
        <f t="shared" si="178"/>
        <v>-3847</v>
      </c>
      <c r="I209" s="146"/>
      <c r="J209" s="156">
        <v>-0.06</v>
      </c>
      <c r="K209" s="146"/>
      <c r="L209" s="146">
        <f t="shared" si="179"/>
        <v>3846.7799999999997</v>
      </c>
      <c r="M209" s="143"/>
      <c r="N209" s="150">
        <f t="shared" si="180"/>
        <v>-0.22000000000025466</v>
      </c>
      <c r="O209" s="143"/>
      <c r="P209" s="167"/>
      <c r="Q209" s="167"/>
      <c r="R209" s="167"/>
      <c r="S209" s="167"/>
      <c r="T209" s="167"/>
      <c r="U209" s="167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</row>
    <row r="210" spans="1:40" x14ac:dyDescent="0.2">
      <c r="A210" s="143"/>
      <c r="B210" s="143" t="s">
        <v>356</v>
      </c>
      <c r="C210" s="143"/>
      <c r="D210" s="146">
        <v>923946</v>
      </c>
      <c r="E210" s="146"/>
      <c r="F210" s="146">
        <v>-135806</v>
      </c>
      <c r="G210" s="146"/>
      <c r="H210" s="146">
        <f t="shared" ref="H210" si="181">SUM(D210:F210)</f>
        <v>788140</v>
      </c>
      <c r="I210" s="146"/>
      <c r="J210" s="156">
        <v>-0.03</v>
      </c>
      <c r="K210" s="146"/>
      <c r="L210" s="146">
        <f t="shared" ref="L210" si="182">D210*-J210</f>
        <v>27718.379999999997</v>
      </c>
      <c r="M210" s="143"/>
      <c r="N210" s="150">
        <f t="shared" ref="N210" si="183">H210+L210</f>
        <v>815858.38</v>
      </c>
      <c r="O210" s="143"/>
      <c r="P210" s="167"/>
      <c r="Q210" s="167"/>
      <c r="R210" s="167"/>
      <c r="S210" s="167"/>
      <c r="T210" s="167"/>
      <c r="U210" s="167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</row>
    <row r="211" spans="1:40" x14ac:dyDescent="0.2">
      <c r="A211" s="143"/>
      <c r="B211" s="143" t="s">
        <v>357</v>
      </c>
      <c r="C211" s="143"/>
      <c r="D211" s="146">
        <v>629098</v>
      </c>
      <c r="E211" s="146"/>
      <c r="F211" s="146">
        <v>-22187</v>
      </c>
      <c r="G211" s="146"/>
      <c r="H211" s="146">
        <f t="shared" si="178"/>
        <v>606911</v>
      </c>
      <c r="I211" s="146"/>
      <c r="J211" s="156">
        <v>-0.01</v>
      </c>
      <c r="K211" s="146"/>
      <c r="L211" s="146">
        <f t="shared" si="179"/>
        <v>6290.9800000000005</v>
      </c>
      <c r="M211" s="143"/>
      <c r="N211" s="150">
        <f t="shared" si="180"/>
        <v>613201.98</v>
      </c>
      <c r="O211" s="143"/>
      <c r="P211" s="167"/>
      <c r="Q211" s="167"/>
      <c r="R211" s="167"/>
      <c r="S211" s="167"/>
      <c r="T211" s="167"/>
      <c r="U211" s="167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</row>
    <row r="212" spans="1:40" x14ac:dyDescent="0.2">
      <c r="A212" s="143"/>
      <c r="B212" s="143" t="s">
        <v>1153</v>
      </c>
      <c r="C212" s="143"/>
      <c r="D212" s="146">
        <v>320738</v>
      </c>
      <c r="E212" s="146"/>
      <c r="F212" s="146">
        <v>-702722</v>
      </c>
      <c r="G212" s="146"/>
      <c r="H212" s="146">
        <f t="shared" ref="H212" si="184">SUM(D212:F212)</f>
        <v>-381984</v>
      </c>
      <c r="I212" s="146"/>
      <c r="J212" s="156">
        <v>-0.1</v>
      </c>
      <c r="K212" s="146"/>
      <c r="L212" s="146">
        <f t="shared" ref="L212" si="185">D212*-J212</f>
        <v>32073.800000000003</v>
      </c>
      <c r="M212" s="143"/>
      <c r="N212" s="150">
        <f t="shared" ref="N212" si="186">H212+L212</f>
        <v>-349910.2</v>
      </c>
      <c r="O212" s="143"/>
      <c r="P212" s="167"/>
      <c r="Q212" s="167"/>
      <c r="R212" s="167"/>
      <c r="S212" s="167"/>
      <c r="T212" s="167"/>
      <c r="U212" s="167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</row>
    <row r="213" spans="1:40" x14ac:dyDescent="0.2">
      <c r="A213" s="143"/>
      <c r="B213" s="143" t="s">
        <v>731</v>
      </c>
      <c r="C213" s="143"/>
      <c r="D213" s="146">
        <v>9238</v>
      </c>
      <c r="E213" s="146"/>
      <c r="F213" s="146">
        <v>-9792</v>
      </c>
      <c r="G213" s="146"/>
      <c r="H213" s="146">
        <f t="shared" si="178"/>
        <v>-554</v>
      </c>
      <c r="I213" s="146"/>
      <c r="J213" s="156">
        <v>-0.06</v>
      </c>
      <c r="K213" s="146"/>
      <c r="L213" s="146">
        <f t="shared" si="179"/>
        <v>554.28</v>
      </c>
      <c r="M213" s="143"/>
      <c r="N213" s="150">
        <f t="shared" si="180"/>
        <v>0.27999999999997272</v>
      </c>
      <c r="O213" s="143"/>
      <c r="P213" s="167"/>
      <c r="Q213" s="167"/>
      <c r="R213" s="167"/>
      <c r="S213" s="167"/>
      <c r="T213" s="167"/>
      <c r="U213" s="167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</row>
    <row r="214" spans="1:40" x14ac:dyDescent="0.2">
      <c r="A214" s="143"/>
      <c r="B214" s="143" t="s">
        <v>732</v>
      </c>
      <c r="C214" s="143"/>
      <c r="D214" s="146">
        <v>21667</v>
      </c>
      <c r="E214" s="146"/>
      <c r="F214" s="146">
        <v>-22967</v>
      </c>
      <c r="G214" s="146"/>
      <c r="H214" s="146">
        <f t="shared" si="178"/>
        <v>-1300</v>
      </c>
      <c r="I214" s="146"/>
      <c r="J214" s="156">
        <v>-0.06</v>
      </c>
      <c r="K214" s="146"/>
      <c r="L214" s="146">
        <f t="shared" si="179"/>
        <v>1300.02</v>
      </c>
      <c r="M214" s="143"/>
      <c r="N214" s="150">
        <f t="shared" si="180"/>
        <v>1.999999999998181E-2</v>
      </c>
      <c r="O214" s="143"/>
      <c r="P214" s="167"/>
      <c r="Q214" s="167"/>
      <c r="R214" s="167"/>
      <c r="S214" s="167"/>
      <c r="T214" s="167"/>
      <c r="U214" s="167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</row>
    <row r="215" spans="1:40" x14ac:dyDescent="0.2">
      <c r="A215" s="143"/>
      <c r="B215" s="143" t="s">
        <v>1155</v>
      </c>
      <c r="C215" s="143"/>
      <c r="D215" s="146">
        <v>22229</v>
      </c>
      <c r="E215" s="146"/>
      <c r="F215" s="146">
        <v>-18985</v>
      </c>
      <c r="G215" s="146"/>
      <c r="H215" s="146">
        <f t="shared" ref="H215" si="187">SUM(D215:F215)</f>
        <v>3244</v>
      </c>
      <c r="I215" s="146"/>
      <c r="J215" s="156">
        <v>-0.09</v>
      </c>
      <c r="K215" s="146"/>
      <c r="L215" s="146">
        <f t="shared" ref="L215" si="188">D215*-J215</f>
        <v>2000.61</v>
      </c>
      <c r="M215" s="143"/>
      <c r="N215" s="150">
        <f t="shared" ref="N215" si="189">H215+L215</f>
        <v>5244.61</v>
      </c>
      <c r="O215" s="143"/>
      <c r="P215" s="167"/>
      <c r="Q215" s="167"/>
      <c r="R215" s="167"/>
      <c r="S215" s="167"/>
      <c r="T215" s="167"/>
      <c r="U215" s="167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</row>
    <row r="216" spans="1:40" x14ac:dyDescent="0.2">
      <c r="A216" s="143"/>
      <c r="B216" s="143" t="s">
        <v>733</v>
      </c>
      <c r="C216" s="143"/>
      <c r="D216" s="146">
        <v>1919305</v>
      </c>
      <c r="E216" s="146"/>
      <c r="F216" s="146">
        <v>-2007414</v>
      </c>
      <c r="G216" s="146"/>
      <c r="H216" s="146">
        <f t="shared" si="178"/>
        <v>-88109</v>
      </c>
      <c r="I216" s="146"/>
      <c r="J216" s="156">
        <v>-0.09</v>
      </c>
      <c r="K216" s="146"/>
      <c r="L216" s="146">
        <f t="shared" si="179"/>
        <v>172737.44999999998</v>
      </c>
      <c r="M216" s="143"/>
      <c r="N216" s="150">
        <f t="shared" si="180"/>
        <v>84628.449999999983</v>
      </c>
      <c r="O216" s="143"/>
      <c r="P216" s="167"/>
      <c r="Q216" s="167"/>
      <c r="R216" s="167"/>
      <c r="S216" s="167"/>
      <c r="T216" s="167"/>
      <c r="U216" s="167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</row>
    <row r="217" spans="1:40" x14ac:dyDescent="0.2">
      <c r="A217" s="143"/>
      <c r="B217" s="143" t="s">
        <v>734</v>
      </c>
      <c r="C217" s="143"/>
      <c r="D217" s="146">
        <v>1539959</v>
      </c>
      <c r="E217" s="146"/>
      <c r="F217" s="146">
        <v>-1632357</v>
      </c>
      <c r="G217" s="146"/>
      <c r="H217" s="146">
        <f t="shared" si="178"/>
        <v>-92398</v>
      </c>
      <c r="I217" s="146"/>
      <c r="J217" s="156">
        <v>-0.06</v>
      </c>
      <c r="K217" s="146"/>
      <c r="L217" s="146">
        <f t="shared" si="179"/>
        <v>92397.54</v>
      </c>
      <c r="M217" s="143"/>
      <c r="N217" s="150">
        <f t="shared" si="180"/>
        <v>-0.46000000000640284</v>
      </c>
      <c r="O217" s="143"/>
      <c r="P217" s="167"/>
      <c r="Q217" s="167"/>
      <c r="R217" s="167"/>
      <c r="S217" s="167"/>
      <c r="T217" s="167"/>
      <c r="U217" s="167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</row>
    <row r="218" spans="1:40" x14ac:dyDescent="0.2">
      <c r="A218" s="143"/>
      <c r="B218" s="143" t="s">
        <v>735</v>
      </c>
      <c r="C218" s="143"/>
      <c r="D218" s="146">
        <v>3334814</v>
      </c>
      <c r="E218" s="146"/>
      <c r="F218" s="146">
        <v>-3487041</v>
      </c>
      <c r="G218" s="146"/>
      <c r="H218" s="146">
        <f t="shared" si="178"/>
        <v>-152227</v>
      </c>
      <c r="I218" s="146"/>
      <c r="J218" s="156">
        <v>-0.06</v>
      </c>
      <c r="K218" s="146"/>
      <c r="L218" s="146">
        <f t="shared" si="179"/>
        <v>200088.84</v>
      </c>
      <c r="M218" s="143"/>
      <c r="N218" s="150">
        <f t="shared" si="180"/>
        <v>47861.84</v>
      </c>
      <c r="O218" s="143"/>
      <c r="P218" s="167"/>
      <c r="Q218" s="167"/>
      <c r="R218" s="167"/>
      <c r="S218" s="167"/>
      <c r="T218" s="167"/>
      <c r="U218" s="167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</row>
    <row r="219" spans="1:40" x14ac:dyDescent="0.2">
      <c r="A219" s="143"/>
      <c r="B219" s="143" t="s">
        <v>342</v>
      </c>
      <c r="C219" s="143"/>
      <c r="D219" s="146">
        <v>8363103</v>
      </c>
      <c r="E219" s="146"/>
      <c r="F219" s="146">
        <v>-1570182</v>
      </c>
      <c r="G219" s="146"/>
      <c r="H219" s="146">
        <f t="shared" ref="H219" si="190">SUM(D219:F219)</f>
        <v>6792921</v>
      </c>
      <c r="I219" s="146"/>
      <c r="J219" s="156">
        <v>-0.03</v>
      </c>
      <c r="K219" s="146"/>
      <c r="L219" s="146">
        <f t="shared" ref="L219" si="191">D219*-J219</f>
        <v>250893.09</v>
      </c>
      <c r="M219" s="143"/>
      <c r="N219" s="150">
        <f t="shared" ref="N219" si="192">H219+L219</f>
        <v>7043814.0899999999</v>
      </c>
      <c r="O219" s="143"/>
      <c r="P219" s="167"/>
      <c r="Q219" s="167"/>
      <c r="R219" s="167"/>
      <c r="S219" s="167"/>
      <c r="T219" s="167"/>
      <c r="U219" s="167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</row>
    <row r="220" spans="1:40" x14ac:dyDescent="0.2">
      <c r="A220" s="143"/>
      <c r="B220" s="143" t="s">
        <v>343</v>
      </c>
      <c r="C220" s="143"/>
      <c r="D220" s="146">
        <v>485487</v>
      </c>
      <c r="E220" s="146"/>
      <c r="F220" s="146">
        <v>-18738</v>
      </c>
      <c r="G220" s="146"/>
      <c r="H220" s="146">
        <f t="shared" si="178"/>
        <v>466749</v>
      </c>
      <c r="I220" s="146"/>
      <c r="J220" s="156">
        <v>-0.01</v>
      </c>
      <c r="K220" s="146"/>
      <c r="L220" s="146">
        <f t="shared" si="179"/>
        <v>4854.87</v>
      </c>
      <c r="M220" s="143"/>
      <c r="N220" s="150">
        <f t="shared" si="180"/>
        <v>471603.87</v>
      </c>
      <c r="O220" s="143"/>
      <c r="P220" s="167"/>
      <c r="Q220" s="167"/>
      <c r="R220" s="167"/>
      <c r="S220" s="167"/>
      <c r="T220" s="167"/>
      <c r="U220" s="167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</row>
    <row r="221" spans="1:40" x14ac:dyDescent="0.2">
      <c r="A221" s="143"/>
      <c r="B221" s="143" t="s">
        <v>344</v>
      </c>
      <c r="C221" s="143"/>
      <c r="D221" s="146">
        <v>57652</v>
      </c>
      <c r="E221" s="146"/>
      <c r="F221" s="146">
        <v>-4983</v>
      </c>
      <c r="G221" s="146"/>
      <c r="H221" s="146">
        <f t="shared" si="178"/>
        <v>52669</v>
      </c>
      <c r="I221" s="146"/>
      <c r="J221" s="156">
        <v>-0.1</v>
      </c>
      <c r="K221" s="146"/>
      <c r="L221" s="146">
        <f t="shared" si="179"/>
        <v>5765.2000000000007</v>
      </c>
      <c r="M221" s="143"/>
      <c r="N221" s="150">
        <f t="shared" si="180"/>
        <v>58434.2</v>
      </c>
      <c r="O221" s="143"/>
      <c r="P221" s="167"/>
      <c r="Q221" s="167"/>
      <c r="R221" s="167"/>
      <c r="S221" s="167"/>
      <c r="T221" s="167"/>
      <c r="U221" s="167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</row>
    <row r="222" spans="1:40" x14ac:dyDescent="0.2">
      <c r="A222" s="143"/>
      <c r="B222" s="143" t="s">
        <v>736</v>
      </c>
      <c r="C222" s="143"/>
      <c r="D222" s="146">
        <v>94656</v>
      </c>
      <c r="E222" s="146"/>
      <c r="F222" s="146">
        <v>-94074</v>
      </c>
      <c r="G222" s="146"/>
      <c r="H222" s="146">
        <f t="shared" si="178"/>
        <v>582</v>
      </c>
      <c r="I222" s="146"/>
      <c r="J222" s="156">
        <v>-0.09</v>
      </c>
      <c r="K222" s="146"/>
      <c r="L222" s="146">
        <f t="shared" ref="L222" si="193">D222*-J222</f>
        <v>8519.0399999999991</v>
      </c>
      <c r="M222" s="143"/>
      <c r="N222" s="150">
        <f t="shared" ref="N222" si="194">H222+L222</f>
        <v>9101.0399999999991</v>
      </c>
      <c r="O222" s="143"/>
      <c r="P222" s="167"/>
      <c r="Q222" s="167"/>
      <c r="R222" s="167"/>
      <c r="S222" s="167"/>
      <c r="T222" s="167"/>
      <c r="U222" s="167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</row>
    <row r="223" spans="1:40" x14ac:dyDescent="0.2">
      <c r="A223" s="143"/>
      <c r="B223" s="143" t="s">
        <v>737</v>
      </c>
      <c r="C223" s="143"/>
      <c r="D223" s="146">
        <v>605144</v>
      </c>
      <c r="E223" s="146"/>
      <c r="F223" s="146">
        <v>-641453</v>
      </c>
      <c r="G223" s="146"/>
      <c r="H223" s="146">
        <f t="shared" ref="H223:H231" si="195">SUM(D223:F223)</f>
        <v>-36309</v>
      </c>
      <c r="I223" s="146"/>
      <c r="J223" s="156">
        <v>-0.06</v>
      </c>
      <c r="K223" s="146"/>
      <c r="L223" s="146">
        <f t="shared" ref="L223:L231" si="196">D223*-J223</f>
        <v>36308.639999999999</v>
      </c>
      <c r="M223" s="143"/>
      <c r="N223" s="150">
        <f t="shared" ref="N223:N231" si="197">H223+L223</f>
        <v>-0.36000000000058208</v>
      </c>
      <c r="O223" s="143"/>
      <c r="P223" s="167"/>
      <c r="Q223" s="167"/>
      <c r="R223" s="167"/>
      <c r="S223" s="167"/>
      <c r="T223" s="167"/>
      <c r="U223" s="167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</row>
    <row r="224" spans="1:40" x14ac:dyDescent="0.2">
      <c r="A224" s="143"/>
      <c r="B224" s="143" t="s">
        <v>738</v>
      </c>
      <c r="C224" s="143"/>
      <c r="D224" s="146">
        <v>901219</v>
      </c>
      <c r="E224" s="146"/>
      <c r="F224" s="146">
        <v>-955292</v>
      </c>
      <c r="G224" s="146"/>
      <c r="H224" s="146">
        <f t="shared" si="195"/>
        <v>-54073</v>
      </c>
      <c r="I224" s="146"/>
      <c r="J224" s="156">
        <v>-0.06</v>
      </c>
      <c r="K224" s="146"/>
      <c r="L224" s="146">
        <f t="shared" si="196"/>
        <v>54073.14</v>
      </c>
      <c r="M224" s="143"/>
      <c r="N224" s="150">
        <f t="shared" si="197"/>
        <v>0.13999999999941792</v>
      </c>
      <c r="O224" s="143"/>
      <c r="P224" s="167"/>
      <c r="Q224" s="167"/>
      <c r="R224" s="167"/>
      <c r="S224" s="167"/>
      <c r="T224" s="167"/>
      <c r="U224" s="167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</row>
    <row r="225" spans="1:40" x14ac:dyDescent="0.2">
      <c r="A225" s="143"/>
      <c r="B225" s="143" t="s">
        <v>345</v>
      </c>
      <c r="C225" s="143"/>
      <c r="D225" s="146">
        <v>285072</v>
      </c>
      <c r="E225" s="146"/>
      <c r="F225" s="146">
        <v>-60416</v>
      </c>
      <c r="G225" s="146"/>
      <c r="H225" s="146">
        <f t="shared" si="195"/>
        <v>224656</v>
      </c>
      <c r="I225" s="146"/>
      <c r="J225" s="156">
        <v>-0.03</v>
      </c>
      <c r="K225" s="146"/>
      <c r="L225" s="146">
        <f t="shared" ref="L225" si="198">D225*-J225</f>
        <v>8552.16</v>
      </c>
      <c r="M225" s="143"/>
      <c r="N225" s="150">
        <f t="shared" ref="N225" si="199">H225+L225</f>
        <v>233208.16</v>
      </c>
      <c r="O225" s="143"/>
      <c r="P225" s="167"/>
      <c r="Q225" s="167"/>
      <c r="R225" s="167"/>
      <c r="S225" s="167"/>
      <c r="T225" s="167"/>
      <c r="U225" s="167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</row>
    <row r="226" spans="1:40" x14ac:dyDescent="0.2">
      <c r="A226" s="143"/>
      <c r="B226" s="143" t="s">
        <v>346</v>
      </c>
      <c r="C226" s="143"/>
      <c r="D226" s="146">
        <v>259440</v>
      </c>
      <c r="E226" s="146"/>
      <c r="F226" s="146">
        <v>-471</v>
      </c>
      <c r="G226" s="146"/>
      <c r="H226" s="146">
        <f t="shared" si="195"/>
        <v>258969</v>
      </c>
      <c r="I226" s="146"/>
      <c r="J226" s="156">
        <v>-0.01</v>
      </c>
      <c r="K226" s="146"/>
      <c r="L226" s="146">
        <f t="shared" si="196"/>
        <v>2594.4</v>
      </c>
      <c r="M226" s="143"/>
      <c r="N226" s="150">
        <f t="shared" si="197"/>
        <v>261563.4</v>
      </c>
      <c r="O226" s="143"/>
      <c r="P226" s="167"/>
      <c r="Q226" s="167"/>
      <c r="R226" s="167"/>
      <c r="S226" s="167"/>
      <c r="T226" s="167"/>
      <c r="U226" s="167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</row>
    <row r="227" spans="1:40" x14ac:dyDescent="0.2">
      <c r="A227" s="143"/>
      <c r="B227" s="143" t="s">
        <v>347</v>
      </c>
      <c r="C227" s="143"/>
      <c r="D227" s="146">
        <v>27320</v>
      </c>
      <c r="E227" s="146"/>
      <c r="F227" s="146">
        <v>-2233</v>
      </c>
      <c r="G227" s="146"/>
      <c r="H227" s="146">
        <f t="shared" si="195"/>
        <v>25087</v>
      </c>
      <c r="I227" s="146"/>
      <c r="J227" s="156">
        <v>-0.05</v>
      </c>
      <c r="K227" s="146"/>
      <c r="L227" s="146">
        <f t="shared" si="196"/>
        <v>1366</v>
      </c>
      <c r="M227" s="143"/>
      <c r="N227" s="150">
        <f t="shared" si="197"/>
        <v>26453</v>
      </c>
      <c r="O227" s="143"/>
      <c r="P227" s="167"/>
      <c r="Q227" s="167"/>
      <c r="R227" s="167"/>
      <c r="S227" s="167"/>
      <c r="T227" s="167"/>
      <c r="U227" s="167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</row>
    <row r="228" spans="1:40" x14ac:dyDescent="0.2">
      <c r="A228" s="143"/>
      <c r="B228" s="143" t="s">
        <v>1152</v>
      </c>
      <c r="C228" s="143"/>
      <c r="D228" s="146">
        <v>9488</v>
      </c>
      <c r="E228" s="146"/>
      <c r="F228" s="146">
        <v>-10342</v>
      </c>
      <c r="G228" s="146"/>
      <c r="H228" s="146">
        <f t="shared" si="195"/>
        <v>-854</v>
      </c>
      <c r="I228" s="146"/>
      <c r="J228" s="156">
        <v>-0.09</v>
      </c>
      <c r="K228" s="146"/>
      <c r="L228" s="146">
        <f t="shared" si="196"/>
        <v>853.92</v>
      </c>
      <c r="M228" s="143"/>
      <c r="N228" s="150">
        <f t="shared" si="197"/>
        <v>-8.0000000000040927E-2</v>
      </c>
      <c r="O228" s="143"/>
      <c r="P228" s="167"/>
      <c r="Q228" s="167"/>
      <c r="R228" s="167"/>
      <c r="S228" s="167"/>
      <c r="T228" s="167"/>
      <c r="U228" s="167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</row>
    <row r="229" spans="1:40" x14ac:dyDescent="0.2">
      <c r="A229" s="143"/>
      <c r="B229" s="143" t="s">
        <v>1151</v>
      </c>
      <c r="C229" s="143"/>
      <c r="D229" s="146">
        <v>9494</v>
      </c>
      <c r="E229" s="146"/>
      <c r="F229" s="146">
        <v>-10064</v>
      </c>
      <c r="G229" s="146"/>
      <c r="H229" s="146">
        <f t="shared" si="195"/>
        <v>-570</v>
      </c>
      <c r="I229" s="146"/>
      <c r="J229" s="156">
        <v>-0.06</v>
      </c>
      <c r="K229" s="146"/>
      <c r="L229" s="146">
        <f t="shared" si="196"/>
        <v>569.64</v>
      </c>
      <c r="M229" s="143"/>
      <c r="N229" s="150">
        <f t="shared" si="197"/>
        <v>-0.36000000000001364</v>
      </c>
      <c r="O229" s="143"/>
      <c r="P229" s="167"/>
      <c r="Q229" s="167"/>
      <c r="R229" s="167"/>
      <c r="S229" s="167"/>
      <c r="T229" s="167"/>
      <c r="U229" s="167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</row>
    <row r="230" spans="1:40" x14ac:dyDescent="0.2">
      <c r="A230" s="143"/>
      <c r="B230" s="143" t="s">
        <v>348</v>
      </c>
      <c r="C230" s="143"/>
      <c r="D230" s="146">
        <v>271849</v>
      </c>
      <c r="E230" s="146"/>
      <c r="F230" s="146">
        <v>-41447</v>
      </c>
      <c r="G230" s="146"/>
      <c r="H230" s="146">
        <f t="shared" si="195"/>
        <v>230402</v>
      </c>
      <c r="I230" s="146"/>
      <c r="J230" s="156">
        <v>-0.03</v>
      </c>
      <c r="K230" s="146"/>
      <c r="L230" s="146">
        <f t="shared" ref="L230" si="200">D230*-J230</f>
        <v>8155.4699999999993</v>
      </c>
      <c r="M230" s="143"/>
      <c r="N230" s="150">
        <f t="shared" ref="N230" si="201">H230+L230</f>
        <v>238557.47</v>
      </c>
      <c r="O230" s="143"/>
      <c r="P230" s="167"/>
      <c r="Q230" s="167"/>
      <c r="R230" s="167"/>
      <c r="S230" s="167"/>
      <c r="T230" s="167"/>
      <c r="U230" s="167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</row>
    <row r="231" spans="1:40" x14ac:dyDescent="0.2">
      <c r="A231" s="143"/>
      <c r="B231" s="143" t="s">
        <v>350</v>
      </c>
      <c r="C231" s="143"/>
      <c r="D231" s="146">
        <v>23885</v>
      </c>
      <c r="E231" s="146"/>
      <c r="F231" s="146">
        <v>-42</v>
      </c>
      <c r="G231" s="146"/>
      <c r="H231" s="146">
        <f t="shared" si="195"/>
        <v>23843</v>
      </c>
      <c r="I231" s="146"/>
      <c r="J231" s="156">
        <v>-0.01</v>
      </c>
      <c r="K231" s="146"/>
      <c r="L231" s="146">
        <f t="shared" si="196"/>
        <v>238.85</v>
      </c>
      <c r="M231" s="143"/>
      <c r="N231" s="150">
        <f t="shared" si="197"/>
        <v>24081.85</v>
      </c>
      <c r="O231" s="143"/>
      <c r="P231" s="167"/>
      <c r="Q231" s="167"/>
      <c r="R231" s="167"/>
      <c r="S231" s="167"/>
      <c r="T231" s="167"/>
      <c r="U231" s="167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</row>
    <row r="232" spans="1:40" x14ac:dyDescent="0.2">
      <c r="A232" s="143"/>
      <c r="B232" s="143"/>
      <c r="C232" s="143"/>
      <c r="D232" s="146"/>
      <c r="E232" s="146"/>
      <c r="F232" s="146"/>
      <c r="G232" s="146"/>
      <c r="H232" s="146"/>
      <c r="I232" s="146"/>
      <c r="J232" s="156"/>
      <c r="K232" s="146"/>
      <c r="L232" s="146"/>
      <c r="M232" s="143"/>
      <c r="N232" s="150"/>
      <c r="O232" s="143"/>
      <c r="P232" s="167"/>
      <c r="Q232" s="167"/>
      <c r="R232" s="167"/>
      <c r="S232" s="167"/>
      <c r="T232" s="167"/>
      <c r="U232" s="167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</row>
    <row r="233" spans="1:40" x14ac:dyDescent="0.2">
      <c r="A233" s="143"/>
      <c r="B233" s="143" t="s">
        <v>351</v>
      </c>
      <c r="C233" s="143"/>
      <c r="D233" s="146">
        <f>SUM(D204:D231)</f>
        <v>404857766</v>
      </c>
      <c r="E233" s="146"/>
      <c r="F233" s="146">
        <f>SUM(F204:F231)</f>
        <v>-160884960</v>
      </c>
      <c r="G233" s="146"/>
      <c r="H233" s="146">
        <f>SUM(H204:H231)</f>
        <v>243972806</v>
      </c>
      <c r="I233" s="146"/>
      <c r="J233" s="156"/>
      <c r="K233" s="146"/>
      <c r="L233" s="146">
        <f>SUM(L204:L231)</f>
        <v>35139823.95000001</v>
      </c>
      <c r="M233" s="146"/>
      <c r="N233" s="146">
        <f>SUM(N204:N231)</f>
        <v>279112629.94999999</v>
      </c>
      <c r="O233" s="143"/>
      <c r="P233" s="167"/>
      <c r="Q233" s="167"/>
      <c r="R233" s="167"/>
      <c r="S233" s="167"/>
      <c r="T233" s="167"/>
      <c r="U233" s="167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</row>
    <row r="234" spans="1:40" x14ac:dyDescent="0.2">
      <c r="A234" s="143"/>
      <c r="B234" s="143" t="s">
        <v>1154</v>
      </c>
      <c r="C234" s="143"/>
      <c r="D234" s="146">
        <v>404857766</v>
      </c>
      <c r="E234" s="146"/>
      <c r="F234" s="146">
        <v>-160884960</v>
      </c>
      <c r="G234" s="146"/>
      <c r="H234" s="146">
        <f t="shared" si="178"/>
        <v>243972806</v>
      </c>
      <c r="I234" s="146"/>
      <c r="J234" s="156"/>
      <c r="K234" s="146"/>
      <c r="L234" s="146"/>
      <c r="M234" s="146"/>
      <c r="N234" s="146">
        <v>279112627</v>
      </c>
      <c r="O234" s="143"/>
      <c r="P234" s="167"/>
      <c r="Q234" s="167"/>
      <c r="R234" s="167"/>
      <c r="S234" s="167"/>
      <c r="T234" s="167"/>
      <c r="U234" s="167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</row>
    <row r="235" spans="1:40" x14ac:dyDescent="0.2">
      <c r="A235" s="143"/>
      <c r="B235" s="144" t="s">
        <v>323</v>
      </c>
      <c r="C235" s="143"/>
      <c r="D235" s="146">
        <f>D233-D234</f>
        <v>0</v>
      </c>
      <c r="E235" s="146"/>
      <c r="F235" s="146">
        <f>F233-F234</f>
        <v>0</v>
      </c>
      <c r="G235" s="146"/>
      <c r="H235" s="146">
        <f>H233-H234</f>
        <v>0</v>
      </c>
      <c r="I235" s="146"/>
      <c r="J235" s="156"/>
      <c r="K235" s="146"/>
      <c r="L235" s="146"/>
      <c r="M235" s="146"/>
      <c r="N235" s="146">
        <f>N233-N234</f>
        <v>2.949999988079071</v>
      </c>
      <c r="O235" s="143"/>
      <c r="P235" s="167" t="s">
        <v>359</v>
      </c>
      <c r="Q235" s="167"/>
      <c r="R235" s="167"/>
      <c r="S235" s="167"/>
      <c r="T235" s="167"/>
      <c r="U235" s="167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</row>
    <row r="236" spans="1:40" x14ac:dyDescent="0.2">
      <c r="A236" s="143"/>
      <c r="B236" s="143"/>
      <c r="C236" s="143"/>
      <c r="D236" s="146"/>
      <c r="E236" s="146"/>
      <c r="F236" s="146"/>
      <c r="G236" s="146"/>
      <c r="H236" s="146"/>
      <c r="I236" s="146"/>
      <c r="J236" s="156"/>
      <c r="K236" s="146"/>
      <c r="L236" s="146"/>
      <c r="M236" s="146"/>
      <c r="N236" s="146"/>
      <c r="O236" s="143"/>
      <c r="P236" s="167"/>
      <c r="Q236" s="167"/>
      <c r="R236" s="167"/>
      <c r="S236" s="167"/>
      <c r="T236" s="167"/>
      <c r="U236" s="167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</row>
    <row r="237" spans="1:40" x14ac:dyDescent="0.2">
      <c r="A237" s="143"/>
      <c r="B237" s="143"/>
      <c r="C237" s="143"/>
      <c r="D237" s="146"/>
      <c r="E237" s="146"/>
      <c r="F237" s="146"/>
      <c r="G237" s="146"/>
      <c r="H237" s="146"/>
      <c r="I237" s="146"/>
      <c r="J237" s="156"/>
      <c r="K237" s="146"/>
      <c r="L237" s="146"/>
      <c r="M237" s="146"/>
      <c r="N237" s="146"/>
      <c r="O237" s="143"/>
      <c r="P237" s="167"/>
      <c r="Q237" s="167"/>
      <c r="R237" s="167"/>
      <c r="S237" s="167"/>
      <c r="T237" s="167"/>
      <c r="U237" s="167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</row>
    <row r="238" spans="1:40" x14ac:dyDescent="0.2">
      <c r="A238" s="143"/>
      <c r="B238" s="143"/>
      <c r="C238" s="143"/>
      <c r="D238" s="143"/>
      <c r="E238" s="143"/>
      <c r="F238" s="143"/>
      <c r="G238" s="143"/>
      <c r="H238" s="143"/>
      <c r="I238" s="143"/>
      <c r="J238" s="156"/>
      <c r="K238" s="143"/>
      <c r="L238" s="143"/>
      <c r="M238" s="143"/>
      <c r="N238" s="143"/>
      <c r="O238" s="143"/>
      <c r="P238" s="167"/>
      <c r="Q238" s="167"/>
      <c r="R238" s="167"/>
      <c r="S238" s="167"/>
      <c r="T238" s="167"/>
      <c r="U238" s="167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</row>
    <row r="239" spans="1:40" x14ac:dyDescent="0.2">
      <c r="A239" s="143"/>
      <c r="B239" s="143"/>
      <c r="C239" s="143"/>
      <c r="D239" s="143"/>
      <c r="E239" s="143"/>
      <c r="F239" s="143"/>
      <c r="G239" s="143"/>
      <c r="H239" s="143"/>
      <c r="I239" s="143"/>
      <c r="J239" s="156"/>
      <c r="K239" s="143"/>
      <c r="L239" s="143"/>
      <c r="M239" s="143"/>
      <c r="N239" s="143"/>
      <c r="O239" s="143"/>
      <c r="P239" s="167"/>
      <c r="Q239" s="167"/>
      <c r="R239" s="167"/>
      <c r="S239" s="167"/>
      <c r="T239" s="167"/>
      <c r="U239" s="167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</row>
    <row r="240" spans="1:40" x14ac:dyDescent="0.2">
      <c r="A240" s="143"/>
      <c r="B240" s="143"/>
      <c r="C240" s="143"/>
      <c r="D240" s="143"/>
      <c r="E240" s="143"/>
      <c r="F240" s="143"/>
      <c r="G240" s="143"/>
      <c r="H240" s="143"/>
      <c r="I240" s="143"/>
      <c r="J240" s="156"/>
      <c r="K240" s="143"/>
      <c r="L240" s="143"/>
      <c r="M240" s="143"/>
      <c r="N240" s="143"/>
      <c r="O240" s="143"/>
      <c r="P240" s="167"/>
      <c r="Q240" s="167"/>
      <c r="R240" s="167"/>
      <c r="S240" s="167"/>
      <c r="T240" s="167"/>
      <c r="U240" s="167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</row>
    <row r="241" spans="1:40" x14ac:dyDescent="0.2">
      <c r="A241" s="143"/>
      <c r="B241" s="143"/>
      <c r="C241" s="143"/>
      <c r="D241" s="143"/>
      <c r="E241" s="143"/>
      <c r="F241" s="143"/>
      <c r="G241" s="143"/>
      <c r="H241" s="143"/>
      <c r="I241" s="143"/>
      <c r="J241" s="156"/>
      <c r="K241" s="143"/>
      <c r="L241" s="143"/>
      <c r="M241" s="143"/>
      <c r="N241" s="143"/>
      <c r="O241" s="143"/>
      <c r="P241" s="167"/>
      <c r="Q241" s="167"/>
      <c r="R241" s="167"/>
      <c r="S241" s="167"/>
      <c r="T241" s="167"/>
      <c r="U241" s="167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</row>
    <row r="242" spans="1:40" x14ac:dyDescent="0.2">
      <c r="A242" s="143"/>
      <c r="B242" s="143"/>
      <c r="C242" s="143"/>
      <c r="D242" s="143"/>
      <c r="E242" s="143"/>
      <c r="F242" s="143"/>
      <c r="G242" s="143"/>
      <c r="H242" s="143"/>
      <c r="I242" s="143"/>
      <c r="J242" s="156"/>
      <c r="K242" s="143"/>
      <c r="L242" s="143"/>
      <c r="M242" s="143"/>
      <c r="N242" s="143"/>
      <c r="O242" s="143"/>
      <c r="P242" s="167"/>
      <c r="Q242" s="167"/>
      <c r="R242" s="167"/>
      <c r="S242" s="167"/>
      <c r="T242" s="167"/>
      <c r="U242" s="167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</row>
    <row r="243" spans="1:40" x14ac:dyDescent="0.2">
      <c r="A243" s="143"/>
      <c r="B243" s="143"/>
      <c r="C243" s="143"/>
      <c r="D243" s="143"/>
      <c r="E243" s="143"/>
      <c r="F243" s="143"/>
      <c r="G243" s="143"/>
      <c r="H243" s="143"/>
      <c r="I243" s="143"/>
      <c r="J243" s="156"/>
      <c r="K243" s="143"/>
      <c r="L243" s="143"/>
      <c r="M243" s="143"/>
      <c r="N243" s="143"/>
      <c r="O243" s="143"/>
      <c r="P243" s="167"/>
      <c r="Q243" s="167"/>
      <c r="R243" s="167"/>
      <c r="S243" s="167"/>
      <c r="T243" s="167"/>
      <c r="U243" s="167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</row>
    <row r="244" spans="1:40" x14ac:dyDescent="0.2">
      <c r="A244" s="143"/>
      <c r="B244" s="143"/>
      <c r="C244" s="143"/>
      <c r="D244" s="143"/>
      <c r="E244" s="143"/>
      <c r="F244" s="143"/>
      <c r="G244" s="143"/>
      <c r="H244" s="143"/>
      <c r="I244" s="143"/>
      <c r="J244" s="156"/>
      <c r="K244" s="143"/>
      <c r="L244" s="143"/>
      <c r="M244" s="143"/>
      <c r="N244" s="143"/>
      <c r="O244" s="143"/>
      <c r="P244" s="167"/>
      <c r="Q244" s="167"/>
      <c r="R244" s="167"/>
      <c r="S244" s="167"/>
      <c r="T244" s="167"/>
      <c r="U244" s="167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</row>
    <row r="245" spans="1:40" x14ac:dyDescent="0.2">
      <c r="A245" s="143"/>
      <c r="B245" s="143"/>
      <c r="C245" s="143"/>
      <c r="D245" s="143"/>
      <c r="E245" s="143"/>
      <c r="F245" s="143"/>
      <c r="G245" s="143"/>
      <c r="H245" s="143"/>
      <c r="I245" s="143"/>
      <c r="J245" s="156"/>
      <c r="K245" s="143"/>
      <c r="L245" s="143"/>
      <c r="M245" s="143"/>
      <c r="N245" s="143"/>
      <c r="O245" s="143"/>
      <c r="P245" s="167"/>
      <c r="Q245" s="167"/>
      <c r="R245" s="167"/>
      <c r="S245" s="167"/>
      <c r="T245" s="167"/>
      <c r="U245" s="167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</row>
    <row r="246" spans="1:40" x14ac:dyDescent="0.2">
      <c r="A246" s="143"/>
      <c r="B246" s="143"/>
      <c r="C246" s="143"/>
      <c r="D246" s="143"/>
      <c r="E246" s="143"/>
      <c r="F246" s="143"/>
      <c r="G246" s="143"/>
      <c r="H246" s="143"/>
      <c r="I246" s="143"/>
      <c r="J246" s="156"/>
      <c r="K246" s="143"/>
      <c r="L246" s="143"/>
      <c r="M246" s="143"/>
      <c r="N246" s="143"/>
      <c r="O246" s="143"/>
      <c r="P246" s="167"/>
      <c r="Q246" s="167"/>
      <c r="R246" s="167"/>
      <c r="S246" s="167"/>
      <c r="T246" s="167"/>
      <c r="U246" s="167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</row>
    <row r="247" spans="1:40" x14ac:dyDescent="0.2">
      <c r="A247" s="143"/>
      <c r="B247" s="143"/>
      <c r="C247" s="143"/>
      <c r="D247" s="143"/>
      <c r="E247" s="143"/>
      <c r="F247" s="143"/>
      <c r="G247" s="143"/>
      <c r="H247" s="143"/>
      <c r="I247" s="143"/>
      <c r="J247" s="156"/>
      <c r="K247" s="143"/>
      <c r="L247" s="143"/>
      <c r="M247" s="143"/>
      <c r="N247" s="143"/>
      <c r="O247" s="143"/>
      <c r="P247" s="167"/>
      <c r="Q247" s="167"/>
      <c r="R247" s="167"/>
      <c r="S247" s="167"/>
      <c r="T247" s="167"/>
      <c r="U247" s="167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</row>
    <row r="248" spans="1:40" x14ac:dyDescent="0.2">
      <c r="A248" s="143"/>
      <c r="B248" s="143"/>
      <c r="C248" s="143"/>
      <c r="D248" s="143"/>
      <c r="E248" s="143"/>
      <c r="F248" s="143"/>
      <c r="G248" s="143"/>
      <c r="H248" s="143"/>
      <c r="I248" s="143"/>
      <c r="J248" s="157"/>
      <c r="K248" s="143"/>
      <c r="L248" s="143"/>
      <c r="M248" s="143"/>
      <c r="N248" s="143"/>
      <c r="O248" s="143"/>
      <c r="P248" s="167"/>
      <c r="Q248" s="167"/>
      <c r="R248" s="167"/>
      <c r="S248" s="167"/>
      <c r="T248" s="167"/>
      <c r="U248" s="167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</row>
    <row r="249" spans="1:40" x14ac:dyDescent="0.2">
      <c r="A249" s="143"/>
      <c r="B249" s="143"/>
      <c r="C249" s="143"/>
      <c r="D249" s="143"/>
      <c r="E249" s="143"/>
      <c r="F249" s="143"/>
      <c r="G249" s="143"/>
      <c r="H249" s="143"/>
      <c r="I249" s="143"/>
      <c r="J249" s="157"/>
      <c r="K249" s="143"/>
      <c r="L249" s="143"/>
      <c r="M249" s="143"/>
      <c r="N249" s="143"/>
      <c r="O249" s="143"/>
      <c r="P249" s="167"/>
      <c r="Q249" s="167"/>
      <c r="R249" s="167"/>
      <c r="S249" s="167"/>
      <c r="T249" s="167"/>
      <c r="U249" s="167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</row>
    <row r="250" spans="1:40" x14ac:dyDescent="0.2">
      <c r="A250" s="143"/>
      <c r="B250" s="143"/>
      <c r="C250" s="143"/>
      <c r="D250" s="143"/>
      <c r="E250" s="143"/>
      <c r="F250" s="143"/>
      <c r="G250" s="143"/>
      <c r="H250" s="143"/>
      <c r="I250" s="143"/>
      <c r="J250" s="157"/>
      <c r="K250" s="143"/>
      <c r="L250" s="143"/>
      <c r="M250" s="143"/>
      <c r="N250" s="143"/>
      <c r="O250" s="143"/>
      <c r="P250" s="167"/>
      <c r="Q250" s="167"/>
      <c r="R250" s="167"/>
      <c r="S250" s="167"/>
      <c r="T250" s="167"/>
      <c r="U250" s="167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</row>
    <row r="251" spans="1:40" x14ac:dyDescent="0.2">
      <c r="A251" s="143"/>
      <c r="B251" s="143"/>
      <c r="C251" s="143"/>
      <c r="D251" s="143"/>
      <c r="E251" s="143"/>
      <c r="F251" s="143"/>
      <c r="G251" s="143"/>
      <c r="H251" s="143"/>
      <c r="I251" s="143"/>
      <c r="J251" s="157"/>
      <c r="K251" s="143"/>
      <c r="L251" s="143"/>
      <c r="M251" s="143"/>
      <c r="N251" s="143"/>
      <c r="O251" s="143"/>
      <c r="P251" s="167"/>
      <c r="Q251" s="167"/>
      <c r="R251" s="167"/>
      <c r="S251" s="167"/>
      <c r="T251" s="167"/>
      <c r="U251" s="167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</row>
    <row r="252" spans="1:40" x14ac:dyDescent="0.2">
      <c r="A252" s="143"/>
      <c r="B252" s="143"/>
      <c r="C252" s="143"/>
      <c r="D252" s="143"/>
      <c r="E252" s="143"/>
      <c r="F252" s="143"/>
      <c r="G252" s="143"/>
      <c r="H252" s="143"/>
      <c r="I252" s="143"/>
      <c r="J252" s="157"/>
      <c r="K252" s="143"/>
      <c r="L252" s="143"/>
      <c r="M252" s="143"/>
      <c r="N252" s="143"/>
      <c r="O252" s="143"/>
      <c r="P252" s="167"/>
      <c r="Q252" s="167"/>
      <c r="R252" s="167"/>
      <c r="S252" s="167"/>
      <c r="T252" s="167"/>
      <c r="U252" s="167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</row>
    <row r="253" spans="1:40" x14ac:dyDescent="0.2">
      <c r="A253" s="143"/>
      <c r="B253" s="143"/>
      <c r="C253" s="143"/>
      <c r="D253" s="143"/>
      <c r="E253" s="143"/>
      <c r="F253" s="143"/>
      <c r="G253" s="143"/>
      <c r="H253" s="143"/>
      <c r="I253" s="143"/>
      <c r="J253" s="157"/>
      <c r="K253" s="143"/>
      <c r="L253" s="143"/>
      <c r="M253" s="143"/>
      <c r="N253" s="143"/>
      <c r="O253" s="143"/>
      <c r="P253" s="167"/>
      <c r="Q253" s="167"/>
      <c r="R253" s="167"/>
      <c r="S253" s="167"/>
      <c r="T253" s="167"/>
      <c r="U253" s="167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</row>
    <row r="254" spans="1:40" x14ac:dyDescent="0.2">
      <c r="A254" s="143"/>
      <c r="B254" s="143"/>
      <c r="C254" s="143"/>
      <c r="D254" s="143"/>
      <c r="E254" s="143"/>
      <c r="F254" s="143"/>
      <c r="G254" s="143"/>
      <c r="H254" s="143"/>
      <c r="I254" s="143"/>
      <c r="J254" s="157"/>
      <c r="K254" s="143"/>
      <c r="L254" s="143"/>
      <c r="M254" s="143"/>
      <c r="N254" s="143"/>
      <c r="O254" s="143"/>
      <c r="P254" s="167"/>
      <c r="Q254" s="167"/>
      <c r="R254" s="167"/>
      <c r="S254" s="167"/>
      <c r="T254" s="167"/>
      <c r="U254" s="167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</row>
    <row r="255" spans="1:40" x14ac:dyDescent="0.2">
      <c r="A255" s="143"/>
      <c r="B255" s="143"/>
      <c r="C255" s="143"/>
      <c r="D255" s="143"/>
      <c r="E255" s="143"/>
      <c r="F255" s="143"/>
      <c r="G255" s="143"/>
      <c r="H255" s="143"/>
      <c r="I255" s="143"/>
      <c r="J255" s="157"/>
      <c r="K255" s="143"/>
      <c r="L255" s="143"/>
      <c r="M255" s="143"/>
      <c r="N255" s="143"/>
      <c r="O255" s="143"/>
      <c r="P255" s="167"/>
      <c r="Q255" s="167"/>
      <c r="R255" s="167"/>
      <c r="S255" s="167"/>
      <c r="T255" s="167"/>
      <c r="U255" s="167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</row>
    <row r="256" spans="1:40" x14ac:dyDescent="0.2">
      <c r="A256" s="143"/>
      <c r="B256" s="143"/>
      <c r="C256" s="143"/>
      <c r="D256" s="143"/>
      <c r="E256" s="143"/>
      <c r="F256" s="143"/>
      <c r="G256" s="143"/>
      <c r="H256" s="143"/>
      <c r="I256" s="143"/>
      <c r="J256" s="157"/>
      <c r="K256" s="143"/>
      <c r="L256" s="143"/>
      <c r="M256" s="143"/>
      <c r="N256" s="143"/>
      <c r="O256" s="143"/>
      <c r="P256" s="167"/>
      <c r="Q256" s="167"/>
      <c r="R256" s="167"/>
      <c r="S256" s="167"/>
      <c r="T256" s="167"/>
      <c r="U256" s="167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</row>
    <row r="257" spans="1:40" x14ac:dyDescent="0.2">
      <c r="A257" s="143"/>
      <c r="B257" s="143"/>
      <c r="C257" s="143"/>
      <c r="D257" s="143"/>
      <c r="E257" s="143"/>
      <c r="F257" s="143"/>
      <c r="G257" s="143"/>
      <c r="H257" s="143"/>
      <c r="I257" s="143"/>
      <c r="J257" s="157"/>
      <c r="K257" s="143"/>
      <c r="L257" s="143"/>
      <c r="M257" s="143"/>
      <c r="N257" s="143"/>
      <c r="O257" s="143"/>
      <c r="P257" s="167"/>
      <c r="Q257" s="167"/>
      <c r="R257" s="167"/>
      <c r="S257" s="167"/>
      <c r="T257" s="167"/>
      <c r="U257" s="167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</row>
    <row r="258" spans="1:40" x14ac:dyDescent="0.2">
      <c r="A258" s="143"/>
      <c r="B258" s="143"/>
      <c r="C258" s="143"/>
      <c r="D258" s="143"/>
      <c r="E258" s="143"/>
      <c r="F258" s="143"/>
      <c r="G258" s="143"/>
      <c r="H258" s="143"/>
      <c r="I258" s="143"/>
      <c r="J258" s="157"/>
      <c r="K258" s="143"/>
      <c r="L258" s="143"/>
      <c r="M258" s="143"/>
      <c r="N258" s="143"/>
      <c r="O258" s="143"/>
      <c r="P258" s="167"/>
      <c r="Q258" s="167"/>
      <c r="R258" s="167"/>
      <c r="S258" s="167"/>
      <c r="T258" s="167"/>
      <c r="U258" s="167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</row>
    <row r="259" spans="1:40" x14ac:dyDescent="0.2">
      <c r="A259" s="143"/>
      <c r="B259" s="143"/>
      <c r="C259" s="143"/>
      <c r="D259" s="143"/>
      <c r="E259" s="143"/>
      <c r="F259" s="143"/>
      <c r="G259" s="143"/>
      <c r="H259" s="143"/>
      <c r="I259" s="143"/>
      <c r="J259" s="157"/>
      <c r="K259" s="143"/>
      <c r="L259" s="143"/>
      <c r="M259" s="143"/>
      <c r="N259" s="143"/>
      <c r="O259" s="143"/>
      <c r="P259" s="167"/>
      <c r="Q259" s="167"/>
      <c r="R259" s="167"/>
      <c r="S259" s="167"/>
      <c r="T259" s="167"/>
      <c r="U259" s="167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</row>
    <row r="260" spans="1:40" x14ac:dyDescent="0.2">
      <c r="A260" s="143"/>
      <c r="B260" s="143"/>
      <c r="C260" s="143"/>
      <c r="D260" s="143"/>
      <c r="E260" s="143"/>
      <c r="F260" s="143"/>
      <c r="G260" s="143"/>
      <c r="H260" s="143"/>
      <c r="I260" s="143"/>
      <c r="J260" s="157"/>
      <c r="K260" s="143"/>
      <c r="L260" s="143"/>
      <c r="M260" s="143"/>
      <c r="N260" s="143"/>
      <c r="O260" s="143"/>
      <c r="P260" s="167"/>
      <c r="Q260" s="167"/>
      <c r="R260" s="167"/>
      <c r="S260" s="167"/>
      <c r="T260" s="167"/>
      <c r="U260" s="167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</row>
    <row r="261" spans="1:40" x14ac:dyDescent="0.2">
      <c r="A261" s="143"/>
      <c r="B261" s="143"/>
      <c r="C261" s="143"/>
      <c r="D261" s="143"/>
      <c r="E261" s="143"/>
      <c r="F261" s="143"/>
      <c r="G261" s="143"/>
      <c r="H261" s="143"/>
      <c r="I261" s="143"/>
      <c r="J261" s="157"/>
      <c r="K261" s="143"/>
      <c r="L261" s="143"/>
      <c r="M261" s="143"/>
      <c r="N261" s="143"/>
      <c r="O261" s="143"/>
      <c r="P261" s="167"/>
      <c r="Q261" s="167"/>
      <c r="R261" s="167"/>
      <c r="S261" s="167"/>
      <c r="T261" s="167"/>
      <c r="U261" s="167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</row>
    <row r="262" spans="1:40" x14ac:dyDescent="0.2">
      <c r="A262" s="143"/>
      <c r="B262" s="143"/>
      <c r="C262" s="143"/>
      <c r="D262" s="143"/>
      <c r="E262" s="143"/>
      <c r="F262" s="143"/>
      <c r="G262" s="143"/>
      <c r="H262" s="143"/>
      <c r="I262" s="143"/>
      <c r="J262" s="157"/>
      <c r="K262" s="143"/>
      <c r="L262" s="143"/>
      <c r="M262" s="143"/>
      <c r="N262" s="143"/>
      <c r="O262" s="143"/>
      <c r="P262" s="167"/>
      <c r="Q262" s="167"/>
      <c r="R262" s="167"/>
      <c r="S262" s="167"/>
      <c r="T262" s="167"/>
      <c r="U262" s="167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</row>
    <row r="263" spans="1:40" x14ac:dyDescent="0.2">
      <c r="A263" s="143"/>
      <c r="B263" s="143"/>
      <c r="C263" s="143"/>
      <c r="D263" s="143"/>
      <c r="E263" s="143"/>
      <c r="F263" s="143"/>
      <c r="G263" s="143"/>
      <c r="H263" s="143"/>
      <c r="I263" s="143"/>
      <c r="J263" s="157"/>
      <c r="K263" s="143"/>
      <c r="L263" s="143"/>
      <c r="M263" s="143"/>
      <c r="N263" s="143"/>
      <c r="O263" s="143"/>
      <c r="P263" s="167"/>
      <c r="Q263" s="167"/>
      <c r="R263" s="167"/>
      <c r="S263" s="167"/>
      <c r="T263" s="167"/>
      <c r="U263" s="167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</row>
    <row r="264" spans="1:40" x14ac:dyDescent="0.2">
      <c r="A264" s="143"/>
      <c r="B264" s="143"/>
      <c r="C264" s="143"/>
      <c r="D264" s="143"/>
      <c r="E264" s="143"/>
      <c r="F264" s="143"/>
      <c r="G264" s="143"/>
      <c r="H264" s="143"/>
      <c r="I264" s="143"/>
      <c r="J264" s="157"/>
      <c r="K264" s="143"/>
      <c r="L264" s="143"/>
      <c r="M264" s="143"/>
      <c r="N264" s="143"/>
      <c r="O264" s="143"/>
      <c r="P264" s="167"/>
      <c r="Q264" s="167"/>
      <c r="R264" s="167"/>
      <c r="S264" s="167"/>
      <c r="T264" s="167"/>
      <c r="U264" s="167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</row>
    <row r="265" spans="1:40" x14ac:dyDescent="0.2">
      <c r="A265" s="143"/>
      <c r="B265" s="143"/>
      <c r="C265" s="143"/>
      <c r="D265" s="143"/>
      <c r="E265" s="143"/>
      <c r="F265" s="143"/>
      <c r="G265" s="143"/>
      <c r="H265" s="143"/>
      <c r="I265" s="143"/>
      <c r="J265" s="157"/>
      <c r="K265" s="143"/>
      <c r="L265" s="143"/>
      <c r="M265" s="143"/>
      <c r="N265" s="143"/>
      <c r="O265" s="143"/>
      <c r="P265" s="167"/>
      <c r="Q265" s="167"/>
      <c r="R265" s="167"/>
      <c r="S265" s="167"/>
      <c r="T265" s="167"/>
      <c r="U265" s="167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</row>
    <row r="266" spans="1:40" x14ac:dyDescent="0.2">
      <c r="A266" s="143"/>
      <c r="B266" s="143"/>
      <c r="C266" s="143"/>
      <c r="D266" s="143"/>
      <c r="E266" s="143"/>
      <c r="F266" s="143"/>
      <c r="G266" s="143"/>
      <c r="H266" s="143"/>
      <c r="I266" s="143"/>
      <c r="J266" s="157"/>
      <c r="K266" s="143"/>
      <c r="L266" s="143"/>
      <c r="M266" s="143"/>
      <c r="N266" s="143"/>
      <c r="O266" s="143"/>
      <c r="P266" s="167"/>
      <c r="Q266" s="167"/>
      <c r="R266" s="167"/>
      <c r="S266" s="167"/>
      <c r="T266" s="167"/>
      <c r="U266" s="167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</row>
    <row r="267" spans="1:40" x14ac:dyDescent="0.2">
      <c r="A267" s="143"/>
      <c r="B267" s="143"/>
      <c r="C267" s="143"/>
      <c r="D267" s="143"/>
      <c r="E267" s="143"/>
      <c r="F267" s="143"/>
      <c r="G267" s="143"/>
      <c r="H267" s="143"/>
      <c r="I267" s="143"/>
      <c r="J267" s="157"/>
      <c r="K267" s="143"/>
      <c r="L267" s="143"/>
      <c r="M267" s="143"/>
      <c r="N267" s="143"/>
      <c r="O267" s="143"/>
      <c r="P267" s="167"/>
      <c r="Q267" s="167"/>
      <c r="R267" s="167"/>
      <c r="S267" s="167"/>
      <c r="T267" s="167"/>
      <c r="U267" s="167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</row>
    <row r="268" spans="1:40" x14ac:dyDescent="0.2">
      <c r="A268" s="143"/>
      <c r="B268" s="143"/>
      <c r="C268" s="143"/>
      <c r="D268" s="143"/>
      <c r="E268" s="143"/>
      <c r="F268" s="143"/>
      <c r="G268" s="143"/>
      <c r="H268" s="143"/>
      <c r="I268" s="143"/>
      <c r="J268" s="157"/>
      <c r="K268" s="143"/>
      <c r="L268" s="143"/>
      <c r="M268" s="143"/>
      <c r="N268" s="143"/>
      <c r="O268" s="143"/>
      <c r="P268" s="167"/>
      <c r="Q268" s="167"/>
      <c r="R268" s="167"/>
      <c r="S268" s="167"/>
      <c r="T268" s="167"/>
      <c r="U268" s="167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</row>
    <row r="269" spans="1:40" x14ac:dyDescent="0.2">
      <c r="A269" s="143"/>
      <c r="B269" s="143"/>
      <c r="C269" s="143"/>
      <c r="D269" s="143"/>
      <c r="E269" s="143"/>
      <c r="F269" s="143"/>
      <c r="G269" s="143"/>
      <c r="H269" s="143"/>
      <c r="I269" s="143"/>
      <c r="J269" s="157"/>
      <c r="K269" s="143"/>
      <c r="L269" s="143"/>
      <c r="M269" s="143"/>
      <c r="N269" s="143"/>
      <c r="O269" s="143"/>
      <c r="P269" s="167"/>
      <c r="Q269" s="167"/>
      <c r="R269" s="167"/>
      <c r="S269" s="167"/>
      <c r="T269" s="167"/>
      <c r="U269" s="167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</row>
    <row r="270" spans="1:40" x14ac:dyDescent="0.2">
      <c r="A270" s="143"/>
      <c r="B270" s="143"/>
      <c r="C270" s="143"/>
      <c r="D270" s="143"/>
      <c r="E270" s="143"/>
      <c r="F270" s="143"/>
      <c r="G270" s="143"/>
      <c r="H270" s="143"/>
      <c r="I270" s="143"/>
      <c r="J270" s="157"/>
      <c r="K270" s="143"/>
      <c r="L270" s="143"/>
      <c r="M270" s="143"/>
      <c r="N270" s="143"/>
      <c r="O270" s="143"/>
      <c r="P270" s="167"/>
      <c r="Q270" s="167"/>
      <c r="R270" s="167"/>
      <c r="S270" s="167"/>
      <c r="T270" s="167"/>
      <c r="U270" s="167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</row>
    <row r="271" spans="1:40" x14ac:dyDescent="0.2">
      <c r="A271" s="143"/>
      <c r="B271" s="143"/>
      <c r="C271" s="143"/>
      <c r="D271" s="143"/>
      <c r="E271" s="143"/>
      <c r="F271" s="143"/>
      <c r="G271" s="143"/>
      <c r="H271" s="143"/>
      <c r="I271" s="143"/>
      <c r="J271" s="157"/>
      <c r="K271" s="143"/>
      <c r="L271" s="143"/>
      <c r="M271" s="143"/>
      <c r="N271" s="143"/>
      <c r="O271" s="143"/>
      <c r="P271" s="167"/>
      <c r="Q271" s="167"/>
      <c r="R271" s="167"/>
      <c r="S271" s="167"/>
      <c r="T271" s="167"/>
      <c r="U271" s="167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</row>
    <row r="272" spans="1:40" x14ac:dyDescent="0.2">
      <c r="A272" s="143"/>
      <c r="B272" s="143"/>
      <c r="C272" s="143"/>
      <c r="D272" s="143"/>
      <c r="E272" s="143"/>
      <c r="F272" s="143"/>
      <c r="G272" s="143"/>
      <c r="H272" s="143"/>
      <c r="I272" s="143"/>
      <c r="J272" s="157"/>
      <c r="K272" s="143"/>
      <c r="L272" s="143"/>
      <c r="M272" s="143"/>
      <c r="N272" s="143"/>
      <c r="O272" s="143"/>
      <c r="P272" s="167"/>
      <c r="Q272" s="167"/>
      <c r="R272" s="167"/>
      <c r="S272" s="167"/>
      <c r="T272" s="167"/>
      <c r="U272" s="167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</row>
    <row r="273" spans="1:40" x14ac:dyDescent="0.2">
      <c r="A273" s="143"/>
      <c r="B273" s="143"/>
      <c r="C273" s="143"/>
      <c r="D273" s="143"/>
      <c r="E273" s="143"/>
      <c r="F273" s="143"/>
      <c r="G273" s="143"/>
      <c r="H273" s="143"/>
      <c r="I273" s="143"/>
      <c r="J273" s="157"/>
      <c r="K273" s="143"/>
      <c r="L273" s="143"/>
      <c r="M273" s="143"/>
      <c r="N273" s="143"/>
      <c r="O273" s="143"/>
      <c r="P273" s="167"/>
      <c r="Q273" s="167"/>
      <c r="R273" s="167"/>
      <c r="S273" s="167"/>
      <c r="T273" s="167"/>
      <c r="U273" s="167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</row>
    <row r="274" spans="1:40" x14ac:dyDescent="0.2">
      <c r="A274" s="143"/>
      <c r="B274" s="143"/>
      <c r="C274" s="143"/>
      <c r="D274" s="143"/>
      <c r="E274" s="143"/>
      <c r="F274" s="143"/>
      <c r="G274" s="143"/>
      <c r="H274" s="143"/>
      <c r="I274" s="143"/>
      <c r="J274" s="157"/>
      <c r="K274" s="143"/>
      <c r="L274" s="143"/>
      <c r="M274" s="143"/>
      <c r="N274" s="143"/>
      <c r="O274" s="143"/>
      <c r="P274" s="167"/>
      <c r="Q274" s="167"/>
      <c r="R274" s="167"/>
      <c r="S274" s="167"/>
      <c r="T274" s="167"/>
      <c r="U274" s="167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</row>
    <row r="275" spans="1:40" x14ac:dyDescent="0.2">
      <c r="A275" s="143"/>
      <c r="B275" s="143"/>
      <c r="C275" s="143"/>
      <c r="D275" s="143"/>
      <c r="E275" s="143"/>
      <c r="F275" s="143"/>
      <c r="G275" s="143"/>
      <c r="H275" s="143"/>
      <c r="I275" s="143"/>
      <c r="J275" s="157"/>
      <c r="K275" s="143"/>
      <c r="L275" s="143"/>
      <c r="M275" s="143"/>
      <c r="N275" s="143"/>
      <c r="O275" s="143"/>
      <c r="P275" s="167"/>
      <c r="Q275" s="167"/>
      <c r="R275" s="167"/>
      <c r="S275" s="167"/>
      <c r="T275" s="167"/>
      <c r="U275" s="167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</row>
    <row r="276" spans="1:40" x14ac:dyDescent="0.2">
      <c r="A276" s="143"/>
      <c r="B276" s="143"/>
      <c r="C276" s="143"/>
      <c r="D276" s="143"/>
      <c r="E276" s="143"/>
      <c r="F276" s="143"/>
      <c r="G276" s="143"/>
      <c r="H276" s="143"/>
      <c r="I276" s="143"/>
      <c r="J276" s="157"/>
      <c r="K276" s="143"/>
      <c r="L276" s="143"/>
      <c r="M276" s="143"/>
      <c r="N276" s="143"/>
      <c r="O276" s="143"/>
      <c r="P276" s="167"/>
      <c r="Q276" s="167"/>
      <c r="R276" s="167"/>
      <c r="S276" s="167"/>
      <c r="T276" s="167"/>
      <c r="U276" s="167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</row>
    <row r="277" spans="1:40" x14ac:dyDescent="0.2">
      <c r="A277" s="143"/>
      <c r="B277" s="143"/>
      <c r="C277" s="143"/>
      <c r="D277" s="143"/>
      <c r="E277" s="143"/>
      <c r="F277" s="143"/>
      <c r="G277" s="143"/>
      <c r="H277" s="143"/>
      <c r="I277" s="143"/>
      <c r="J277" s="157"/>
      <c r="K277" s="143"/>
      <c r="L277" s="143"/>
      <c r="M277" s="143"/>
      <c r="N277" s="143"/>
      <c r="O277" s="143"/>
      <c r="P277" s="167"/>
      <c r="Q277" s="167"/>
      <c r="R277" s="167"/>
      <c r="S277" s="167"/>
      <c r="T277" s="167"/>
      <c r="U277" s="167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</row>
    <row r="278" spans="1:40" x14ac:dyDescent="0.2">
      <c r="A278" s="143"/>
      <c r="B278" s="143"/>
      <c r="C278" s="143"/>
      <c r="D278" s="143"/>
      <c r="E278" s="143"/>
      <c r="F278" s="143"/>
      <c r="G278" s="143"/>
      <c r="H278" s="143"/>
      <c r="I278" s="143"/>
      <c r="J278" s="157"/>
      <c r="K278" s="143"/>
      <c r="L278" s="143"/>
      <c r="M278" s="143"/>
      <c r="N278" s="143"/>
      <c r="O278" s="143"/>
      <c r="P278" s="167"/>
      <c r="Q278" s="167"/>
      <c r="R278" s="167"/>
      <c r="S278" s="167"/>
      <c r="T278" s="167"/>
      <c r="U278" s="167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</row>
    <row r="279" spans="1:40" x14ac:dyDescent="0.2">
      <c r="A279" s="143"/>
      <c r="B279" s="143"/>
      <c r="C279" s="143"/>
      <c r="D279" s="143"/>
      <c r="E279" s="143"/>
      <c r="F279" s="143"/>
      <c r="G279" s="143"/>
      <c r="H279" s="143"/>
      <c r="I279" s="143"/>
      <c r="J279" s="157"/>
      <c r="K279" s="143"/>
      <c r="L279" s="143"/>
      <c r="M279" s="143"/>
      <c r="N279" s="143"/>
      <c r="O279" s="143"/>
      <c r="P279" s="167"/>
      <c r="Q279" s="167"/>
      <c r="R279" s="167"/>
      <c r="S279" s="167"/>
      <c r="T279" s="167"/>
      <c r="U279" s="167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</row>
    <row r="280" spans="1:40" x14ac:dyDescent="0.2">
      <c r="A280" s="143"/>
      <c r="B280" s="143"/>
      <c r="C280" s="143"/>
      <c r="D280" s="143"/>
      <c r="E280" s="143"/>
      <c r="F280" s="143"/>
      <c r="G280" s="143"/>
      <c r="H280" s="143"/>
      <c r="I280" s="143"/>
      <c r="J280" s="157"/>
      <c r="K280" s="143"/>
      <c r="L280" s="143"/>
      <c r="M280" s="143"/>
      <c r="N280" s="143"/>
      <c r="O280" s="143"/>
      <c r="P280" s="167"/>
      <c r="Q280" s="167"/>
      <c r="R280" s="167"/>
      <c r="S280" s="167"/>
      <c r="T280" s="167"/>
      <c r="U280" s="167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</row>
    <row r="281" spans="1:40" x14ac:dyDescent="0.2">
      <c r="A281" s="143"/>
      <c r="B281" s="143"/>
      <c r="C281" s="143"/>
      <c r="D281" s="143"/>
      <c r="E281" s="143"/>
      <c r="F281" s="143"/>
      <c r="G281" s="143"/>
      <c r="H281" s="143"/>
      <c r="I281" s="143"/>
      <c r="J281" s="157"/>
      <c r="K281" s="143"/>
      <c r="L281" s="143"/>
      <c r="M281" s="143"/>
      <c r="N281" s="143"/>
      <c r="O281" s="143"/>
      <c r="P281" s="167"/>
      <c r="Q281" s="167"/>
      <c r="R281" s="167"/>
      <c r="S281" s="167"/>
      <c r="T281" s="167"/>
      <c r="U281" s="167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</row>
    <row r="282" spans="1:40" x14ac:dyDescent="0.2">
      <c r="A282" s="143"/>
      <c r="B282" s="143"/>
      <c r="C282" s="143"/>
      <c r="D282" s="143"/>
      <c r="E282" s="143"/>
      <c r="F282" s="143"/>
      <c r="G282" s="143"/>
      <c r="H282" s="143"/>
      <c r="I282" s="143"/>
      <c r="J282" s="157"/>
      <c r="K282" s="143"/>
      <c r="L282" s="143"/>
      <c r="M282" s="143"/>
      <c r="N282" s="143"/>
      <c r="O282" s="143"/>
      <c r="P282" s="167"/>
      <c r="Q282" s="167"/>
      <c r="R282" s="167"/>
      <c r="S282" s="167"/>
      <c r="T282" s="167"/>
      <c r="U282" s="167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</row>
    <row r="283" spans="1:40" x14ac:dyDescent="0.2">
      <c r="A283" s="143"/>
      <c r="B283" s="143"/>
      <c r="C283" s="143"/>
      <c r="D283" s="143"/>
      <c r="E283" s="143"/>
      <c r="F283" s="143"/>
      <c r="G283" s="143"/>
      <c r="H283" s="143"/>
      <c r="I283" s="143"/>
      <c r="J283" s="157"/>
      <c r="K283" s="143"/>
      <c r="L283" s="143"/>
      <c r="M283" s="143"/>
      <c r="N283" s="143"/>
      <c r="O283" s="143"/>
      <c r="P283" s="167"/>
      <c r="Q283" s="167"/>
      <c r="R283" s="167"/>
      <c r="S283" s="167"/>
      <c r="T283" s="167"/>
      <c r="U283" s="167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</row>
    <row r="284" spans="1:40" x14ac:dyDescent="0.2">
      <c r="A284" s="143"/>
      <c r="B284" s="143"/>
      <c r="C284" s="143"/>
      <c r="D284" s="143"/>
      <c r="E284" s="143"/>
      <c r="F284" s="143"/>
      <c r="G284" s="143"/>
      <c r="H284" s="143"/>
      <c r="I284" s="143"/>
      <c r="J284" s="157"/>
      <c r="K284" s="143"/>
      <c r="L284" s="143"/>
      <c r="M284" s="143"/>
      <c r="N284" s="143"/>
      <c r="O284" s="143"/>
      <c r="P284" s="167"/>
      <c r="Q284" s="167"/>
      <c r="R284" s="167"/>
      <c r="S284" s="167"/>
      <c r="T284" s="167"/>
      <c r="U284" s="167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</row>
    <row r="285" spans="1:40" x14ac:dyDescent="0.2">
      <c r="A285" s="143"/>
      <c r="B285" s="143"/>
      <c r="C285" s="143"/>
      <c r="D285" s="143"/>
      <c r="E285" s="143"/>
      <c r="F285" s="143"/>
      <c r="G285" s="143"/>
      <c r="H285" s="143"/>
      <c r="I285" s="143"/>
      <c r="J285" s="157"/>
      <c r="K285" s="143"/>
      <c r="L285" s="143"/>
      <c r="M285" s="143"/>
      <c r="N285" s="143"/>
      <c r="O285" s="143"/>
      <c r="P285" s="167"/>
      <c r="Q285" s="167"/>
      <c r="R285" s="167"/>
      <c r="S285" s="167"/>
      <c r="T285" s="167"/>
      <c r="U285" s="167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</row>
    <row r="286" spans="1:40" x14ac:dyDescent="0.2">
      <c r="A286" s="143"/>
      <c r="B286" s="143"/>
      <c r="C286" s="143"/>
      <c r="D286" s="143"/>
      <c r="E286" s="143"/>
      <c r="F286" s="143"/>
      <c r="G286" s="143"/>
      <c r="H286" s="143"/>
      <c r="I286" s="143"/>
      <c r="J286" s="157"/>
      <c r="K286" s="143"/>
      <c r="L286" s="143"/>
      <c r="M286" s="143"/>
      <c r="N286" s="143"/>
      <c r="O286" s="143"/>
      <c r="P286" s="167"/>
      <c r="Q286" s="167"/>
      <c r="R286" s="167"/>
      <c r="S286" s="167"/>
      <c r="T286" s="167"/>
      <c r="U286" s="167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</row>
    <row r="287" spans="1:40" x14ac:dyDescent="0.2">
      <c r="A287" s="143"/>
      <c r="B287" s="143"/>
      <c r="C287" s="143"/>
      <c r="D287" s="143"/>
      <c r="E287" s="143"/>
      <c r="F287" s="143"/>
      <c r="G287" s="143"/>
      <c r="H287" s="143"/>
      <c r="I287" s="143"/>
      <c r="J287" s="157"/>
      <c r="K287" s="143"/>
      <c r="L287" s="143"/>
      <c r="M287" s="143"/>
      <c r="N287" s="143"/>
      <c r="O287" s="143"/>
      <c r="P287" s="167"/>
      <c r="Q287" s="167"/>
      <c r="R287" s="167"/>
      <c r="S287" s="167"/>
      <c r="T287" s="167"/>
      <c r="U287" s="167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</row>
    <row r="288" spans="1:40" x14ac:dyDescent="0.2">
      <c r="A288" s="143"/>
      <c r="B288" s="143"/>
      <c r="C288" s="143"/>
      <c r="D288" s="143"/>
      <c r="E288" s="143"/>
      <c r="F288" s="143"/>
      <c r="G288" s="143"/>
      <c r="H288" s="143"/>
      <c r="I288" s="143"/>
      <c r="J288" s="157"/>
      <c r="K288" s="143"/>
      <c r="L288" s="143"/>
      <c r="M288" s="143"/>
      <c r="N288" s="143"/>
      <c r="O288" s="143"/>
      <c r="P288" s="167"/>
      <c r="Q288" s="167"/>
      <c r="R288" s="167"/>
      <c r="S288" s="167"/>
      <c r="T288" s="167"/>
      <c r="U288" s="167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</row>
    <row r="289" spans="1:40" x14ac:dyDescent="0.2">
      <c r="A289" s="143"/>
      <c r="B289" s="143"/>
      <c r="C289" s="143"/>
      <c r="D289" s="143"/>
      <c r="E289" s="143"/>
      <c r="F289" s="143"/>
      <c r="G289" s="143"/>
      <c r="H289" s="143"/>
      <c r="I289" s="143"/>
      <c r="J289" s="157"/>
      <c r="K289" s="143"/>
      <c r="L289" s="143"/>
      <c r="M289" s="143"/>
      <c r="N289" s="143"/>
      <c r="O289" s="143"/>
      <c r="P289" s="167"/>
      <c r="Q289" s="167"/>
      <c r="R289" s="167"/>
      <c r="S289" s="167"/>
      <c r="T289" s="167"/>
      <c r="U289" s="167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</row>
    <row r="290" spans="1:40" x14ac:dyDescent="0.2">
      <c r="A290" s="143"/>
      <c r="B290" s="143"/>
      <c r="C290" s="143"/>
      <c r="D290" s="143"/>
      <c r="E290" s="143"/>
      <c r="F290" s="143"/>
      <c r="G290" s="143"/>
      <c r="H290" s="143"/>
      <c r="I290" s="143"/>
      <c r="J290" s="157"/>
      <c r="K290" s="143"/>
      <c r="L290" s="143"/>
      <c r="M290" s="143"/>
      <c r="N290" s="143"/>
      <c r="O290" s="143"/>
      <c r="P290" s="167"/>
      <c r="Q290" s="167"/>
      <c r="R290" s="167"/>
      <c r="S290" s="167"/>
      <c r="T290" s="167"/>
      <c r="U290" s="167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</row>
    <row r="291" spans="1:40" x14ac:dyDescent="0.2">
      <c r="A291" s="143"/>
      <c r="B291" s="143"/>
      <c r="C291" s="143"/>
      <c r="D291" s="143"/>
      <c r="E291" s="143"/>
      <c r="F291" s="143"/>
      <c r="G291" s="143"/>
      <c r="H291" s="143"/>
      <c r="I291" s="143"/>
      <c r="J291" s="157"/>
      <c r="K291" s="143"/>
      <c r="L291" s="143"/>
      <c r="M291" s="143"/>
      <c r="N291" s="143"/>
      <c r="O291" s="143"/>
      <c r="P291" s="167"/>
      <c r="Q291" s="167"/>
      <c r="R291" s="167"/>
      <c r="S291" s="167"/>
      <c r="T291" s="167"/>
      <c r="U291" s="167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</row>
    <row r="292" spans="1:40" x14ac:dyDescent="0.2">
      <c r="A292" s="143"/>
      <c r="B292" s="143"/>
      <c r="C292" s="143"/>
      <c r="D292" s="143"/>
      <c r="E292" s="143"/>
      <c r="F292" s="143"/>
      <c r="G292" s="143"/>
      <c r="H292" s="143"/>
      <c r="I292" s="143"/>
      <c r="J292" s="157"/>
      <c r="K292" s="143"/>
      <c r="L292" s="143"/>
      <c r="M292" s="143"/>
      <c r="N292" s="143"/>
      <c r="O292" s="143"/>
      <c r="P292" s="167"/>
      <c r="Q292" s="167"/>
      <c r="R292" s="167"/>
      <c r="S292" s="167"/>
      <c r="T292" s="167"/>
      <c r="U292" s="167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</row>
    <row r="293" spans="1:40" x14ac:dyDescent="0.2">
      <c r="A293" s="143"/>
      <c r="B293" s="143"/>
      <c r="C293" s="143"/>
      <c r="D293" s="143"/>
      <c r="E293" s="143"/>
      <c r="F293" s="143"/>
      <c r="G293" s="143"/>
      <c r="H293" s="143"/>
      <c r="I293" s="143"/>
      <c r="J293" s="157"/>
      <c r="K293" s="143"/>
      <c r="L293" s="143"/>
      <c r="M293" s="143"/>
      <c r="N293" s="143"/>
      <c r="O293" s="143"/>
      <c r="P293" s="167"/>
      <c r="Q293" s="167"/>
      <c r="R293" s="167"/>
      <c r="S293" s="167"/>
      <c r="T293" s="167"/>
      <c r="U293" s="167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</row>
    <row r="294" spans="1:40" x14ac:dyDescent="0.2">
      <c r="A294" s="143"/>
      <c r="B294" s="143"/>
      <c r="C294" s="143"/>
      <c r="D294" s="143"/>
      <c r="E294" s="143"/>
      <c r="F294" s="143"/>
      <c r="G294" s="143"/>
      <c r="H294" s="143"/>
      <c r="I294" s="143"/>
      <c r="J294" s="157"/>
      <c r="K294" s="143"/>
      <c r="L294" s="143"/>
      <c r="M294" s="143"/>
      <c r="N294" s="143"/>
      <c r="O294" s="143"/>
      <c r="P294" s="167"/>
      <c r="Q294" s="167"/>
      <c r="R294" s="167"/>
      <c r="S294" s="167"/>
      <c r="T294" s="167"/>
      <c r="U294" s="167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</row>
    <row r="295" spans="1:40" x14ac:dyDescent="0.2">
      <c r="A295" s="143"/>
      <c r="B295" s="143"/>
      <c r="C295" s="143"/>
      <c r="D295" s="143"/>
      <c r="E295" s="143"/>
      <c r="F295" s="143"/>
      <c r="G295" s="143"/>
      <c r="H295" s="143"/>
      <c r="I295" s="143"/>
      <c r="J295" s="157"/>
      <c r="K295" s="143"/>
      <c r="L295" s="143"/>
      <c r="M295" s="143"/>
      <c r="N295" s="143"/>
      <c r="O295" s="143"/>
      <c r="P295" s="167"/>
      <c r="Q295" s="167"/>
      <c r="R295" s="167"/>
      <c r="S295" s="167"/>
      <c r="T295" s="167"/>
      <c r="U295" s="167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</row>
    <row r="296" spans="1:40" x14ac:dyDescent="0.2">
      <c r="A296" s="143"/>
      <c r="B296" s="143"/>
      <c r="C296" s="143"/>
      <c r="D296" s="143"/>
      <c r="E296" s="143"/>
      <c r="F296" s="143"/>
      <c r="G296" s="143"/>
      <c r="H296" s="143"/>
      <c r="I296" s="143"/>
      <c r="J296" s="157"/>
      <c r="K296" s="143"/>
      <c r="L296" s="143"/>
      <c r="M296" s="143"/>
      <c r="N296" s="143"/>
      <c r="O296" s="143"/>
      <c r="P296" s="167"/>
      <c r="Q296" s="167"/>
      <c r="R296" s="167"/>
      <c r="S296" s="167"/>
      <c r="T296" s="167"/>
      <c r="U296" s="167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</row>
    <row r="297" spans="1:40" x14ac:dyDescent="0.2">
      <c r="A297" s="143"/>
      <c r="B297" s="143"/>
      <c r="C297" s="143"/>
      <c r="D297" s="143"/>
      <c r="E297" s="143"/>
      <c r="F297" s="143"/>
      <c r="G297" s="143"/>
      <c r="H297" s="143"/>
      <c r="I297" s="143"/>
      <c r="J297" s="157"/>
      <c r="K297" s="143"/>
      <c r="L297" s="143"/>
      <c r="M297" s="143"/>
      <c r="N297" s="143"/>
      <c r="O297" s="143"/>
      <c r="P297" s="167"/>
      <c r="Q297" s="167"/>
      <c r="R297" s="167"/>
      <c r="S297" s="167"/>
      <c r="T297" s="167"/>
      <c r="U297" s="167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</row>
    <row r="298" spans="1:40" x14ac:dyDescent="0.2">
      <c r="A298" s="143"/>
      <c r="B298" s="143"/>
      <c r="C298" s="143"/>
      <c r="D298" s="143"/>
      <c r="E298" s="143"/>
      <c r="F298" s="143"/>
      <c r="G298" s="143"/>
      <c r="H298" s="143"/>
      <c r="I298" s="143"/>
      <c r="J298" s="157"/>
      <c r="K298" s="143"/>
      <c r="L298" s="143"/>
      <c r="M298" s="143"/>
      <c r="N298" s="143"/>
      <c r="O298" s="143"/>
      <c r="P298" s="167"/>
      <c r="Q298" s="167"/>
      <c r="R298" s="167"/>
      <c r="S298" s="167"/>
      <c r="T298" s="167"/>
      <c r="U298" s="167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</row>
    <row r="299" spans="1:40" x14ac:dyDescent="0.2">
      <c r="A299" s="143"/>
      <c r="B299" s="143"/>
      <c r="C299" s="143"/>
      <c r="D299" s="143"/>
      <c r="E299" s="143"/>
      <c r="F299" s="143"/>
      <c r="G299" s="143"/>
      <c r="H299" s="143"/>
      <c r="I299" s="143"/>
      <c r="J299" s="157"/>
      <c r="K299" s="143"/>
      <c r="L299" s="143"/>
      <c r="M299" s="143"/>
      <c r="N299" s="143"/>
      <c r="O299" s="143"/>
      <c r="P299" s="167"/>
      <c r="Q299" s="167"/>
      <c r="R299" s="167"/>
      <c r="S299" s="167"/>
      <c r="T299" s="167"/>
      <c r="U299" s="167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</row>
    <row r="300" spans="1:40" x14ac:dyDescent="0.2">
      <c r="A300" s="143"/>
      <c r="B300" s="143"/>
      <c r="C300" s="143"/>
      <c r="D300" s="143"/>
      <c r="E300" s="143"/>
      <c r="F300" s="143"/>
      <c r="G300" s="143"/>
      <c r="H300" s="143"/>
      <c r="I300" s="143"/>
      <c r="J300" s="157"/>
      <c r="K300" s="143"/>
      <c r="L300" s="143"/>
      <c r="M300" s="143"/>
      <c r="N300" s="143"/>
      <c r="O300" s="143"/>
      <c r="P300" s="167"/>
      <c r="Q300" s="167"/>
      <c r="R300" s="167"/>
      <c r="S300" s="167"/>
      <c r="T300" s="167"/>
      <c r="U300" s="167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</row>
    <row r="301" spans="1:40" x14ac:dyDescent="0.2">
      <c r="A301" s="143"/>
      <c r="B301" s="143"/>
      <c r="C301" s="143"/>
      <c r="D301" s="143"/>
      <c r="E301" s="143"/>
      <c r="F301" s="143"/>
      <c r="G301" s="143"/>
      <c r="H301" s="143"/>
      <c r="I301" s="143"/>
      <c r="J301" s="157"/>
      <c r="K301" s="143"/>
      <c r="L301" s="143"/>
      <c r="M301" s="143"/>
      <c r="N301" s="143"/>
      <c r="O301" s="143"/>
      <c r="P301" s="167"/>
      <c r="Q301" s="167"/>
      <c r="R301" s="167"/>
      <c r="S301" s="167"/>
      <c r="T301" s="167"/>
      <c r="U301" s="167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</row>
    <row r="302" spans="1:40" x14ac:dyDescent="0.2">
      <c r="A302" s="143"/>
      <c r="B302" s="143"/>
      <c r="C302" s="143"/>
      <c r="D302" s="143"/>
      <c r="E302" s="143"/>
      <c r="F302" s="143"/>
      <c r="G302" s="143"/>
      <c r="H302" s="143"/>
      <c r="I302" s="143"/>
      <c r="J302" s="157"/>
      <c r="K302" s="143"/>
      <c r="L302" s="143"/>
      <c r="M302" s="143"/>
      <c r="N302" s="143"/>
      <c r="O302" s="143"/>
      <c r="P302" s="167"/>
      <c r="Q302" s="167"/>
      <c r="R302" s="167"/>
      <c r="S302" s="167"/>
      <c r="T302" s="167"/>
      <c r="U302" s="167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</row>
    <row r="303" spans="1:40" x14ac:dyDescent="0.2">
      <c r="A303" s="143"/>
      <c r="B303" s="143"/>
      <c r="C303" s="143"/>
      <c r="D303" s="143"/>
      <c r="E303" s="143"/>
      <c r="F303" s="143"/>
      <c r="G303" s="143"/>
      <c r="H303" s="143"/>
      <c r="I303" s="143"/>
      <c r="J303" s="157"/>
      <c r="K303" s="143"/>
      <c r="L303" s="143"/>
      <c r="M303" s="143"/>
      <c r="N303" s="143"/>
      <c r="O303" s="143"/>
      <c r="P303" s="167"/>
      <c r="Q303" s="167"/>
      <c r="R303" s="167"/>
      <c r="S303" s="167"/>
      <c r="T303" s="167"/>
      <c r="U303" s="167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</row>
    <row r="304" spans="1:40" x14ac:dyDescent="0.2">
      <c r="A304" s="143"/>
      <c r="B304" s="143"/>
      <c r="C304" s="143"/>
      <c r="D304" s="143"/>
      <c r="E304" s="143"/>
      <c r="F304" s="143"/>
      <c r="G304" s="143"/>
      <c r="H304" s="143"/>
      <c r="I304" s="143"/>
      <c r="J304" s="157"/>
      <c r="K304" s="143"/>
      <c r="L304" s="143"/>
      <c r="M304" s="143"/>
      <c r="N304" s="143"/>
      <c r="O304" s="143"/>
      <c r="P304" s="167"/>
      <c r="Q304" s="167"/>
      <c r="R304" s="167"/>
      <c r="S304" s="167"/>
      <c r="T304" s="167"/>
      <c r="U304" s="167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</row>
    <row r="305" spans="1:40" x14ac:dyDescent="0.2">
      <c r="A305" s="143"/>
      <c r="B305" s="143"/>
      <c r="C305" s="143"/>
      <c r="D305" s="143"/>
      <c r="E305" s="143"/>
      <c r="F305" s="143"/>
      <c r="G305" s="143"/>
      <c r="H305" s="143"/>
      <c r="I305" s="143"/>
      <c r="J305" s="157"/>
      <c r="K305" s="143"/>
      <c r="L305" s="143"/>
      <c r="M305" s="143"/>
      <c r="N305" s="143"/>
      <c r="O305" s="143"/>
      <c r="P305" s="167"/>
      <c r="Q305" s="167"/>
      <c r="R305" s="167"/>
      <c r="S305" s="167"/>
      <c r="T305" s="167"/>
      <c r="U305" s="167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</row>
    <row r="306" spans="1:40" x14ac:dyDescent="0.2">
      <c r="A306" s="143"/>
      <c r="B306" s="143"/>
      <c r="C306" s="143"/>
      <c r="D306" s="143"/>
      <c r="E306" s="143"/>
      <c r="F306" s="143"/>
      <c r="G306" s="143"/>
      <c r="H306" s="143"/>
      <c r="I306" s="143"/>
      <c r="J306" s="157"/>
      <c r="K306" s="143"/>
      <c r="L306" s="143"/>
      <c r="M306" s="143"/>
      <c r="N306" s="143"/>
      <c r="O306" s="143"/>
      <c r="P306" s="167"/>
      <c r="Q306" s="167"/>
      <c r="R306" s="167"/>
      <c r="S306" s="167"/>
      <c r="T306" s="167"/>
      <c r="U306" s="167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</row>
    <row r="307" spans="1:40" x14ac:dyDescent="0.2">
      <c r="A307" s="143"/>
      <c r="B307" s="143"/>
      <c r="C307" s="143"/>
      <c r="D307" s="143"/>
      <c r="E307" s="143"/>
      <c r="F307" s="143"/>
      <c r="G307" s="143"/>
      <c r="H307" s="143"/>
      <c r="I307" s="143"/>
      <c r="J307" s="157"/>
      <c r="K307" s="143"/>
      <c r="L307" s="143"/>
      <c r="M307" s="143"/>
      <c r="N307" s="143"/>
      <c r="O307" s="143"/>
      <c r="P307" s="167"/>
      <c r="Q307" s="167"/>
      <c r="R307" s="167"/>
      <c r="S307" s="167"/>
      <c r="T307" s="167"/>
      <c r="U307" s="167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</row>
    <row r="308" spans="1:40" x14ac:dyDescent="0.2">
      <c r="A308" s="143"/>
      <c r="B308" s="143"/>
      <c r="C308" s="143"/>
      <c r="D308" s="143"/>
      <c r="E308" s="143"/>
      <c r="F308" s="143"/>
      <c r="G308" s="143"/>
      <c r="H308" s="143"/>
      <c r="I308" s="143"/>
      <c r="J308" s="157"/>
      <c r="K308" s="143"/>
      <c r="L308" s="143"/>
      <c r="M308" s="143"/>
      <c r="N308" s="143"/>
      <c r="O308" s="143"/>
      <c r="P308" s="167"/>
      <c r="Q308" s="167"/>
      <c r="R308" s="167"/>
      <c r="S308" s="167"/>
      <c r="T308" s="167"/>
      <c r="U308" s="167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</row>
    <row r="309" spans="1:40" x14ac:dyDescent="0.2">
      <c r="A309" s="143"/>
      <c r="B309" s="143"/>
      <c r="C309" s="143"/>
      <c r="D309" s="143"/>
      <c r="E309" s="143"/>
      <c r="F309" s="143"/>
      <c r="G309" s="143"/>
      <c r="H309" s="143"/>
      <c r="I309" s="143"/>
      <c r="J309" s="157"/>
      <c r="K309" s="143"/>
      <c r="L309" s="143"/>
      <c r="M309" s="143"/>
      <c r="N309" s="143"/>
      <c r="O309" s="143"/>
      <c r="P309" s="167"/>
      <c r="Q309" s="167"/>
      <c r="R309" s="167"/>
      <c r="S309" s="167"/>
      <c r="T309" s="167"/>
      <c r="U309" s="167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</row>
    <row r="310" spans="1:40" x14ac:dyDescent="0.2">
      <c r="A310" s="143"/>
      <c r="B310" s="143"/>
      <c r="C310" s="143"/>
      <c r="D310" s="143"/>
      <c r="E310" s="143"/>
      <c r="F310" s="143"/>
      <c r="G310" s="143"/>
      <c r="H310" s="143"/>
      <c r="I310" s="143"/>
      <c r="J310" s="157"/>
      <c r="K310" s="143"/>
      <c r="L310" s="143"/>
      <c r="M310" s="143"/>
      <c r="N310" s="143"/>
      <c r="O310" s="143"/>
      <c r="P310" s="167"/>
      <c r="Q310" s="167"/>
      <c r="R310" s="167"/>
      <c r="S310" s="167"/>
      <c r="T310" s="167"/>
      <c r="U310" s="167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</row>
    <row r="311" spans="1:40" x14ac:dyDescent="0.2">
      <c r="A311" s="143"/>
      <c r="B311" s="143"/>
      <c r="C311" s="143"/>
      <c r="D311" s="143"/>
      <c r="E311" s="143"/>
      <c r="F311" s="143"/>
      <c r="G311" s="143"/>
      <c r="H311" s="143"/>
      <c r="I311" s="143"/>
      <c r="J311" s="157"/>
      <c r="K311" s="143"/>
      <c r="L311" s="143"/>
      <c r="M311" s="143"/>
      <c r="N311" s="143"/>
      <c r="O311" s="143"/>
      <c r="P311" s="167"/>
      <c r="Q311" s="167"/>
      <c r="R311" s="167"/>
      <c r="S311" s="167"/>
      <c r="T311" s="167"/>
      <c r="U311" s="167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</row>
    <row r="312" spans="1:40" x14ac:dyDescent="0.2">
      <c r="A312" s="143"/>
      <c r="B312" s="143"/>
      <c r="C312" s="143"/>
      <c r="D312" s="143"/>
      <c r="E312" s="143"/>
      <c r="F312" s="143"/>
      <c r="G312" s="143"/>
      <c r="H312" s="143"/>
      <c r="I312" s="143"/>
      <c r="J312" s="157"/>
      <c r="K312" s="143"/>
      <c r="L312" s="143"/>
      <c r="M312" s="143"/>
      <c r="N312" s="143"/>
      <c r="O312" s="143"/>
      <c r="P312" s="167"/>
      <c r="Q312" s="167"/>
      <c r="R312" s="167"/>
      <c r="S312" s="167"/>
      <c r="T312" s="167"/>
      <c r="U312" s="167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</row>
    <row r="313" spans="1:40" x14ac:dyDescent="0.2">
      <c r="A313" s="143"/>
      <c r="B313" s="143"/>
      <c r="C313" s="143"/>
      <c r="D313" s="143"/>
      <c r="E313" s="143"/>
      <c r="F313" s="143"/>
      <c r="G313" s="143"/>
      <c r="H313" s="143"/>
      <c r="I313" s="143"/>
      <c r="J313" s="157"/>
      <c r="K313" s="143"/>
      <c r="L313" s="143"/>
      <c r="M313" s="143"/>
      <c r="N313" s="143"/>
      <c r="O313" s="143"/>
      <c r="P313" s="167"/>
      <c r="Q313" s="167"/>
      <c r="R313" s="167"/>
      <c r="S313" s="167"/>
      <c r="T313" s="167"/>
      <c r="U313" s="167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</row>
    <row r="314" spans="1:40" x14ac:dyDescent="0.2">
      <c r="A314" s="143"/>
      <c r="B314" s="143"/>
      <c r="C314" s="143"/>
      <c r="D314" s="143"/>
      <c r="E314" s="143"/>
      <c r="F314" s="143"/>
      <c r="G314" s="143"/>
      <c r="H314" s="143"/>
      <c r="I314" s="143"/>
      <c r="J314" s="157"/>
      <c r="K314" s="143"/>
      <c r="L314" s="143"/>
      <c r="M314" s="143"/>
      <c r="N314" s="143"/>
      <c r="O314" s="143"/>
      <c r="P314" s="167"/>
      <c r="Q314" s="167"/>
      <c r="R314" s="167"/>
      <c r="S314" s="167"/>
      <c r="T314" s="167"/>
      <c r="U314" s="167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</row>
    <row r="315" spans="1:40" x14ac:dyDescent="0.2">
      <c r="A315" s="143"/>
      <c r="B315" s="143"/>
      <c r="C315" s="143"/>
      <c r="D315" s="143"/>
      <c r="E315" s="143"/>
      <c r="F315" s="143"/>
      <c r="G315" s="143"/>
      <c r="H315" s="143"/>
      <c r="I315" s="143"/>
      <c r="J315" s="157"/>
      <c r="K315" s="143"/>
      <c r="L315" s="143"/>
      <c r="M315" s="143"/>
      <c r="N315" s="143"/>
      <c r="O315" s="143"/>
      <c r="P315" s="167"/>
      <c r="Q315" s="167"/>
      <c r="R315" s="167"/>
      <c r="S315" s="167"/>
      <c r="T315" s="167"/>
      <c r="U315" s="167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</row>
    <row r="316" spans="1:40" x14ac:dyDescent="0.2">
      <c r="A316" s="143"/>
      <c r="B316" s="143"/>
      <c r="C316" s="143"/>
      <c r="D316" s="143"/>
      <c r="E316" s="143"/>
      <c r="F316" s="143"/>
      <c r="G316" s="143"/>
      <c r="H316" s="143"/>
      <c r="I316" s="143"/>
      <c r="J316" s="157"/>
      <c r="K316" s="143"/>
      <c r="L316" s="143"/>
      <c r="M316" s="143"/>
      <c r="N316" s="143"/>
      <c r="O316" s="143"/>
      <c r="P316" s="167"/>
      <c r="Q316" s="167"/>
      <c r="R316" s="167"/>
      <c r="S316" s="167"/>
      <c r="T316" s="167"/>
      <c r="U316" s="167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</row>
    <row r="317" spans="1:40" x14ac:dyDescent="0.2">
      <c r="A317" s="143"/>
      <c r="B317" s="143"/>
      <c r="C317" s="143"/>
      <c r="D317" s="143"/>
      <c r="E317" s="143"/>
      <c r="F317" s="143"/>
      <c r="G317" s="143"/>
      <c r="H317" s="143"/>
      <c r="I317" s="143"/>
      <c r="J317" s="157"/>
      <c r="K317" s="143"/>
      <c r="L317" s="143"/>
      <c r="M317" s="143"/>
      <c r="N317" s="143"/>
      <c r="O317" s="143"/>
      <c r="P317" s="167"/>
      <c r="Q317" s="167"/>
      <c r="R317" s="167"/>
      <c r="S317" s="167"/>
      <c r="T317" s="167"/>
      <c r="U317" s="167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</row>
    <row r="318" spans="1:40" x14ac:dyDescent="0.2">
      <c r="A318" s="143"/>
      <c r="B318" s="143"/>
      <c r="C318" s="143"/>
      <c r="D318" s="143"/>
      <c r="E318" s="143"/>
      <c r="F318" s="143"/>
      <c r="G318" s="143"/>
      <c r="H318" s="143"/>
      <c r="I318" s="143"/>
      <c r="J318" s="157"/>
      <c r="K318" s="143"/>
      <c r="L318" s="143"/>
      <c r="M318" s="143"/>
      <c r="N318" s="143"/>
      <c r="O318" s="143"/>
      <c r="P318" s="167"/>
      <c r="Q318" s="167"/>
      <c r="R318" s="167"/>
      <c r="S318" s="167"/>
      <c r="T318" s="167"/>
      <c r="U318" s="167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</row>
    <row r="319" spans="1:40" x14ac:dyDescent="0.2">
      <c r="A319" s="143"/>
      <c r="B319" s="143"/>
      <c r="C319" s="143"/>
      <c r="D319" s="143"/>
      <c r="E319" s="143"/>
      <c r="F319" s="143"/>
      <c r="G319" s="143"/>
      <c r="H319" s="143"/>
      <c r="I319" s="143"/>
      <c r="J319" s="157"/>
      <c r="K319" s="143"/>
      <c r="L319" s="143"/>
      <c r="M319" s="143"/>
      <c r="N319" s="143"/>
      <c r="O319" s="143"/>
      <c r="P319" s="167"/>
      <c r="Q319" s="167"/>
      <c r="R319" s="167"/>
      <c r="S319" s="167"/>
      <c r="T319" s="167"/>
      <c r="U319" s="167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</row>
    <row r="320" spans="1:40" x14ac:dyDescent="0.2">
      <c r="A320" s="143"/>
      <c r="B320" s="143"/>
      <c r="C320" s="143"/>
      <c r="D320" s="143"/>
      <c r="E320" s="143"/>
      <c r="F320" s="143"/>
      <c r="G320" s="143"/>
      <c r="H320" s="143"/>
      <c r="I320" s="143"/>
      <c r="J320" s="157"/>
      <c r="K320" s="143"/>
      <c r="L320" s="143"/>
      <c r="M320" s="143"/>
      <c r="N320" s="143"/>
      <c r="O320" s="143"/>
      <c r="P320" s="167"/>
      <c r="Q320" s="167"/>
      <c r="R320" s="167"/>
      <c r="S320" s="167"/>
      <c r="T320" s="167"/>
      <c r="U320" s="167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</row>
    <row r="321" spans="1:40" x14ac:dyDescent="0.2">
      <c r="A321" s="143"/>
      <c r="B321" s="143"/>
      <c r="C321" s="143"/>
      <c r="D321" s="143"/>
      <c r="E321" s="143"/>
      <c r="F321" s="143"/>
      <c r="G321" s="143"/>
      <c r="H321" s="143"/>
      <c r="I321" s="143"/>
      <c r="J321" s="157"/>
      <c r="K321" s="143"/>
      <c r="L321" s="143"/>
      <c r="M321" s="143"/>
      <c r="N321" s="143"/>
      <c r="O321" s="143"/>
      <c r="P321" s="167"/>
      <c r="Q321" s="167"/>
      <c r="R321" s="167"/>
      <c r="S321" s="167"/>
      <c r="T321" s="167"/>
      <c r="U321" s="167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</row>
    <row r="322" spans="1:40" x14ac:dyDescent="0.2">
      <c r="A322" s="143"/>
      <c r="B322" s="143"/>
      <c r="C322" s="143"/>
      <c r="D322" s="143"/>
      <c r="E322" s="143"/>
      <c r="F322" s="143"/>
      <c r="G322" s="143"/>
      <c r="H322" s="143"/>
      <c r="I322" s="143"/>
      <c r="J322" s="157"/>
      <c r="K322" s="143"/>
      <c r="L322" s="143"/>
      <c r="M322" s="143"/>
      <c r="N322" s="143"/>
      <c r="O322" s="143"/>
      <c r="P322" s="167"/>
      <c r="Q322" s="167"/>
      <c r="R322" s="167"/>
      <c r="S322" s="167"/>
      <c r="T322" s="167"/>
      <c r="U322" s="167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</row>
    <row r="323" spans="1:40" x14ac:dyDescent="0.2">
      <c r="A323" s="143"/>
      <c r="B323" s="143"/>
      <c r="C323" s="143"/>
      <c r="D323" s="143"/>
      <c r="E323" s="143"/>
      <c r="F323" s="143"/>
      <c r="G323" s="143"/>
      <c r="H323" s="143"/>
      <c r="I323" s="143"/>
      <c r="J323" s="157"/>
      <c r="K323" s="143"/>
      <c r="L323" s="143"/>
      <c r="M323" s="143"/>
      <c r="N323" s="143"/>
      <c r="O323" s="143"/>
      <c r="P323" s="167"/>
      <c r="Q323" s="167"/>
      <c r="R323" s="167"/>
      <c r="S323" s="167"/>
      <c r="T323" s="167"/>
      <c r="U323" s="167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</row>
    <row r="324" spans="1:40" x14ac:dyDescent="0.2">
      <c r="A324" s="143"/>
      <c r="B324" s="143"/>
      <c r="C324" s="143"/>
      <c r="D324" s="143"/>
      <c r="E324" s="143"/>
      <c r="F324" s="143"/>
      <c r="G324" s="143"/>
      <c r="H324" s="143"/>
      <c r="I324" s="143"/>
      <c r="J324" s="157"/>
      <c r="K324" s="143"/>
      <c r="L324" s="143"/>
      <c r="M324" s="143"/>
      <c r="N324" s="143"/>
      <c r="O324" s="143"/>
      <c r="P324" s="167"/>
      <c r="Q324" s="167"/>
      <c r="R324" s="167"/>
      <c r="S324" s="167"/>
      <c r="T324" s="167"/>
      <c r="U324" s="167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</row>
    <row r="325" spans="1:40" x14ac:dyDescent="0.2">
      <c r="A325" s="143"/>
      <c r="B325" s="143"/>
      <c r="C325" s="143"/>
      <c r="D325" s="143"/>
      <c r="E325" s="143"/>
      <c r="F325" s="143"/>
      <c r="G325" s="143"/>
      <c r="H325" s="143"/>
      <c r="I325" s="143"/>
      <c r="J325" s="157"/>
      <c r="K325" s="143"/>
      <c r="L325" s="143"/>
      <c r="M325" s="143"/>
      <c r="N325" s="143"/>
      <c r="O325" s="143"/>
      <c r="P325" s="167"/>
      <c r="Q325" s="167"/>
      <c r="R325" s="167"/>
      <c r="S325" s="167"/>
      <c r="T325" s="167"/>
      <c r="U325" s="167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</row>
    <row r="326" spans="1:40" x14ac:dyDescent="0.2">
      <c r="A326" s="143"/>
      <c r="B326" s="143"/>
      <c r="C326" s="143"/>
      <c r="D326" s="143"/>
      <c r="E326" s="143"/>
      <c r="F326" s="143"/>
      <c r="G326" s="143"/>
      <c r="H326" s="143"/>
      <c r="I326" s="143"/>
      <c r="J326" s="157"/>
      <c r="K326" s="143"/>
      <c r="L326" s="143"/>
      <c r="M326" s="143"/>
      <c r="N326" s="143"/>
      <c r="O326" s="143"/>
      <c r="P326" s="167"/>
      <c r="Q326" s="167"/>
      <c r="R326" s="167"/>
      <c r="S326" s="167"/>
      <c r="T326" s="167"/>
      <c r="U326" s="167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</row>
    <row r="327" spans="1:40" x14ac:dyDescent="0.2">
      <c r="A327" s="143"/>
      <c r="B327" s="143"/>
      <c r="C327" s="143"/>
      <c r="D327" s="143"/>
      <c r="E327" s="143"/>
      <c r="F327" s="143"/>
      <c r="G327" s="143"/>
      <c r="H327" s="143"/>
      <c r="I327" s="143"/>
      <c r="J327" s="157"/>
      <c r="K327" s="143"/>
      <c r="L327" s="143"/>
      <c r="M327" s="143"/>
      <c r="N327" s="143"/>
      <c r="O327" s="143"/>
      <c r="P327" s="167"/>
      <c r="Q327" s="167"/>
      <c r="R327" s="167"/>
      <c r="S327" s="167"/>
      <c r="T327" s="167"/>
      <c r="U327" s="167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</row>
    <row r="328" spans="1:40" x14ac:dyDescent="0.2">
      <c r="A328" s="143"/>
      <c r="B328" s="143"/>
      <c r="C328" s="143"/>
      <c r="D328" s="143"/>
      <c r="E328" s="143"/>
      <c r="F328" s="143"/>
      <c r="G328" s="143"/>
      <c r="H328" s="143"/>
      <c r="I328" s="143"/>
      <c r="J328" s="157"/>
      <c r="K328" s="143"/>
      <c r="L328" s="143"/>
      <c r="M328" s="143"/>
      <c r="N328" s="143"/>
      <c r="O328" s="143"/>
      <c r="P328" s="167"/>
      <c r="Q328" s="167"/>
      <c r="R328" s="167"/>
      <c r="S328" s="167"/>
      <c r="T328" s="167"/>
      <c r="U328" s="167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</row>
    <row r="329" spans="1:40" x14ac:dyDescent="0.2">
      <c r="A329" s="143"/>
      <c r="B329" s="143"/>
      <c r="C329" s="143"/>
      <c r="D329" s="143"/>
      <c r="E329" s="143"/>
      <c r="F329" s="143"/>
      <c r="G329" s="143"/>
      <c r="H329" s="143"/>
      <c r="I329" s="143"/>
      <c r="J329" s="157"/>
      <c r="K329" s="143"/>
      <c r="L329" s="143"/>
      <c r="M329" s="143"/>
      <c r="N329" s="143"/>
      <c r="O329" s="143"/>
      <c r="P329" s="167"/>
      <c r="Q329" s="167"/>
      <c r="R329" s="167"/>
      <c r="S329" s="167"/>
      <c r="T329" s="167"/>
      <c r="U329" s="167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</row>
    <row r="330" spans="1:40" x14ac:dyDescent="0.2">
      <c r="A330" s="143"/>
      <c r="B330" s="143"/>
      <c r="C330" s="143"/>
      <c r="D330" s="143"/>
      <c r="E330" s="143"/>
      <c r="F330" s="143"/>
      <c r="G330" s="143"/>
      <c r="H330" s="143"/>
      <c r="I330" s="143"/>
      <c r="J330" s="157"/>
      <c r="K330" s="143"/>
      <c r="L330" s="143"/>
      <c r="M330" s="143"/>
      <c r="N330" s="143"/>
      <c r="O330" s="143"/>
      <c r="P330" s="167"/>
      <c r="Q330" s="167"/>
      <c r="R330" s="167"/>
      <c r="S330" s="167"/>
      <c r="T330" s="167"/>
      <c r="U330" s="167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</row>
    <row r="331" spans="1:40" x14ac:dyDescent="0.2">
      <c r="A331" s="143"/>
      <c r="B331" s="143"/>
      <c r="C331" s="143"/>
      <c r="D331" s="143"/>
      <c r="E331" s="143"/>
      <c r="F331" s="143"/>
      <c r="G331" s="143"/>
      <c r="H331" s="143"/>
      <c r="I331" s="143"/>
      <c r="J331" s="157"/>
      <c r="K331" s="143"/>
      <c r="L331" s="143"/>
      <c r="M331" s="143"/>
      <c r="N331" s="143"/>
      <c r="O331" s="143"/>
      <c r="P331" s="167"/>
      <c r="Q331" s="167"/>
      <c r="R331" s="167"/>
      <c r="S331" s="167"/>
      <c r="T331" s="167"/>
      <c r="U331" s="167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</row>
    <row r="332" spans="1:40" x14ac:dyDescent="0.2">
      <c r="A332" s="143"/>
      <c r="B332" s="143"/>
      <c r="C332" s="143"/>
      <c r="D332" s="143"/>
      <c r="E332" s="143"/>
      <c r="F332" s="143"/>
      <c r="G332" s="143"/>
      <c r="H332" s="143"/>
      <c r="I332" s="143"/>
      <c r="J332" s="157"/>
      <c r="K332" s="143"/>
      <c r="L332" s="143"/>
      <c r="M332" s="143"/>
      <c r="N332" s="143"/>
      <c r="O332" s="143"/>
      <c r="P332" s="167"/>
      <c r="Q332" s="167"/>
      <c r="R332" s="167"/>
      <c r="S332" s="167"/>
      <c r="T332" s="167"/>
      <c r="U332" s="167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</row>
    <row r="333" spans="1:40" x14ac:dyDescent="0.2">
      <c r="A333" s="143"/>
      <c r="B333" s="143"/>
      <c r="C333" s="143"/>
      <c r="D333" s="143"/>
      <c r="E333" s="143"/>
      <c r="F333" s="143"/>
      <c r="G333" s="143"/>
      <c r="H333" s="143"/>
      <c r="I333" s="143"/>
      <c r="J333" s="157"/>
      <c r="K333" s="143"/>
      <c r="L333" s="143"/>
      <c r="M333" s="143"/>
      <c r="N333" s="143"/>
      <c r="O333" s="143"/>
      <c r="P333" s="167"/>
      <c r="Q333" s="167"/>
      <c r="R333" s="167"/>
      <c r="S333" s="167"/>
      <c r="T333" s="167"/>
      <c r="U333" s="167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</row>
    <row r="334" spans="1:40" x14ac:dyDescent="0.2">
      <c r="A334" s="143"/>
      <c r="B334" s="143"/>
      <c r="C334" s="143"/>
      <c r="D334" s="143"/>
      <c r="E334" s="143"/>
      <c r="F334" s="143"/>
      <c r="G334" s="143"/>
      <c r="H334" s="143"/>
      <c r="I334" s="143"/>
      <c r="J334" s="157"/>
      <c r="K334" s="143"/>
      <c r="L334" s="143"/>
      <c r="M334" s="143"/>
      <c r="N334" s="143"/>
      <c r="O334" s="143"/>
      <c r="P334" s="167"/>
      <c r="Q334" s="167"/>
      <c r="R334" s="167"/>
      <c r="S334" s="167"/>
      <c r="T334" s="167"/>
      <c r="U334" s="167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</row>
    <row r="335" spans="1:40" x14ac:dyDescent="0.2">
      <c r="A335" s="143"/>
      <c r="B335" s="143"/>
      <c r="C335" s="143"/>
      <c r="D335" s="143"/>
      <c r="E335" s="143"/>
      <c r="F335" s="143"/>
      <c r="G335" s="143"/>
      <c r="H335" s="143"/>
      <c r="I335" s="143"/>
      <c r="J335" s="157"/>
      <c r="K335" s="143"/>
      <c r="L335" s="143"/>
      <c r="M335" s="143"/>
      <c r="N335" s="143"/>
      <c r="O335" s="143"/>
      <c r="P335" s="167"/>
      <c r="Q335" s="167"/>
      <c r="R335" s="167"/>
      <c r="S335" s="167"/>
      <c r="T335" s="167"/>
      <c r="U335" s="167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</row>
    <row r="336" spans="1:40" x14ac:dyDescent="0.2">
      <c r="A336" s="143"/>
      <c r="B336" s="143"/>
      <c r="C336" s="143"/>
      <c r="D336" s="143"/>
      <c r="E336" s="143"/>
      <c r="F336" s="143"/>
      <c r="G336" s="143"/>
      <c r="H336" s="143"/>
      <c r="I336" s="143"/>
      <c r="J336" s="157"/>
      <c r="K336" s="143"/>
      <c r="L336" s="143"/>
      <c r="M336" s="143"/>
      <c r="N336" s="143"/>
      <c r="O336" s="143"/>
      <c r="P336" s="167"/>
      <c r="Q336" s="167"/>
      <c r="R336" s="167"/>
      <c r="S336" s="167"/>
      <c r="T336" s="167"/>
      <c r="U336" s="167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</row>
    <row r="337" spans="1:40" x14ac:dyDescent="0.2">
      <c r="A337" s="143"/>
      <c r="B337" s="143"/>
      <c r="C337" s="143"/>
      <c r="D337" s="143"/>
      <c r="E337" s="143"/>
      <c r="F337" s="143"/>
      <c r="G337" s="143"/>
      <c r="H337" s="143"/>
      <c r="I337" s="143"/>
      <c r="J337" s="157"/>
      <c r="K337" s="143"/>
      <c r="L337" s="143"/>
      <c r="M337" s="143"/>
      <c r="N337" s="143"/>
      <c r="O337" s="143"/>
      <c r="P337" s="167"/>
      <c r="Q337" s="167"/>
      <c r="R337" s="167"/>
      <c r="S337" s="167"/>
      <c r="T337" s="167"/>
      <c r="U337" s="167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</row>
    <row r="338" spans="1:40" x14ac:dyDescent="0.2">
      <c r="A338" s="143"/>
      <c r="B338" s="143"/>
      <c r="C338" s="143"/>
      <c r="D338" s="143"/>
      <c r="E338" s="143"/>
      <c r="F338" s="143"/>
      <c r="G338" s="143"/>
      <c r="H338" s="143"/>
      <c r="I338" s="143"/>
      <c r="J338" s="157"/>
      <c r="K338" s="143"/>
      <c r="L338" s="143"/>
      <c r="M338" s="143"/>
      <c r="N338" s="143"/>
      <c r="O338" s="143"/>
      <c r="P338" s="167"/>
      <c r="Q338" s="167"/>
      <c r="R338" s="167"/>
      <c r="S338" s="167"/>
      <c r="T338" s="167"/>
      <c r="U338" s="167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</row>
    <row r="339" spans="1:40" x14ac:dyDescent="0.2">
      <c r="A339" s="143"/>
      <c r="B339" s="143"/>
      <c r="C339" s="143"/>
      <c r="D339" s="143"/>
      <c r="E339" s="143"/>
      <c r="F339" s="143"/>
      <c r="G339" s="143"/>
      <c r="H339" s="143"/>
      <c r="I339" s="143"/>
      <c r="J339" s="157"/>
      <c r="K339" s="143"/>
      <c r="L339" s="143"/>
      <c r="M339" s="143"/>
      <c r="N339" s="143"/>
      <c r="O339" s="143"/>
      <c r="P339" s="167"/>
      <c r="Q339" s="167"/>
      <c r="R339" s="167"/>
      <c r="S339" s="167"/>
      <c r="T339" s="167"/>
      <c r="U339" s="167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</row>
    <row r="340" spans="1:40" x14ac:dyDescent="0.2">
      <c r="A340" s="143"/>
      <c r="B340" s="143"/>
      <c r="C340" s="143"/>
      <c r="D340" s="143"/>
      <c r="E340" s="143"/>
      <c r="F340" s="143"/>
      <c r="G340" s="143"/>
      <c r="H340" s="143"/>
      <c r="I340" s="143"/>
      <c r="J340" s="157"/>
      <c r="K340" s="143"/>
      <c r="L340" s="143"/>
      <c r="M340" s="143"/>
      <c r="N340" s="143"/>
      <c r="O340" s="143"/>
      <c r="P340" s="167"/>
      <c r="Q340" s="167"/>
      <c r="R340" s="167"/>
      <c r="S340" s="167"/>
      <c r="T340" s="167"/>
      <c r="U340" s="167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</row>
    <row r="341" spans="1:40" x14ac:dyDescent="0.2">
      <c r="A341" s="143"/>
      <c r="B341" s="143"/>
      <c r="C341" s="143"/>
      <c r="D341" s="143"/>
      <c r="E341" s="143"/>
      <c r="F341" s="143"/>
      <c r="G341" s="143"/>
      <c r="H341" s="143"/>
      <c r="I341" s="143"/>
      <c r="J341" s="157"/>
      <c r="K341" s="143"/>
      <c r="L341" s="143"/>
      <c r="M341" s="143"/>
      <c r="N341" s="143"/>
      <c r="O341" s="143"/>
      <c r="P341" s="167"/>
      <c r="Q341" s="167"/>
      <c r="R341" s="167"/>
      <c r="S341" s="167"/>
      <c r="T341" s="167"/>
      <c r="U341" s="167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</row>
    <row r="342" spans="1:40" x14ac:dyDescent="0.2">
      <c r="A342" s="143"/>
      <c r="B342" s="143"/>
      <c r="C342" s="143"/>
      <c r="D342" s="143"/>
      <c r="E342" s="143"/>
      <c r="F342" s="143"/>
      <c r="G342" s="143"/>
      <c r="H342" s="143"/>
      <c r="I342" s="143"/>
      <c r="J342" s="157"/>
      <c r="K342" s="143"/>
      <c r="L342" s="143"/>
      <c r="M342" s="143"/>
      <c r="N342" s="143"/>
      <c r="O342" s="143"/>
      <c r="P342" s="167"/>
      <c r="Q342" s="167"/>
      <c r="R342" s="167"/>
      <c r="S342" s="167"/>
      <c r="T342" s="167"/>
      <c r="U342" s="167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</row>
    <row r="343" spans="1:40" x14ac:dyDescent="0.2">
      <c r="A343" s="143"/>
      <c r="B343" s="143"/>
      <c r="C343" s="143"/>
      <c r="D343" s="143"/>
      <c r="E343" s="143"/>
      <c r="F343" s="143"/>
      <c r="G343" s="143"/>
      <c r="H343" s="143"/>
      <c r="I343" s="143"/>
      <c r="J343" s="157"/>
      <c r="K343" s="143"/>
      <c r="L343" s="143"/>
      <c r="M343" s="143"/>
      <c r="N343" s="143"/>
      <c r="O343" s="143"/>
      <c r="P343" s="167"/>
      <c r="Q343" s="167"/>
      <c r="R343" s="167"/>
      <c r="S343" s="167"/>
      <c r="T343" s="167"/>
      <c r="U343" s="167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</row>
    <row r="344" spans="1:40" x14ac:dyDescent="0.2">
      <c r="A344" s="143"/>
      <c r="B344" s="143"/>
      <c r="C344" s="143"/>
      <c r="D344" s="143"/>
      <c r="E344" s="143"/>
      <c r="F344" s="143"/>
      <c r="G344" s="143"/>
      <c r="H344" s="143"/>
      <c r="I344" s="143"/>
      <c r="J344" s="157"/>
      <c r="K344" s="143"/>
      <c r="L344" s="143"/>
      <c r="M344" s="143"/>
      <c r="N344" s="143"/>
      <c r="O344" s="143"/>
      <c r="P344" s="167"/>
      <c r="Q344" s="167"/>
      <c r="R344" s="167"/>
      <c r="S344" s="167"/>
      <c r="T344" s="167"/>
      <c r="U344" s="167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</row>
    <row r="345" spans="1:40" x14ac:dyDescent="0.2">
      <c r="A345" s="143"/>
      <c r="B345" s="143"/>
      <c r="C345" s="143"/>
      <c r="D345" s="143"/>
      <c r="E345" s="143"/>
      <c r="F345" s="143"/>
      <c r="G345" s="143"/>
      <c r="H345" s="143"/>
      <c r="I345" s="143"/>
      <c r="J345" s="157"/>
      <c r="K345" s="143"/>
      <c r="L345" s="143"/>
      <c r="M345" s="143"/>
      <c r="N345" s="143"/>
      <c r="O345" s="143"/>
      <c r="P345" s="167"/>
      <c r="Q345" s="167"/>
      <c r="R345" s="167"/>
      <c r="S345" s="167"/>
      <c r="T345" s="167"/>
      <c r="U345" s="167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</row>
    <row r="346" spans="1:40" x14ac:dyDescent="0.2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67"/>
      <c r="Q346" s="167"/>
      <c r="R346" s="167"/>
      <c r="S346" s="167"/>
      <c r="T346" s="167"/>
      <c r="U346" s="167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</row>
    <row r="347" spans="1:40" x14ac:dyDescent="0.2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67"/>
      <c r="Q347" s="167"/>
      <c r="R347" s="167"/>
      <c r="S347" s="167"/>
      <c r="T347" s="167"/>
      <c r="U347" s="167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</row>
    <row r="348" spans="1:40" x14ac:dyDescent="0.2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67"/>
      <c r="Q348" s="167"/>
      <c r="R348" s="167"/>
      <c r="S348" s="167"/>
      <c r="T348" s="167"/>
      <c r="U348" s="167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</row>
    <row r="349" spans="1:40" x14ac:dyDescent="0.2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67"/>
      <c r="Q349" s="167"/>
      <c r="R349" s="167"/>
      <c r="S349" s="167"/>
      <c r="T349" s="167"/>
      <c r="U349" s="167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</row>
    <row r="350" spans="1:40" x14ac:dyDescent="0.2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67"/>
      <c r="Q350" s="167"/>
      <c r="R350" s="167"/>
      <c r="S350" s="167"/>
      <c r="T350" s="167"/>
      <c r="U350" s="167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</row>
    <row r="351" spans="1:40" x14ac:dyDescent="0.2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67"/>
      <c r="Q351" s="167"/>
      <c r="R351" s="167"/>
      <c r="S351" s="167"/>
      <c r="T351" s="167"/>
      <c r="U351" s="167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</row>
    <row r="352" spans="1:40" x14ac:dyDescent="0.2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67"/>
      <c r="Q352" s="167"/>
      <c r="R352" s="167"/>
      <c r="S352" s="167"/>
      <c r="T352" s="167"/>
      <c r="U352" s="167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</row>
    <row r="353" spans="1:36" x14ac:dyDescent="0.2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67"/>
      <c r="Q353" s="167"/>
      <c r="R353" s="167"/>
      <c r="S353" s="167"/>
      <c r="T353" s="167"/>
      <c r="U353" s="167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</row>
    <row r="354" spans="1:36" x14ac:dyDescent="0.2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67"/>
      <c r="Q354" s="167"/>
      <c r="R354" s="167"/>
      <c r="S354" s="167"/>
      <c r="T354" s="167"/>
      <c r="U354" s="167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</row>
    <row r="355" spans="1:36" x14ac:dyDescent="0.2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67"/>
      <c r="Q355" s="167"/>
      <c r="R355" s="167"/>
      <c r="S355" s="167"/>
      <c r="T355" s="167"/>
      <c r="U355" s="167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</row>
    <row r="356" spans="1:36" x14ac:dyDescent="0.2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67"/>
      <c r="Q356" s="167"/>
      <c r="R356" s="167"/>
      <c r="S356" s="167"/>
      <c r="T356" s="167"/>
      <c r="U356" s="167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</row>
    <row r="357" spans="1:36" x14ac:dyDescent="0.2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67"/>
      <c r="Q357" s="167"/>
      <c r="R357" s="167"/>
      <c r="S357" s="167"/>
      <c r="T357" s="167"/>
      <c r="U357" s="167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</row>
    <row r="358" spans="1:36" x14ac:dyDescent="0.2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67"/>
      <c r="Q358" s="167"/>
      <c r="R358" s="167"/>
      <c r="S358" s="167"/>
      <c r="T358" s="167"/>
      <c r="U358" s="167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</row>
    <row r="359" spans="1:36" x14ac:dyDescent="0.2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67"/>
      <c r="Q359" s="167"/>
      <c r="R359" s="167"/>
      <c r="S359" s="167"/>
      <c r="T359" s="167"/>
      <c r="U359" s="167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</row>
    <row r="360" spans="1:36" x14ac:dyDescent="0.2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67"/>
      <c r="Q360" s="167"/>
      <c r="R360" s="167"/>
      <c r="S360" s="167"/>
      <c r="T360" s="167"/>
      <c r="U360" s="167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</row>
    <row r="361" spans="1:36" x14ac:dyDescent="0.2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67"/>
      <c r="Q361" s="167"/>
      <c r="R361" s="167"/>
      <c r="S361" s="167"/>
      <c r="T361" s="167"/>
      <c r="U361" s="167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</row>
    <row r="362" spans="1:36" x14ac:dyDescent="0.2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67"/>
      <c r="Q362" s="167"/>
      <c r="R362" s="167"/>
      <c r="S362" s="167"/>
      <c r="T362" s="167"/>
      <c r="U362" s="167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</row>
    <row r="363" spans="1:36" x14ac:dyDescent="0.2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67"/>
      <c r="Q363" s="167"/>
      <c r="R363" s="167"/>
      <c r="S363" s="167"/>
      <c r="T363" s="167"/>
      <c r="U363" s="167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</row>
    <row r="364" spans="1:36" x14ac:dyDescent="0.2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67"/>
      <c r="Q364" s="167"/>
      <c r="R364" s="167"/>
      <c r="S364" s="167"/>
      <c r="T364" s="167"/>
      <c r="U364" s="167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</row>
    <row r="365" spans="1:36" x14ac:dyDescent="0.2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67"/>
      <c r="Q365" s="167"/>
      <c r="R365" s="167"/>
      <c r="S365" s="167"/>
      <c r="T365" s="167"/>
      <c r="U365" s="167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</row>
    <row r="366" spans="1:36" x14ac:dyDescent="0.2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67"/>
      <c r="Q366" s="167"/>
      <c r="R366" s="167"/>
      <c r="S366" s="167"/>
      <c r="T366" s="167"/>
      <c r="U366" s="167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</row>
    <row r="367" spans="1:36" x14ac:dyDescent="0.2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67"/>
      <c r="Q367" s="167"/>
      <c r="R367" s="167"/>
      <c r="S367" s="167"/>
      <c r="T367" s="167"/>
      <c r="U367" s="167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</row>
    <row r="368" spans="1:36" x14ac:dyDescent="0.2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67"/>
      <c r="Q368" s="167"/>
      <c r="R368" s="167"/>
      <c r="S368" s="167"/>
      <c r="T368" s="167"/>
      <c r="U368" s="167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</row>
    <row r="369" spans="1:36" x14ac:dyDescent="0.2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67"/>
      <c r="Q369" s="167"/>
      <c r="R369" s="167"/>
      <c r="S369" s="167"/>
      <c r="T369" s="167"/>
      <c r="U369" s="167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</row>
    <row r="370" spans="1:36" x14ac:dyDescent="0.2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67"/>
      <c r="Q370" s="167"/>
      <c r="R370" s="167"/>
      <c r="S370" s="167"/>
      <c r="T370" s="167"/>
      <c r="U370" s="167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</row>
    <row r="371" spans="1:36" x14ac:dyDescent="0.2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67"/>
      <c r="Q371" s="167"/>
      <c r="R371" s="167"/>
      <c r="S371" s="167"/>
      <c r="T371" s="167"/>
      <c r="U371" s="167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</row>
    <row r="372" spans="1:36" x14ac:dyDescent="0.2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67"/>
      <c r="Q372" s="167"/>
      <c r="R372" s="167"/>
      <c r="S372" s="167"/>
      <c r="T372" s="167"/>
      <c r="U372" s="167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</row>
    <row r="373" spans="1:36" x14ac:dyDescent="0.2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67"/>
      <c r="Q373" s="167"/>
      <c r="R373" s="167"/>
      <c r="S373" s="167"/>
      <c r="T373" s="167"/>
      <c r="U373" s="167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</row>
    <row r="374" spans="1:36" x14ac:dyDescent="0.2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67"/>
      <c r="Q374" s="167"/>
      <c r="R374" s="167"/>
      <c r="S374" s="167"/>
      <c r="T374" s="167"/>
      <c r="U374" s="167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</row>
    <row r="375" spans="1:36" x14ac:dyDescent="0.2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67"/>
      <c r="Q375" s="167"/>
      <c r="R375" s="167"/>
      <c r="S375" s="167"/>
      <c r="T375" s="167"/>
      <c r="U375" s="167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</row>
    <row r="376" spans="1:36" x14ac:dyDescent="0.2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67"/>
      <c r="Q376" s="167"/>
      <c r="R376" s="167"/>
      <c r="S376" s="167"/>
      <c r="T376" s="167"/>
      <c r="U376" s="167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</row>
    <row r="377" spans="1:36" x14ac:dyDescent="0.2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67"/>
      <c r="Q377" s="167"/>
      <c r="R377" s="167"/>
      <c r="S377" s="167"/>
      <c r="T377" s="167"/>
      <c r="U377" s="167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</row>
    <row r="378" spans="1:36" x14ac:dyDescent="0.2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67"/>
      <c r="Q378" s="167"/>
      <c r="R378" s="167"/>
      <c r="S378" s="167"/>
      <c r="T378" s="167"/>
      <c r="U378" s="167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</row>
    <row r="379" spans="1:36" x14ac:dyDescent="0.2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67"/>
      <c r="Q379" s="167"/>
      <c r="R379" s="167"/>
      <c r="S379" s="167"/>
      <c r="T379" s="167"/>
      <c r="U379" s="167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</row>
    <row r="380" spans="1:36" x14ac:dyDescent="0.2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67"/>
      <c r="Q380" s="167"/>
      <c r="R380" s="167"/>
      <c r="S380" s="167"/>
      <c r="T380" s="167"/>
      <c r="U380" s="167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</row>
    <row r="381" spans="1:36" x14ac:dyDescent="0.2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67"/>
      <c r="Q381" s="167"/>
      <c r="R381" s="167"/>
      <c r="S381" s="167"/>
      <c r="T381" s="167"/>
      <c r="U381" s="167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</row>
    <row r="382" spans="1:36" x14ac:dyDescent="0.2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67"/>
      <c r="Q382" s="167"/>
      <c r="R382" s="167"/>
      <c r="S382" s="167"/>
      <c r="T382" s="167"/>
      <c r="U382" s="167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</row>
    <row r="383" spans="1:36" x14ac:dyDescent="0.2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67"/>
      <c r="Q383" s="167"/>
      <c r="R383" s="167"/>
      <c r="S383" s="167"/>
      <c r="T383" s="167"/>
      <c r="U383" s="167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</row>
    <row r="384" spans="1:36" x14ac:dyDescent="0.2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67"/>
      <c r="Q384" s="167"/>
      <c r="R384" s="167"/>
      <c r="S384" s="167"/>
      <c r="T384" s="167"/>
      <c r="U384" s="167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</row>
    <row r="385" spans="1:36" x14ac:dyDescent="0.2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67"/>
      <c r="Q385" s="167"/>
      <c r="R385" s="167"/>
      <c r="S385" s="167"/>
      <c r="T385" s="167"/>
      <c r="U385" s="167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</row>
    <row r="386" spans="1:36" x14ac:dyDescent="0.2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67"/>
      <c r="Q386" s="167"/>
      <c r="R386" s="167"/>
      <c r="S386" s="167"/>
      <c r="T386" s="167"/>
      <c r="U386" s="167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</row>
    <row r="387" spans="1:36" x14ac:dyDescent="0.2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67"/>
      <c r="Q387" s="167"/>
      <c r="R387" s="167"/>
      <c r="S387" s="167"/>
      <c r="T387" s="167"/>
      <c r="U387" s="167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</row>
    <row r="388" spans="1:36" x14ac:dyDescent="0.2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67"/>
      <c r="Q388" s="167"/>
      <c r="R388" s="167"/>
      <c r="S388" s="167"/>
      <c r="T388" s="167"/>
      <c r="U388" s="167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</row>
    <row r="389" spans="1:36" x14ac:dyDescent="0.2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67"/>
      <c r="Q389" s="167"/>
      <c r="R389" s="167"/>
      <c r="S389" s="167"/>
      <c r="T389" s="167"/>
      <c r="U389" s="167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</row>
    <row r="390" spans="1:36" x14ac:dyDescent="0.2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67"/>
      <c r="Q390" s="167"/>
      <c r="R390" s="167"/>
      <c r="S390" s="167"/>
      <c r="T390" s="167"/>
      <c r="U390" s="167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</row>
    <row r="391" spans="1:36" x14ac:dyDescent="0.2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67"/>
      <c r="Q391" s="167"/>
      <c r="R391" s="167"/>
      <c r="S391" s="167"/>
      <c r="T391" s="167"/>
      <c r="U391" s="167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</row>
    <row r="392" spans="1:36" x14ac:dyDescent="0.2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67"/>
      <c r="Q392" s="167"/>
      <c r="R392" s="167"/>
      <c r="S392" s="167"/>
      <c r="T392" s="167"/>
      <c r="U392" s="167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</row>
    <row r="393" spans="1:36" x14ac:dyDescent="0.2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67"/>
      <c r="Q393" s="167"/>
      <c r="R393" s="167"/>
      <c r="S393" s="167"/>
      <c r="T393" s="167"/>
      <c r="U393" s="167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</row>
    <row r="394" spans="1:36" x14ac:dyDescent="0.2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67"/>
      <c r="Q394" s="167"/>
      <c r="R394" s="167"/>
      <c r="S394" s="167"/>
      <c r="T394" s="167"/>
      <c r="U394" s="167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</row>
    <row r="395" spans="1:36" x14ac:dyDescent="0.2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67"/>
      <c r="Q395" s="167"/>
      <c r="R395" s="167"/>
      <c r="S395" s="167"/>
      <c r="T395" s="167"/>
      <c r="U395" s="167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</row>
    <row r="396" spans="1:36" x14ac:dyDescent="0.2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67"/>
      <c r="Q396" s="167"/>
      <c r="R396" s="167"/>
      <c r="S396" s="167"/>
      <c r="T396" s="167"/>
      <c r="U396" s="167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</row>
    <row r="397" spans="1:36" x14ac:dyDescent="0.2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67"/>
      <c r="Q397" s="167"/>
      <c r="R397" s="167"/>
      <c r="S397" s="167"/>
      <c r="T397" s="167"/>
      <c r="U397" s="167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</row>
    <row r="398" spans="1:36" x14ac:dyDescent="0.2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67"/>
      <c r="Q398" s="167"/>
      <c r="R398" s="167"/>
      <c r="S398" s="167"/>
      <c r="T398" s="167"/>
      <c r="U398" s="167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</row>
    <row r="399" spans="1:36" x14ac:dyDescent="0.2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67"/>
      <c r="Q399" s="167"/>
      <c r="R399" s="167"/>
      <c r="S399" s="167"/>
      <c r="T399" s="167"/>
      <c r="U399" s="167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</row>
    <row r="400" spans="1:36" x14ac:dyDescent="0.2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67"/>
      <c r="Q400" s="167"/>
      <c r="R400" s="167"/>
      <c r="S400" s="167"/>
      <c r="T400" s="167"/>
      <c r="U400" s="167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</row>
    <row r="401" spans="1:36" x14ac:dyDescent="0.2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67"/>
      <c r="Q401" s="167"/>
      <c r="R401" s="167"/>
      <c r="S401" s="167"/>
      <c r="T401" s="167"/>
      <c r="U401" s="167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</row>
    <row r="402" spans="1:36" x14ac:dyDescent="0.2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67"/>
      <c r="Q402" s="167"/>
      <c r="R402" s="167"/>
      <c r="S402" s="167"/>
      <c r="T402" s="167"/>
      <c r="U402" s="167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</row>
    <row r="403" spans="1:36" x14ac:dyDescent="0.2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67"/>
      <c r="Q403" s="167"/>
      <c r="R403" s="167"/>
      <c r="S403" s="167"/>
      <c r="T403" s="167"/>
      <c r="U403" s="167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</row>
    <row r="404" spans="1:36" x14ac:dyDescent="0.2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67"/>
      <c r="Q404" s="167"/>
      <c r="R404" s="167"/>
      <c r="S404" s="167"/>
      <c r="T404" s="167"/>
      <c r="U404" s="167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</row>
    <row r="405" spans="1:36" x14ac:dyDescent="0.2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67"/>
      <c r="Q405" s="167"/>
      <c r="R405" s="167"/>
      <c r="S405" s="167"/>
      <c r="T405" s="167"/>
      <c r="U405" s="167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</row>
    <row r="406" spans="1:36" x14ac:dyDescent="0.2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67"/>
      <c r="Q406" s="167"/>
      <c r="R406" s="167"/>
      <c r="S406" s="167"/>
      <c r="T406" s="167"/>
      <c r="U406" s="167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</row>
    <row r="407" spans="1:36" x14ac:dyDescent="0.2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67"/>
      <c r="Q407" s="167"/>
      <c r="R407" s="167"/>
      <c r="S407" s="167"/>
      <c r="T407" s="167"/>
      <c r="U407" s="167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</row>
    <row r="408" spans="1:36" x14ac:dyDescent="0.2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67"/>
      <c r="Q408" s="167"/>
      <c r="R408" s="167"/>
      <c r="S408" s="167"/>
      <c r="T408" s="167"/>
      <c r="U408" s="167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</row>
    <row r="409" spans="1:36" x14ac:dyDescent="0.2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67"/>
      <c r="Q409" s="167"/>
      <c r="R409" s="167"/>
      <c r="S409" s="167"/>
      <c r="T409" s="167"/>
      <c r="U409" s="167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</row>
    <row r="410" spans="1:36" x14ac:dyDescent="0.2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67"/>
      <c r="Q410" s="167"/>
      <c r="R410" s="167"/>
      <c r="S410" s="167"/>
      <c r="T410" s="167"/>
      <c r="U410" s="167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</row>
    <row r="411" spans="1:36" x14ac:dyDescent="0.2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67"/>
      <c r="Q411" s="167"/>
      <c r="R411" s="167"/>
      <c r="S411" s="167"/>
      <c r="T411" s="167"/>
      <c r="U411" s="167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</row>
    <row r="412" spans="1:36" x14ac:dyDescent="0.2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67"/>
      <c r="Q412" s="167"/>
      <c r="R412" s="167"/>
      <c r="S412" s="167"/>
      <c r="T412" s="167"/>
      <c r="U412" s="167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</row>
    <row r="413" spans="1:36" x14ac:dyDescent="0.2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67"/>
      <c r="Q413" s="167"/>
      <c r="R413" s="167"/>
      <c r="S413" s="167"/>
      <c r="T413" s="167"/>
      <c r="U413" s="167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</row>
    <row r="414" spans="1:36" x14ac:dyDescent="0.2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67"/>
      <c r="Q414" s="167"/>
      <c r="R414" s="167"/>
      <c r="S414" s="167"/>
      <c r="T414" s="167"/>
      <c r="U414" s="167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</row>
    <row r="415" spans="1:36" x14ac:dyDescent="0.2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67"/>
      <c r="Q415" s="167"/>
      <c r="R415" s="167"/>
      <c r="S415" s="167"/>
      <c r="T415" s="167"/>
      <c r="U415" s="167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</row>
    <row r="416" spans="1:36" x14ac:dyDescent="0.2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67"/>
      <c r="Q416" s="167"/>
      <c r="R416" s="167"/>
      <c r="S416" s="167"/>
      <c r="T416" s="167"/>
      <c r="U416" s="167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</row>
    <row r="417" spans="1:36" x14ac:dyDescent="0.2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67"/>
      <c r="Q417" s="167"/>
      <c r="R417" s="167"/>
      <c r="S417" s="167"/>
      <c r="T417" s="167"/>
      <c r="U417" s="167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</row>
    <row r="418" spans="1:36" x14ac:dyDescent="0.2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67"/>
      <c r="Q418" s="167"/>
      <c r="R418" s="167"/>
      <c r="S418" s="167"/>
      <c r="T418" s="167"/>
      <c r="U418" s="167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</row>
    <row r="419" spans="1:36" x14ac:dyDescent="0.2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67"/>
      <c r="Q419" s="167"/>
      <c r="R419" s="167"/>
      <c r="S419" s="167"/>
      <c r="T419" s="167"/>
      <c r="U419" s="167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</row>
    <row r="420" spans="1:36" x14ac:dyDescent="0.2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67"/>
      <c r="Q420" s="167"/>
      <c r="R420" s="167"/>
      <c r="S420" s="167"/>
      <c r="T420" s="167"/>
      <c r="U420" s="167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</row>
    <row r="421" spans="1:36" x14ac:dyDescent="0.2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67"/>
      <c r="Q421" s="167"/>
      <c r="R421" s="167"/>
      <c r="S421" s="167"/>
      <c r="T421" s="167"/>
      <c r="U421" s="167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</row>
    <row r="422" spans="1:36" x14ac:dyDescent="0.2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67"/>
      <c r="Q422" s="167"/>
      <c r="R422" s="167"/>
      <c r="S422" s="167"/>
      <c r="T422" s="167"/>
      <c r="U422" s="167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</row>
    <row r="423" spans="1:36" x14ac:dyDescent="0.2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67"/>
      <c r="Q423" s="167"/>
      <c r="R423" s="167"/>
      <c r="S423" s="167"/>
      <c r="T423" s="167"/>
      <c r="U423" s="167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</row>
    <row r="424" spans="1:36" x14ac:dyDescent="0.2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67"/>
      <c r="Q424" s="167"/>
      <c r="R424" s="167"/>
      <c r="S424" s="167"/>
      <c r="T424" s="167"/>
      <c r="U424" s="167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</row>
    <row r="425" spans="1:36" x14ac:dyDescent="0.2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67"/>
      <c r="Q425" s="167"/>
      <c r="R425" s="167"/>
      <c r="S425" s="167"/>
      <c r="T425" s="167"/>
      <c r="U425" s="167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</row>
    <row r="426" spans="1:36" x14ac:dyDescent="0.2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67"/>
      <c r="Q426" s="167"/>
      <c r="R426" s="167"/>
      <c r="S426" s="167"/>
      <c r="T426" s="167"/>
      <c r="U426" s="167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</row>
    <row r="427" spans="1:36" x14ac:dyDescent="0.2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67"/>
      <c r="Q427" s="167"/>
      <c r="R427" s="167"/>
      <c r="S427" s="167"/>
      <c r="T427" s="167"/>
      <c r="U427" s="167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</row>
    <row r="428" spans="1:36" x14ac:dyDescent="0.2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67"/>
      <c r="Q428" s="167"/>
      <c r="R428" s="167"/>
      <c r="S428" s="167"/>
      <c r="T428" s="167"/>
      <c r="U428" s="167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</row>
    <row r="429" spans="1:36" x14ac:dyDescent="0.2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67"/>
      <c r="Q429" s="167"/>
      <c r="R429" s="167"/>
      <c r="S429" s="167"/>
      <c r="T429" s="167"/>
      <c r="U429" s="167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</row>
    <row r="430" spans="1:36" x14ac:dyDescent="0.2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67"/>
      <c r="Q430" s="167"/>
      <c r="R430" s="167"/>
      <c r="S430" s="167"/>
      <c r="T430" s="167"/>
      <c r="U430" s="167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</row>
    <row r="431" spans="1:36" x14ac:dyDescent="0.2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67"/>
      <c r="Q431" s="167"/>
      <c r="R431" s="167"/>
      <c r="S431" s="167"/>
      <c r="T431" s="167"/>
      <c r="U431" s="167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</row>
    <row r="432" spans="1:36" x14ac:dyDescent="0.2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67"/>
      <c r="Q432" s="167"/>
      <c r="R432" s="167"/>
      <c r="S432" s="167"/>
      <c r="T432" s="167"/>
      <c r="U432" s="167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</row>
    <row r="433" spans="1:36" x14ac:dyDescent="0.2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9"/>
      <c r="Q433" s="149"/>
      <c r="R433" s="149"/>
      <c r="S433" s="149"/>
      <c r="T433" s="149"/>
      <c r="U433" s="149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</row>
    <row r="434" spans="1:36" x14ac:dyDescent="0.2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9"/>
      <c r="Q434" s="149"/>
      <c r="R434" s="149"/>
      <c r="S434" s="149"/>
      <c r="T434" s="149"/>
      <c r="U434" s="149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</row>
    <row r="435" spans="1:36" x14ac:dyDescent="0.2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9"/>
      <c r="Q435" s="149"/>
      <c r="R435" s="149"/>
      <c r="S435" s="149"/>
      <c r="T435" s="149"/>
      <c r="U435" s="149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</row>
    <row r="436" spans="1:36" x14ac:dyDescent="0.2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9"/>
      <c r="Q436" s="149"/>
      <c r="R436" s="149"/>
      <c r="S436" s="149"/>
      <c r="T436" s="149"/>
      <c r="U436" s="149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</row>
    <row r="437" spans="1:36" x14ac:dyDescent="0.2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9"/>
      <c r="Q437" s="149"/>
      <c r="R437" s="149"/>
      <c r="S437" s="149"/>
      <c r="T437" s="149"/>
      <c r="U437" s="149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</row>
    <row r="438" spans="1:36" x14ac:dyDescent="0.2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9"/>
      <c r="Q438" s="149"/>
      <c r="R438" s="149"/>
      <c r="S438" s="149"/>
      <c r="T438" s="149"/>
      <c r="U438" s="149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</row>
    <row r="439" spans="1:36" x14ac:dyDescent="0.2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9"/>
      <c r="Q439" s="149"/>
      <c r="R439" s="149"/>
      <c r="S439" s="149"/>
      <c r="T439" s="149"/>
      <c r="U439" s="149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</row>
    <row r="440" spans="1:36" x14ac:dyDescent="0.2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9"/>
      <c r="Q440" s="149"/>
      <c r="R440" s="149"/>
      <c r="S440" s="149"/>
      <c r="T440" s="149"/>
      <c r="U440" s="149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</row>
    <row r="441" spans="1:36" x14ac:dyDescent="0.2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9"/>
      <c r="Q441" s="149"/>
      <c r="R441" s="149"/>
      <c r="S441" s="149"/>
      <c r="T441" s="149"/>
      <c r="U441" s="149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</row>
    <row r="442" spans="1:36" x14ac:dyDescent="0.2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9"/>
      <c r="Q442" s="149"/>
      <c r="R442" s="149"/>
      <c r="S442" s="149"/>
      <c r="T442" s="149"/>
      <c r="U442" s="149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</row>
    <row r="443" spans="1:36" x14ac:dyDescent="0.2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9"/>
      <c r="Q443" s="149"/>
      <c r="R443" s="149"/>
      <c r="S443" s="149"/>
      <c r="T443" s="149"/>
      <c r="U443" s="149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</row>
    <row r="444" spans="1:36" x14ac:dyDescent="0.2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9"/>
      <c r="Q444" s="149"/>
      <c r="R444" s="149"/>
      <c r="S444" s="149"/>
      <c r="T444" s="149"/>
      <c r="U444" s="149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</row>
    <row r="445" spans="1:36" x14ac:dyDescent="0.2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9"/>
      <c r="Q445" s="149"/>
      <c r="R445" s="149"/>
      <c r="S445" s="149"/>
      <c r="T445" s="149"/>
      <c r="U445" s="149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</row>
    <row r="446" spans="1:36" x14ac:dyDescent="0.2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9"/>
      <c r="Q446" s="149"/>
      <c r="R446" s="149"/>
      <c r="S446" s="149"/>
      <c r="T446" s="149"/>
      <c r="U446" s="149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</row>
    <row r="447" spans="1:36" x14ac:dyDescent="0.2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9"/>
      <c r="Q447" s="149"/>
      <c r="R447" s="149"/>
      <c r="S447" s="149"/>
      <c r="T447" s="149"/>
      <c r="U447" s="149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</row>
    <row r="448" spans="1:36" x14ac:dyDescent="0.2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9"/>
      <c r="Q448" s="149"/>
      <c r="R448" s="149"/>
      <c r="S448" s="149"/>
      <c r="T448" s="149"/>
      <c r="U448" s="149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</row>
    <row r="449" spans="1:36" x14ac:dyDescent="0.2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9"/>
      <c r="Q449" s="149"/>
      <c r="R449" s="149"/>
      <c r="S449" s="149"/>
      <c r="T449" s="149"/>
      <c r="U449" s="149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</row>
    <row r="450" spans="1:36" x14ac:dyDescent="0.2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9"/>
      <c r="Q450" s="149"/>
      <c r="R450" s="149"/>
      <c r="S450" s="149"/>
      <c r="T450" s="149"/>
      <c r="U450" s="149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</row>
    <row r="451" spans="1:36" x14ac:dyDescent="0.2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9"/>
      <c r="Q451" s="149"/>
      <c r="R451" s="149"/>
      <c r="S451" s="149"/>
      <c r="T451" s="149"/>
      <c r="U451" s="149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</row>
    <row r="452" spans="1:36" x14ac:dyDescent="0.2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9"/>
      <c r="Q452" s="149"/>
      <c r="R452" s="149"/>
      <c r="S452" s="149"/>
      <c r="T452" s="149"/>
      <c r="U452" s="149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</row>
    <row r="453" spans="1:36" x14ac:dyDescent="0.2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9"/>
      <c r="Q453" s="149"/>
      <c r="R453" s="149"/>
      <c r="S453" s="149"/>
      <c r="T453" s="149"/>
      <c r="U453" s="149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</row>
    <row r="454" spans="1:36" x14ac:dyDescent="0.2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9"/>
      <c r="Q454" s="149"/>
      <c r="R454" s="149"/>
      <c r="S454" s="149"/>
      <c r="T454" s="149"/>
      <c r="U454" s="149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</row>
    <row r="455" spans="1:36" x14ac:dyDescent="0.2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9"/>
      <c r="Q455" s="149"/>
      <c r="R455" s="149"/>
      <c r="S455" s="149"/>
      <c r="T455" s="149"/>
      <c r="U455" s="149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</row>
    <row r="456" spans="1:36" x14ac:dyDescent="0.2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9"/>
      <c r="Q456" s="149"/>
      <c r="R456" s="149"/>
      <c r="S456" s="149"/>
      <c r="T456" s="149"/>
      <c r="U456" s="149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</row>
    <row r="457" spans="1:36" x14ac:dyDescent="0.2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9"/>
      <c r="Q457" s="149"/>
      <c r="R457" s="149"/>
      <c r="S457" s="149"/>
      <c r="T457" s="149"/>
      <c r="U457" s="149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</row>
    <row r="458" spans="1:36" x14ac:dyDescent="0.2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9"/>
      <c r="Q458" s="149"/>
      <c r="R458" s="149"/>
      <c r="S458" s="149"/>
      <c r="T458" s="149"/>
      <c r="U458" s="149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</row>
    <row r="459" spans="1:36" x14ac:dyDescent="0.2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9"/>
      <c r="Q459" s="149"/>
      <c r="R459" s="149"/>
      <c r="S459" s="149"/>
      <c r="T459" s="149"/>
      <c r="U459" s="149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</row>
    <row r="460" spans="1:36" x14ac:dyDescent="0.2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9"/>
      <c r="Q460" s="149"/>
      <c r="R460" s="149"/>
      <c r="S460" s="149"/>
      <c r="T460" s="149"/>
      <c r="U460" s="149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</row>
    <row r="461" spans="1:36" x14ac:dyDescent="0.2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9"/>
      <c r="Q461" s="149"/>
      <c r="R461" s="149"/>
      <c r="S461" s="149"/>
      <c r="T461" s="149"/>
      <c r="U461" s="149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</row>
    <row r="462" spans="1:36" x14ac:dyDescent="0.2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9"/>
      <c r="Q462" s="149"/>
      <c r="R462" s="149"/>
      <c r="S462" s="149"/>
      <c r="T462" s="149"/>
      <c r="U462" s="149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</row>
    <row r="463" spans="1:36" x14ac:dyDescent="0.2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9"/>
      <c r="Q463" s="149"/>
      <c r="R463" s="149"/>
      <c r="S463" s="149"/>
      <c r="T463" s="149"/>
      <c r="U463" s="149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</row>
    <row r="464" spans="1:36" x14ac:dyDescent="0.2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9"/>
      <c r="Q464" s="149"/>
      <c r="R464" s="149"/>
      <c r="S464" s="149"/>
      <c r="T464" s="149"/>
      <c r="U464" s="149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</row>
    <row r="465" spans="1:36" x14ac:dyDescent="0.2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9"/>
      <c r="Q465" s="149"/>
      <c r="R465" s="149"/>
      <c r="S465" s="149"/>
      <c r="T465" s="149"/>
      <c r="U465" s="149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</row>
    <row r="466" spans="1:36" x14ac:dyDescent="0.2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9"/>
      <c r="Q466" s="149"/>
      <c r="R466" s="149"/>
      <c r="S466" s="149"/>
      <c r="T466" s="149"/>
      <c r="U466" s="149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</row>
    <row r="467" spans="1:36" x14ac:dyDescent="0.2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9"/>
      <c r="Q467" s="149"/>
      <c r="R467" s="149"/>
      <c r="S467" s="149"/>
      <c r="T467" s="149"/>
      <c r="U467" s="149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</row>
    <row r="468" spans="1:36" x14ac:dyDescent="0.2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9"/>
      <c r="Q468" s="149"/>
      <c r="R468" s="149"/>
      <c r="S468" s="149"/>
      <c r="T468" s="149"/>
      <c r="U468" s="149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</row>
    <row r="469" spans="1:36" x14ac:dyDescent="0.2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9"/>
      <c r="Q469" s="149"/>
      <c r="R469" s="149"/>
      <c r="S469" s="149"/>
      <c r="T469" s="149"/>
      <c r="U469" s="149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</row>
    <row r="470" spans="1:36" x14ac:dyDescent="0.2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9"/>
      <c r="Q470" s="149"/>
      <c r="R470" s="149"/>
      <c r="S470" s="149"/>
      <c r="T470" s="149"/>
      <c r="U470" s="149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</row>
    <row r="471" spans="1:36" x14ac:dyDescent="0.2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9"/>
      <c r="Q471" s="149"/>
      <c r="R471" s="149"/>
      <c r="S471" s="149"/>
      <c r="T471" s="149"/>
      <c r="U471" s="149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</row>
    <row r="472" spans="1:36" x14ac:dyDescent="0.2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9"/>
      <c r="Q472" s="149"/>
      <c r="R472" s="149"/>
      <c r="S472" s="149"/>
      <c r="T472" s="149"/>
      <c r="U472" s="149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</row>
    <row r="473" spans="1:36" x14ac:dyDescent="0.2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9"/>
      <c r="Q473" s="149"/>
      <c r="R473" s="149"/>
      <c r="S473" s="149"/>
      <c r="T473" s="149"/>
      <c r="U473" s="149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</row>
    <row r="474" spans="1:36" x14ac:dyDescent="0.2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9"/>
      <c r="Q474" s="149"/>
      <c r="R474" s="149"/>
      <c r="S474" s="149"/>
      <c r="T474" s="149"/>
      <c r="U474" s="149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</row>
    <row r="475" spans="1:36" x14ac:dyDescent="0.2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9"/>
      <c r="Q475" s="149"/>
      <c r="R475" s="149"/>
      <c r="S475" s="149"/>
      <c r="T475" s="149"/>
      <c r="U475" s="149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</row>
    <row r="476" spans="1:36" x14ac:dyDescent="0.2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9"/>
      <c r="Q476" s="149"/>
      <c r="R476" s="149"/>
      <c r="S476" s="149"/>
      <c r="T476" s="149"/>
      <c r="U476" s="149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</row>
    <row r="477" spans="1:36" x14ac:dyDescent="0.2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9"/>
      <c r="Q477" s="149"/>
      <c r="R477" s="149"/>
      <c r="S477" s="149"/>
      <c r="T477" s="149"/>
      <c r="U477" s="149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</row>
    <row r="478" spans="1:36" x14ac:dyDescent="0.2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9"/>
      <c r="Q478" s="149"/>
      <c r="R478" s="149"/>
      <c r="S478" s="149"/>
      <c r="T478" s="149"/>
      <c r="U478" s="149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</row>
    <row r="479" spans="1:36" x14ac:dyDescent="0.2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9"/>
      <c r="Q479" s="149"/>
      <c r="R479" s="149"/>
      <c r="S479" s="149"/>
      <c r="T479" s="149"/>
      <c r="U479" s="149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</row>
    <row r="480" spans="1:36" x14ac:dyDescent="0.2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9"/>
      <c r="Q480" s="149"/>
      <c r="R480" s="149"/>
      <c r="S480" s="149"/>
      <c r="T480" s="149"/>
      <c r="U480" s="149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</row>
    <row r="481" spans="1:36" x14ac:dyDescent="0.2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9"/>
      <c r="Q481" s="149"/>
      <c r="R481" s="149"/>
      <c r="S481" s="149"/>
      <c r="T481" s="149"/>
      <c r="U481" s="149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</row>
    <row r="482" spans="1:36" x14ac:dyDescent="0.2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9"/>
      <c r="Q482" s="149"/>
      <c r="R482" s="149"/>
      <c r="S482" s="149"/>
      <c r="T482" s="149"/>
      <c r="U482" s="149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</row>
    <row r="483" spans="1:36" x14ac:dyDescent="0.2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9"/>
      <c r="Q483" s="149"/>
      <c r="R483" s="149"/>
      <c r="S483" s="149"/>
      <c r="T483" s="149"/>
      <c r="U483" s="149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</row>
    <row r="484" spans="1:36" x14ac:dyDescent="0.2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9"/>
      <c r="Q484" s="149"/>
      <c r="R484" s="149"/>
      <c r="S484" s="149"/>
      <c r="T484" s="149"/>
      <c r="U484" s="149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</row>
    <row r="485" spans="1:36" x14ac:dyDescent="0.2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9"/>
      <c r="Q485" s="149"/>
      <c r="R485" s="149"/>
      <c r="S485" s="149"/>
      <c r="T485" s="149"/>
      <c r="U485" s="149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</row>
    <row r="486" spans="1:36" x14ac:dyDescent="0.2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9"/>
      <c r="Q486" s="149"/>
      <c r="R486" s="149"/>
      <c r="S486" s="149"/>
      <c r="T486" s="149"/>
      <c r="U486" s="149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</row>
    <row r="487" spans="1:36" x14ac:dyDescent="0.2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9"/>
      <c r="Q487" s="149"/>
      <c r="R487" s="149"/>
      <c r="S487" s="149"/>
      <c r="T487" s="149"/>
      <c r="U487" s="149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</row>
    <row r="488" spans="1:36" x14ac:dyDescent="0.2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9"/>
      <c r="Q488" s="149"/>
      <c r="R488" s="149"/>
      <c r="S488" s="149"/>
      <c r="T488" s="149"/>
      <c r="U488" s="149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</row>
    <row r="489" spans="1:36" x14ac:dyDescent="0.2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9"/>
      <c r="Q489" s="149"/>
      <c r="R489" s="149"/>
      <c r="S489" s="149"/>
      <c r="T489" s="149"/>
      <c r="U489" s="149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</row>
    <row r="490" spans="1:36" x14ac:dyDescent="0.2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9"/>
      <c r="Q490" s="149"/>
      <c r="R490" s="149"/>
      <c r="S490" s="149"/>
      <c r="T490" s="149"/>
      <c r="U490" s="149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</row>
    <row r="491" spans="1:36" x14ac:dyDescent="0.2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9"/>
      <c r="Q491" s="149"/>
      <c r="R491" s="149"/>
      <c r="S491" s="149"/>
      <c r="T491" s="149"/>
      <c r="U491" s="149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</row>
    <row r="492" spans="1:36" x14ac:dyDescent="0.2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9"/>
      <c r="Q492" s="149"/>
      <c r="R492" s="149"/>
      <c r="S492" s="149"/>
      <c r="T492" s="149"/>
      <c r="U492" s="149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</row>
    <row r="493" spans="1:36" x14ac:dyDescent="0.2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9"/>
      <c r="Q493" s="149"/>
      <c r="R493" s="149"/>
      <c r="S493" s="149"/>
      <c r="T493" s="149"/>
      <c r="U493" s="149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</row>
    <row r="494" spans="1:36" x14ac:dyDescent="0.2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9"/>
      <c r="Q494" s="149"/>
      <c r="R494" s="149"/>
      <c r="S494" s="149"/>
      <c r="T494" s="149"/>
      <c r="U494" s="149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</row>
    <row r="495" spans="1:36" x14ac:dyDescent="0.2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9"/>
      <c r="Q495" s="149"/>
      <c r="R495" s="149"/>
      <c r="S495" s="149"/>
      <c r="T495" s="149"/>
      <c r="U495" s="149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</row>
    <row r="496" spans="1:36" x14ac:dyDescent="0.2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9"/>
      <c r="Q496" s="149"/>
      <c r="R496" s="149"/>
      <c r="S496" s="149"/>
      <c r="T496" s="149"/>
      <c r="U496" s="149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</row>
    <row r="497" spans="1:36" x14ac:dyDescent="0.2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9"/>
      <c r="Q497" s="149"/>
      <c r="R497" s="149"/>
      <c r="S497" s="149"/>
      <c r="T497" s="149"/>
      <c r="U497" s="149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</row>
    <row r="498" spans="1:36" x14ac:dyDescent="0.2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9"/>
      <c r="Q498" s="149"/>
      <c r="R498" s="149"/>
      <c r="S498" s="149"/>
      <c r="T498" s="149"/>
      <c r="U498" s="149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</row>
    <row r="499" spans="1:36" x14ac:dyDescent="0.2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9"/>
      <c r="Q499" s="149"/>
      <c r="R499" s="149"/>
      <c r="S499" s="149"/>
      <c r="T499" s="149"/>
      <c r="U499" s="149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</row>
    <row r="500" spans="1:36" x14ac:dyDescent="0.2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9"/>
      <c r="Q500" s="149"/>
      <c r="R500" s="149"/>
      <c r="S500" s="149"/>
      <c r="T500" s="149"/>
      <c r="U500" s="149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</row>
    <row r="501" spans="1:36" x14ac:dyDescent="0.2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9"/>
      <c r="Q501" s="149"/>
      <c r="R501" s="149"/>
      <c r="S501" s="149"/>
      <c r="T501" s="149"/>
      <c r="U501" s="149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</row>
    <row r="502" spans="1:36" x14ac:dyDescent="0.2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9"/>
      <c r="Q502" s="149"/>
      <c r="R502" s="149"/>
      <c r="S502" s="149"/>
      <c r="T502" s="149"/>
      <c r="U502" s="149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</row>
    <row r="503" spans="1:36" x14ac:dyDescent="0.2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9"/>
      <c r="Q503" s="149"/>
      <c r="R503" s="149"/>
      <c r="S503" s="149"/>
      <c r="T503" s="149"/>
      <c r="U503" s="149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</row>
    <row r="504" spans="1:36" x14ac:dyDescent="0.2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9"/>
      <c r="Q504" s="149"/>
      <c r="R504" s="149"/>
      <c r="S504" s="149"/>
      <c r="T504" s="149"/>
      <c r="U504" s="149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</row>
    <row r="505" spans="1:36" x14ac:dyDescent="0.2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9"/>
      <c r="Q505" s="149"/>
      <c r="R505" s="149"/>
      <c r="S505" s="149"/>
      <c r="T505" s="149"/>
      <c r="U505" s="149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</row>
    <row r="506" spans="1:36" x14ac:dyDescent="0.2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9"/>
      <c r="Q506" s="149"/>
      <c r="R506" s="149"/>
      <c r="S506" s="149"/>
      <c r="T506" s="149"/>
      <c r="U506" s="149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</row>
    <row r="507" spans="1:36" x14ac:dyDescent="0.2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9"/>
      <c r="Q507" s="149"/>
      <c r="R507" s="149"/>
      <c r="S507" s="149"/>
      <c r="T507" s="149"/>
      <c r="U507" s="149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</row>
    <row r="508" spans="1:36" x14ac:dyDescent="0.2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9"/>
      <c r="Q508" s="149"/>
      <c r="R508" s="149"/>
      <c r="S508" s="149"/>
      <c r="T508" s="149"/>
      <c r="U508" s="149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</row>
    <row r="509" spans="1:36" x14ac:dyDescent="0.2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9"/>
      <c r="Q509" s="149"/>
      <c r="R509" s="149"/>
      <c r="S509" s="149"/>
      <c r="T509" s="149"/>
      <c r="U509" s="149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</row>
    <row r="510" spans="1:36" x14ac:dyDescent="0.2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9"/>
      <c r="Q510" s="149"/>
      <c r="R510" s="149"/>
      <c r="S510" s="149"/>
      <c r="T510" s="149"/>
      <c r="U510" s="149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</row>
    <row r="511" spans="1:36" x14ac:dyDescent="0.2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9"/>
      <c r="Q511" s="149"/>
      <c r="R511" s="149"/>
      <c r="S511" s="149"/>
      <c r="T511" s="149"/>
      <c r="U511" s="149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</row>
    <row r="512" spans="1:36" x14ac:dyDescent="0.2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9"/>
      <c r="Q512" s="149"/>
      <c r="R512" s="149"/>
      <c r="S512" s="149"/>
      <c r="T512" s="149"/>
      <c r="U512" s="149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</row>
    <row r="513" spans="1:36" x14ac:dyDescent="0.2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9"/>
      <c r="Q513" s="149"/>
      <c r="R513" s="149"/>
      <c r="S513" s="149"/>
      <c r="T513" s="149"/>
      <c r="U513" s="149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</row>
    <row r="514" spans="1:36" x14ac:dyDescent="0.2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9"/>
      <c r="Q514" s="149"/>
      <c r="R514" s="149"/>
      <c r="S514" s="149"/>
      <c r="T514" s="149"/>
      <c r="U514" s="149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</row>
    <row r="515" spans="1:36" x14ac:dyDescent="0.2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9"/>
      <c r="Q515" s="149"/>
      <c r="R515" s="149"/>
      <c r="S515" s="149"/>
      <c r="T515" s="149"/>
      <c r="U515" s="149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</row>
    <row r="516" spans="1:36" x14ac:dyDescent="0.2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9"/>
      <c r="Q516" s="149"/>
      <c r="R516" s="149"/>
      <c r="S516" s="149"/>
      <c r="T516" s="149"/>
      <c r="U516" s="149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</row>
    <row r="517" spans="1:36" x14ac:dyDescent="0.2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9"/>
      <c r="Q517" s="149"/>
      <c r="R517" s="149"/>
      <c r="S517" s="149"/>
      <c r="T517" s="149"/>
      <c r="U517" s="149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</row>
    <row r="518" spans="1:36" x14ac:dyDescent="0.2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9"/>
      <c r="Q518" s="149"/>
      <c r="R518" s="149"/>
      <c r="S518" s="149"/>
      <c r="T518" s="149"/>
      <c r="U518" s="149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</row>
    <row r="519" spans="1:36" x14ac:dyDescent="0.2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9"/>
      <c r="Q519" s="149"/>
      <c r="R519" s="149"/>
      <c r="S519" s="149"/>
      <c r="T519" s="149"/>
      <c r="U519" s="149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</row>
    <row r="520" spans="1:36" x14ac:dyDescent="0.2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9"/>
      <c r="Q520" s="149"/>
      <c r="R520" s="149"/>
      <c r="S520" s="149"/>
      <c r="T520" s="149"/>
      <c r="U520" s="149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</row>
    <row r="521" spans="1:36" x14ac:dyDescent="0.2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9"/>
      <c r="Q521" s="149"/>
      <c r="R521" s="149"/>
      <c r="S521" s="149"/>
      <c r="T521" s="149"/>
      <c r="U521" s="149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</row>
    <row r="522" spans="1:36" x14ac:dyDescent="0.2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9"/>
      <c r="Q522" s="149"/>
      <c r="R522" s="149"/>
      <c r="S522" s="149"/>
      <c r="T522" s="149"/>
      <c r="U522" s="149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</row>
    <row r="523" spans="1:36" x14ac:dyDescent="0.2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</row>
    <row r="524" spans="1:36" x14ac:dyDescent="0.2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</row>
    <row r="525" spans="1:36" x14ac:dyDescent="0.2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</row>
    <row r="526" spans="1:36" x14ac:dyDescent="0.2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</row>
    <row r="527" spans="1:36" x14ac:dyDescent="0.2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</row>
    <row r="528" spans="1:36" x14ac:dyDescent="0.2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</row>
    <row r="529" spans="1:36" x14ac:dyDescent="0.2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</row>
    <row r="530" spans="1:36" x14ac:dyDescent="0.2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</row>
    <row r="531" spans="1:36" x14ac:dyDescent="0.2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</row>
    <row r="532" spans="1:36" x14ac:dyDescent="0.2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</row>
    <row r="533" spans="1:36" x14ac:dyDescent="0.2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</row>
    <row r="534" spans="1:36" x14ac:dyDescent="0.2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</row>
    <row r="535" spans="1:36" x14ac:dyDescent="0.2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</row>
    <row r="536" spans="1:36" x14ac:dyDescent="0.2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</row>
    <row r="537" spans="1:36" x14ac:dyDescent="0.2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</row>
    <row r="538" spans="1:36" x14ac:dyDescent="0.2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</row>
    <row r="539" spans="1:36" x14ac:dyDescent="0.2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</row>
    <row r="540" spans="1:36" x14ac:dyDescent="0.2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</row>
    <row r="541" spans="1:36" x14ac:dyDescent="0.2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</row>
    <row r="542" spans="1:36" x14ac:dyDescent="0.2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activeCell="C4" sqref="C4"/>
    </sheetView>
  </sheetViews>
  <sheetFormatPr defaultRowHeight="12.75" x14ac:dyDescent="0.2"/>
  <cols>
    <col min="1" max="1" width="32" style="160" customWidth="1"/>
    <col min="2" max="2" width="8.88671875" style="160" customWidth="1"/>
    <col min="3" max="3" width="2.5546875" style="160" customWidth="1"/>
    <col min="4" max="16384" width="8.88671875" style="160"/>
  </cols>
  <sheetData>
    <row r="1" spans="1:7" ht="31.5" x14ac:dyDescent="0.25">
      <c r="A1" s="158" t="s">
        <v>360</v>
      </c>
      <c r="B1" s="159" t="s">
        <v>361</v>
      </c>
      <c r="C1" s="159"/>
      <c r="D1" s="159" t="s">
        <v>362</v>
      </c>
    </row>
    <row r="2" spans="1:7" ht="15.75" x14ac:dyDescent="0.25">
      <c r="A2" s="161" t="s">
        <v>363</v>
      </c>
      <c r="B2" s="162">
        <v>4.0000000000000002E-4</v>
      </c>
      <c r="C2" s="162"/>
      <c r="D2" s="162">
        <v>0</v>
      </c>
      <c r="E2" s="163"/>
      <c r="F2" s="163"/>
      <c r="G2" s="163"/>
    </row>
    <row r="3" spans="1:7" ht="15.75" x14ac:dyDescent="0.25">
      <c r="A3" s="161" t="s">
        <v>364</v>
      </c>
      <c r="B3" s="162">
        <v>6.3E-3</v>
      </c>
      <c r="C3" s="162"/>
      <c r="D3" s="162">
        <v>0</v>
      </c>
      <c r="E3" s="163"/>
      <c r="F3" s="163"/>
      <c r="G3" s="163"/>
    </row>
    <row r="4" spans="1:7" ht="15.75" x14ac:dyDescent="0.25">
      <c r="A4" s="161" t="s">
        <v>365</v>
      </c>
      <c r="B4" s="162">
        <v>3.1699999999999999E-2</v>
      </c>
      <c r="C4" s="162"/>
      <c r="D4" s="162">
        <v>6.0999999999999999E-2</v>
      </c>
      <c r="E4" s="163"/>
      <c r="F4" s="163"/>
      <c r="G4" s="163"/>
    </row>
    <row r="5" spans="1:7" ht="15.75" x14ac:dyDescent="0.25">
      <c r="A5" s="161" t="s">
        <v>366</v>
      </c>
      <c r="B5" s="162">
        <v>3.1699999999999999E-2</v>
      </c>
      <c r="C5" s="162"/>
      <c r="D5" s="162">
        <v>6.0999999999999999E-2</v>
      </c>
      <c r="E5" s="163"/>
      <c r="F5" s="163"/>
      <c r="G5" s="163"/>
    </row>
    <row r="6" spans="1:7" ht="15.75" x14ac:dyDescent="0.25">
      <c r="A6" s="161" t="s">
        <v>367</v>
      </c>
      <c r="B6" s="162">
        <v>3.1699999999999999E-2</v>
      </c>
      <c r="C6" s="162"/>
      <c r="D6" s="162">
        <v>6.0999999999999999E-2</v>
      </c>
      <c r="E6" s="163"/>
      <c r="F6" s="163"/>
      <c r="G6" s="163"/>
    </row>
    <row r="7" spans="1:7" ht="15.75" x14ac:dyDescent="0.25">
      <c r="A7" s="161" t="s">
        <v>368</v>
      </c>
      <c r="B7" s="162">
        <v>4.5399999999999996E-2</v>
      </c>
      <c r="C7" s="162"/>
      <c r="D7" s="162">
        <v>8.1600000000000006E-2</v>
      </c>
      <c r="E7" s="163"/>
      <c r="F7" s="163"/>
      <c r="G7" s="163"/>
    </row>
    <row r="8" spans="1:7" ht="15.75" x14ac:dyDescent="0.25">
      <c r="A8" s="161" t="s">
        <v>369</v>
      </c>
      <c r="B8" s="162">
        <v>1.6799999999999999E-2</v>
      </c>
      <c r="C8" s="162"/>
      <c r="D8" s="162">
        <v>4.2400000000000007E-2</v>
      </c>
      <c r="E8" s="163"/>
      <c r="F8" s="163"/>
      <c r="G8" s="163"/>
    </row>
    <row r="9" spans="1:7" ht="15.75" x14ac:dyDescent="0.25">
      <c r="A9" s="161" t="s">
        <v>370</v>
      </c>
      <c r="B9" s="162">
        <v>1.14E-2</v>
      </c>
      <c r="C9" s="162"/>
      <c r="D9" s="162">
        <v>2.1200000000000004E-2</v>
      </c>
      <c r="E9" s="163"/>
      <c r="F9" s="163"/>
      <c r="G9" s="163"/>
    </row>
    <row r="10" spans="1:7" ht="15.75" x14ac:dyDescent="0.25">
      <c r="A10" s="161" t="s">
        <v>371</v>
      </c>
      <c r="B10" s="162">
        <v>1.3100000000000001E-2</v>
      </c>
      <c r="C10" s="162"/>
      <c r="D10" s="162">
        <v>3.6999999999999998E-2</v>
      </c>
      <c r="E10" s="163"/>
      <c r="F10" s="163"/>
      <c r="G10" s="163"/>
    </row>
    <row r="11" spans="1:7" ht="15.75" x14ac:dyDescent="0.25">
      <c r="A11" s="161" t="s">
        <v>372</v>
      </c>
      <c r="B11" s="162">
        <v>2.1500000000000002E-2</v>
      </c>
      <c r="C11" s="162"/>
      <c r="D11" s="162">
        <v>2.7099999999999999E-2</v>
      </c>
      <c r="E11" s="163"/>
      <c r="F11" s="163"/>
      <c r="G11" s="163"/>
    </row>
    <row r="12" spans="1:7" ht="15.75" x14ac:dyDescent="0.25">
      <c r="A12" s="161" t="s">
        <v>373</v>
      </c>
      <c r="B12" s="162">
        <v>2.1500000000000002E-2</v>
      </c>
      <c r="C12" s="162"/>
      <c r="D12" s="162">
        <v>2.7099999999999999E-2</v>
      </c>
      <c r="E12" s="163"/>
      <c r="F12" s="163"/>
      <c r="G12" s="163"/>
    </row>
    <row r="13" spans="1:7" ht="15.75" x14ac:dyDescent="0.25">
      <c r="A13" s="161" t="s">
        <v>374</v>
      </c>
      <c r="B13" s="162">
        <v>3.44E-2</v>
      </c>
      <c r="C13" s="162"/>
      <c r="D13" s="162">
        <v>4.0899999999999999E-2</v>
      </c>
      <c r="E13" s="163"/>
      <c r="F13" s="163"/>
      <c r="G13" s="163"/>
    </row>
    <row r="14" spans="1:7" ht="15.75" x14ac:dyDescent="0.25">
      <c r="A14" s="161" t="s">
        <v>375</v>
      </c>
      <c r="B14" s="162">
        <v>3.44E-2</v>
      </c>
      <c r="C14" s="162"/>
      <c r="D14" s="162">
        <v>4.0899999999999999E-2</v>
      </c>
      <c r="E14" s="163"/>
      <c r="F14" s="163"/>
      <c r="G14" s="163"/>
    </row>
    <row r="15" spans="1:7" ht="15.75" x14ac:dyDescent="0.25">
      <c r="A15" s="161" t="s">
        <v>376</v>
      </c>
      <c r="B15" s="162">
        <v>1.1599999999999999E-2</v>
      </c>
      <c r="C15" s="162"/>
      <c r="D15" s="162">
        <v>2.3400000000000001E-2</v>
      </c>
      <c r="E15" s="163"/>
      <c r="F15" s="163"/>
      <c r="G15" s="163"/>
    </row>
    <row r="16" spans="1:7" ht="15.75" x14ac:dyDescent="0.25">
      <c r="A16" s="161" t="s">
        <v>377</v>
      </c>
      <c r="B16" s="162">
        <v>0</v>
      </c>
      <c r="C16" s="162"/>
      <c r="D16" s="162">
        <v>2.3400000000000001E-2</v>
      </c>
      <c r="E16" s="163"/>
      <c r="F16" s="163"/>
      <c r="G16" s="163"/>
    </row>
    <row r="17" spans="1:7" ht="15.75" x14ac:dyDescent="0.25">
      <c r="A17" s="161" t="s">
        <v>378</v>
      </c>
      <c r="B17" s="162">
        <v>0</v>
      </c>
      <c r="C17" s="162"/>
      <c r="D17" s="162">
        <v>2.3400000000000001E-2</v>
      </c>
      <c r="E17" s="163"/>
      <c r="F17" s="163"/>
      <c r="G17" s="163"/>
    </row>
    <row r="18" spans="1:7" ht="15.75" x14ac:dyDescent="0.25">
      <c r="A18" s="161" t="s">
        <v>379</v>
      </c>
      <c r="B18" s="162">
        <v>0</v>
      </c>
      <c r="C18" s="162"/>
      <c r="D18" s="162">
        <v>0</v>
      </c>
      <c r="E18" s="163"/>
      <c r="F18" s="163"/>
      <c r="G18" s="163"/>
    </row>
    <row r="19" spans="1:7" ht="15.75" x14ac:dyDescent="0.25">
      <c r="A19" s="161" t="s">
        <v>380</v>
      </c>
      <c r="B19" s="162">
        <v>0</v>
      </c>
      <c r="C19" s="162"/>
      <c r="D19" s="162">
        <v>0</v>
      </c>
      <c r="E19" s="163"/>
      <c r="F19" s="163"/>
      <c r="G19" s="163"/>
    </row>
    <row r="20" spans="1:7" ht="15.75" x14ac:dyDescent="0.25">
      <c r="A20" s="161" t="s">
        <v>381</v>
      </c>
      <c r="B20" s="162">
        <v>0</v>
      </c>
      <c r="C20" s="162"/>
      <c r="D20" s="162">
        <v>0</v>
      </c>
      <c r="E20" s="163"/>
      <c r="F20" s="163"/>
      <c r="G20" s="163"/>
    </row>
    <row r="21" spans="1:7" ht="15.75" x14ac:dyDescent="0.25">
      <c r="A21" s="161" t="s">
        <v>382</v>
      </c>
      <c r="B21" s="162">
        <v>0</v>
      </c>
      <c r="C21" s="162"/>
      <c r="D21" s="162">
        <v>0</v>
      </c>
      <c r="E21" s="163"/>
      <c r="F21" s="163"/>
      <c r="G21" s="163"/>
    </row>
    <row r="22" spans="1:7" ht="15.75" x14ac:dyDescent="0.25">
      <c r="A22" s="161" t="s">
        <v>383</v>
      </c>
      <c r="B22" s="162">
        <v>0</v>
      </c>
      <c r="C22" s="162"/>
      <c r="D22" s="162">
        <v>0</v>
      </c>
      <c r="E22" s="163"/>
      <c r="F22" s="163"/>
      <c r="G22" s="163"/>
    </row>
    <row r="23" spans="1:7" ht="15.75" x14ac:dyDescent="0.25">
      <c r="A23" s="161" t="s">
        <v>384</v>
      </c>
      <c r="B23" s="162">
        <v>1.54E-2</v>
      </c>
      <c r="C23" s="162"/>
      <c r="D23" s="162">
        <v>1.7900000000000003E-2</v>
      </c>
      <c r="E23" s="163"/>
      <c r="F23" s="163"/>
      <c r="G23" s="163"/>
    </row>
    <row r="24" spans="1:7" ht="15.75" x14ac:dyDescent="0.25">
      <c r="A24" s="161" t="s">
        <v>385</v>
      </c>
      <c r="B24" s="162">
        <v>1.21E-2</v>
      </c>
      <c r="C24" s="162"/>
      <c r="D24" s="162">
        <v>1.26E-2</v>
      </c>
      <c r="E24" s="163"/>
      <c r="F24" s="163"/>
      <c r="G24" s="163"/>
    </row>
    <row r="25" spans="1:7" ht="15.75" x14ac:dyDescent="0.25">
      <c r="A25" s="161" t="s">
        <v>386</v>
      </c>
      <c r="B25" s="162">
        <v>1.8100000000000002E-2</v>
      </c>
      <c r="C25" s="162"/>
      <c r="D25" s="162">
        <v>2.06E-2</v>
      </c>
      <c r="E25" s="163"/>
      <c r="F25" s="163"/>
      <c r="G25" s="163"/>
    </row>
    <row r="26" spans="1:7" ht="15.75" x14ac:dyDescent="0.25">
      <c r="A26" s="161" t="s">
        <v>387</v>
      </c>
      <c r="B26" s="162">
        <v>1.8100000000000002E-2</v>
      </c>
      <c r="C26" s="162"/>
      <c r="D26" s="162">
        <v>2.06E-2</v>
      </c>
      <c r="E26" s="163"/>
      <c r="F26" s="163"/>
      <c r="G26" s="163"/>
    </row>
    <row r="27" spans="1:7" ht="15.75" x14ac:dyDescent="0.25">
      <c r="A27" s="161" t="s">
        <v>388</v>
      </c>
      <c r="B27" s="162">
        <v>0</v>
      </c>
      <c r="C27" s="162"/>
      <c r="D27" s="162">
        <v>0</v>
      </c>
      <c r="E27" s="163"/>
      <c r="F27" s="163"/>
      <c r="G27" s="163"/>
    </row>
    <row r="28" spans="1:7" ht="15.75" x14ac:dyDescent="0.25">
      <c r="A28" s="161" t="s">
        <v>389</v>
      </c>
      <c r="B28" s="162">
        <v>0</v>
      </c>
      <c r="C28" s="162"/>
      <c r="D28" s="162">
        <v>0</v>
      </c>
      <c r="E28" s="163"/>
      <c r="F28" s="163"/>
      <c r="G28" s="163"/>
    </row>
    <row r="29" spans="1:7" ht="15.75" x14ac:dyDescent="0.25">
      <c r="A29" s="161" t="s">
        <v>390</v>
      </c>
      <c r="B29" s="162">
        <v>3.2100000000000004E-2</v>
      </c>
      <c r="C29" s="162"/>
      <c r="D29" s="162">
        <v>0</v>
      </c>
      <c r="E29" s="163"/>
      <c r="F29" s="163"/>
      <c r="G29" s="163"/>
    </row>
    <row r="30" spans="1:7" ht="15.75" x14ac:dyDescent="0.25">
      <c r="A30" s="161" t="s">
        <v>391</v>
      </c>
      <c r="B30" s="162">
        <v>1.2999999999999999E-2</v>
      </c>
      <c r="C30" s="162"/>
      <c r="D30" s="162">
        <v>0</v>
      </c>
      <c r="E30" s="163"/>
      <c r="F30" s="163"/>
      <c r="G30" s="163"/>
    </row>
    <row r="31" spans="1:7" ht="15.75" x14ac:dyDescent="0.25">
      <c r="A31" s="161" t="s">
        <v>392</v>
      </c>
      <c r="B31" s="162">
        <v>3.2100000000000004E-2</v>
      </c>
      <c r="C31" s="162"/>
      <c r="D31" s="162">
        <v>0</v>
      </c>
      <c r="E31" s="163"/>
      <c r="F31" s="163"/>
      <c r="G31" s="163"/>
    </row>
    <row r="32" spans="1:7" ht="15.75" x14ac:dyDescent="0.25">
      <c r="A32" s="161" t="s">
        <v>393</v>
      </c>
      <c r="B32" s="162">
        <v>3.0799999999999998E-2</v>
      </c>
      <c r="C32" s="162"/>
      <c r="D32" s="162">
        <v>0</v>
      </c>
      <c r="E32" s="163"/>
      <c r="F32" s="163"/>
      <c r="G32" s="163"/>
    </row>
    <row r="33" spans="1:7" ht="15.75" x14ac:dyDescent="0.25">
      <c r="A33" s="161" t="s">
        <v>394</v>
      </c>
      <c r="B33" s="162">
        <v>3.0799999999999998E-2</v>
      </c>
      <c r="C33" s="162"/>
      <c r="D33" s="162">
        <v>0</v>
      </c>
      <c r="E33" s="163"/>
      <c r="F33" s="163"/>
      <c r="G33" s="163"/>
    </row>
    <row r="34" spans="1:7" ht="15.75" x14ac:dyDescent="0.25">
      <c r="A34" s="161" t="s">
        <v>395</v>
      </c>
      <c r="B34" s="162">
        <v>3.0799999999999998E-2</v>
      </c>
      <c r="C34" s="162"/>
      <c r="D34" s="162">
        <v>0</v>
      </c>
      <c r="E34" s="163"/>
      <c r="F34" s="163"/>
      <c r="G34" s="163"/>
    </row>
    <row r="35" spans="1:7" ht="15.75" x14ac:dyDescent="0.25">
      <c r="A35" s="161" t="s">
        <v>396</v>
      </c>
      <c r="B35" s="162">
        <v>5.1900000000000002E-2</v>
      </c>
      <c r="C35" s="162"/>
      <c r="D35" s="162">
        <v>0.1022</v>
      </c>
      <c r="E35" s="163"/>
      <c r="F35" s="163"/>
      <c r="G35" s="163"/>
    </row>
    <row r="36" spans="1:7" ht="15.75" x14ac:dyDescent="0.25">
      <c r="A36" s="161" t="s">
        <v>397</v>
      </c>
      <c r="B36" s="162">
        <v>4.1099999999999998E-2</v>
      </c>
      <c r="C36" s="162"/>
      <c r="D36" s="162">
        <v>2.5700000000000001E-2</v>
      </c>
      <c r="E36" s="163"/>
      <c r="F36" s="163"/>
      <c r="G36" s="163"/>
    </row>
    <row r="37" spans="1:7" ht="15.75" x14ac:dyDescent="0.25">
      <c r="A37" s="161" t="s">
        <v>398</v>
      </c>
      <c r="B37" s="162">
        <v>5.1900000000000002E-2</v>
      </c>
      <c r="C37" s="162"/>
      <c r="D37" s="162">
        <v>0.1022</v>
      </c>
      <c r="E37" s="163"/>
      <c r="F37" s="163"/>
      <c r="G37" s="163"/>
    </row>
    <row r="38" spans="1:7" ht="15.75" x14ac:dyDescent="0.25">
      <c r="A38" s="161" t="s">
        <v>399</v>
      </c>
      <c r="B38" s="162">
        <v>5.1900000000000002E-2</v>
      </c>
      <c r="C38" s="162"/>
      <c r="D38" s="162">
        <v>0.1022</v>
      </c>
      <c r="E38" s="163"/>
      <c r="F38" s="163"/>
      <c r="G38" s="163"/>
    </row>
    <row r="39" spans="1:7" ht="15.75" x14ac:dyDescent="0.25">
      <c r="A39" s="161" t="s">
        <v>400</v>
      </c>
      <c r="B39" s="162">
        <v>5.1900000000000002E-2</v>
      </c>
      <c r="C39" s="162"/>
      <c r="D39" s="162">
        <v>0.1022</v>
      </c>
      <c r="E39" s="163"/>
      <c r="F39" s="163"/>
      <c r="G39" s="163"/>
    </row>
    <row r="40" spans="1:7" ht="15.75" x14ac:dyDescent="0.25">
      <c r="A40" s="161" t="s">
        <v>401</v>
      </c>
      <c r="B40" s="162">
        <v>5.1900000000000002E-2</v>
      </c>
      <c r="C40" s="162"/>
      <c r="D40" s="162">
        <v>0.1022</v>
      </c>
      <c r="E40" s="163"/>
      <c r="F40" s="163"/>
      <c r="G40" s="163"/>
    </row>
    <row r="41" spans="1:7" ht="15.75" x14ac:dyDescent="0.25">
      <c r="A41" s="164" t="s">
        <v>402</v>
      </c>
      <c r="B41" s="162">
        <v>5.1900000000000002E-2</v>
      </c>
      <c r="C41" s="162"/>
      <c r="D41" s="162">
        <v>9.0999999999999998E-2</v>
      </c>
      <c r="E41" s="163"/>
      <c r="F41" s="163"/>
      <c r="G41" s="163"/>
    </row>
    <row r="42" spans="1:7" ht="15.75" x14ac:dyDescent="0.25">
      <c r="A42" s="164" t="s">
        <v>403</v>
      </c>
      <c r="B42" s="162">
        <v>4.9200000000000001E-2</v>
      </c>
      <c r="C42" s="162"/>
      <c r="D42" s="162">
        <v>9.0300000000000005E-2</v>
      </c>
      <c r="E42" s="163"/>
      <c r="F42" s="163"/>
      <c r="G42" s="163"/>
    </row>
    <row r="43" spans="1:7" ht="15.75" x14ac:dyDescent="0.25">
      <c r="A43" s="161" t="s">
        <v>404</v>
      </c>
      <c r="B43" s="162">
        <v>4.9200000000000001E-2</v>
      </c>
      <c r="C43" s="162"/>
      <c r="D43" s="162">
        <v>9.0300000000000005E-2</v>
      </c>
      <c r="E43" s="163"/>
      <c r="F43" s="163"/>
      <c r="G43" s="163"/>
    </row>
    <row r="44" spans="1:7" ht="15.75" x14ac:dyDescent="0.25">
      <c r="A44" s="161" t="s">
        <v>405</v>
      </c>
      <c r="B44" s="162">
        <v>4.8299999999999996E-2</v>
      </c>
      <c r="C44" s="162"/>
      <c r="D44" s="162">
        <v>5.4100000000000002E-2</v>
      </c>
      <c r="E44" s="163"/>
      <c r="F44" s="163"/>
      <c r="G44" s="163"/>
    </row>
    <row r="45" spans="1:7" ht="15.75" x14ac:dyDescent="0.25">
      <c r="A45" s="161" t="s">
        <v>406</v>
      </c>
      <c r="B45" s="162">
        <v>8.0000000000000004E-4</v>
      </c>
      <c r="C45" s="162"/>
      <c r="D45" s="162">
        <v>2E-3</v>
      </c>
      <c r="E45" s="163"/>
      <c r="F45" s="163"/>
      <c r="G45" s="163"/>
    </row>
    <row r="46" spans="1:7" ht="15.75" x14ac:dyDescent="0.25">
      <c r="A46" s="161" t="s">
        <v>407</v>
      </c>
      <c r="B46" s="162">
        <v>4.8299999999999996E-2</v>
      </c>
      <c r="C46" s="162"/>
      <c r="D46" s="162">
        <v>0</v>
      </c>
      <c r="E46" s="163"/>
      <c r="F46" s="163"/>
      <c r="G46" s="163"/>
    </row>
    <row r="47" spans="1:7" ht="15.75" x14ac:dyDescent="0.25">
      <c r="A47" s="161" t="s">
        <v>408</v>
      </c>
      <c r="B47" s="162">
        <v>4.8299999999999996E-2</v>
      </c>
      <c r="C47" s="162"/>
      <c r="D47" s="162">
        <v>0</v>
      </c>
      <c r="E47" s="163"/>
      <c r="F47" s="163"/>
      <c r="G47" s="163"/>
    </row>
    <row r="48" spans="1:7" ht="15.75" x14ac:dyDescent="0.25">
      <c r="A48" s="161" t="s">
        <v>409</v>
      </c>
      <c r="B48" s="162">
        <v>4.8299999999999996E-2</v>
      </c>
      <c r="C48" s="162"/>
      <c r="D48" s="162">
        <v>5.4100000000000002E-2</v>
      </c>
      <c r="E48" s="163"/>
      <c r="F48" s="163"/>
      <c r="G48" s="163"/>
    </row>
    <row r="49" spans="1:7" ht="15.75" x14ac:dyDescent="0.25">
      <c r="A49" s="161" t="s">
        <v>410</v>
      </c>
      <c r="B49" s="162">
        <v>4.0000000000000002E-4</v>
      </c>
      <c r="C49" s="162"/>
      <c r="D49" s="162">
        <v>0</v>
      </c>
      <c r="E49" s="163"/>
      <c r="F49" s="163"/>
      <c r="G49" s="163"/>
    </row>
    <row r="50" spans="1:7" ht="15.75" x14ac:dyDescent="0.25">
      <c r="A50" s="161" t="s">
        <v>411</v>
      </c>
      <c r="B50" s="162">
        <v>4.1600000000000005E-2</v>
      </c>
      <c r="C50" s="162"/>
      <c r="D50" s="162">
        <v>4.1500000000000002E-2</v>
      </c>
      <c r="E50" s="163"/>
      <c r="F50" s="163"/>
      <c r="G50" s="163"/>
    </row>
    <row r="51" spans="1:7" ht="15.75" x14ac:dyDescent="0.25">
      <c r="A51" s="161" t="s">
        <v>412</v>
      </c>
      <c r="B51" s="162">
        <v>4.1600000000000005E-2</v>
      </c>
      <c r="C51" s="162"/>
      <c r="D51" s="162">
        <v>4.1500000000000002E-2</v>
      </c>
      <c r="E51" s="163"/>
      <c r="F51" s="163"/>
      <c r="G51" s="163"/>
    </row>
    <row r="52" spans="1:7" ht="15.75" x14ac:dyDescent="0.25">
      <c r="A52" s="161" t="s">
        <v>413</v>
      </c>
      <c r="B52" s="162">
        <v>4.1600000000000005E-2</v>
      </c>
      <c r="C52" s="162"/>
      <c r="D52" s="162">
        <v>4.1500000000000002E-2</v>
      </c>
      <c r="E52" s="163"/>
      <c r="F52" s="163"/>
      <c r="G52" s="163"/>
    </row>
    <row r="53" spans="1:7" ht="15.75" x14ac:dyDescent="0.25">
      <c r="A53" s="161" t="s">
        <v>414</v>
      </c>
      <c r="B53" s="162">
        <v>5.1000000000000004E-2</v>
      </c>
      <c r="C53" s="162"/>
      <c r="D53" s="162">
        <v>5.62E-2</v>
      </c>
      <c r="E53" s="163"/>
      <c r="F53" s="163"/>
      <c r="G53" s="163"/>
    </row>
    <row r="54" spans="1:7" ht="15.75" x14ac:dyDescent="0.25">
      <c r="A54" s="161" t="s">
        <v>415</v>
      </c>
      <c r="B54" s="162">
        <v>5.1000000000000004E-2</v>
      </c>
      <c r="C54" s="162"/>
      <c r="D54" s="162">
        <v>5.62E-2</v>
      </c>
      <c r="E54" s="163"/>
      <c r="F54" s="163"/>
      <c r="G54" s="163"/>
    </row>
    <row r="55" spans="1:7" ht="15.75" x14ac:dyDescent="0.25">
      <c r="A55" s="161" t="s">
        <v>416</v>
      </c>
      <c r="B55" s="162">
        <v>5.1000000000000004E-2</v>
      </c>
      <c r="C55" s="162"/>
      <c r="D55" s="162">
        <v>5.62E-2</v>
      </c>
      <c r="E55" s="163"/>
      <c r="F55" s="163"/>
      <c r="G55" s="163"/>
    </row>
    <row r="56" spans="1:7" ht="15.75" x14ac:dyDescent="0.25">
      <c r="A56" s="161" t="s">
        <v>417</v>
      </c>
      <c r="B56" s="162">
        <v>0</v>
      </c>
      <c r="C56" s="162"/>
      <c r="D56" s="162">
        <v>0</v>
      </c>
      <c r="E56" s="163"/>
      <c r="F56" s="163"/>
      <c r="G56" s="163"/>
    </row>
    <row r="57" spans="1:7" ht="15.75" x14ac:dyDescent="0.25">
      <c r="A57" s="161" t="s">
        <v>418</v>
      </c>
      <c r="B57" s="162">
        <v>1.1899999999999999E-2</v>
      </c>
      <c r="C57" s="162"/>
      <c r="D57" s="162">
        <v>1.17E-2</v>
      </c>
      <c r="E57" s="163"/>
      <c r="F57" s="163"/>
      <c r="G57" s="163"/>
    </row>
    <row r="58" spans="1:7" ht="15.75" x14ac:dyDescent="0.25">
      <c r="A58" s="161" t="s">
        <v>419</v>
      </c>
      <c r="B58" s="162">
        <v>1.1899999999999999E-2</v>
      </c>
      <c r="C58" s="162"/>
      <c r="D58" s="162">
        <v>1.17E-2</v>
      </c>
      <c r="E58" s="163"/>
      <c r="F58" s="163"/>
      <c r="G58" s="163"/>
    </row>
    <row r="59" spans="1:7" ht="15.75" x14ac:dyDescent="0.25">
      <c r="A59" s="161" t="s">
        <v>420</v>
      </c>
      <c r="B59" s="162">
        <v>1.1899999999999999E-2</v>
      </c>
      <c r="C59" s="162"/>
      <c r="D59" s="162">
        <v>1.17E-2</v>
      </c>
      <c r="E59" s="163"/>
      <c r="F59" s="163"/>
      <c r="G59" s="163"/>
    </row>
    <row r="60" spans="1:7" ht="15.75" x14ac:dyDescent="0.25">
      <c r="A60" s="161" t="s">
        <v>421</v>
      </c>
      <c r="B60" s="162">
        <v>3.5400000000000001E-2</v>
      </c>
      <c r="C60" s="162"/>
      <c r="D60" s="162">
        <v>3.8600000000000002E-2</v>
      </c>
      <c r="E60" s="163"/>
      <c r="F60" s="163"/>
      <c r="G60" s="163"/>
    </row>
    <row r="61" spans="1:7" ht="15.75" x14ac:dyDescent="0.25">
      <c r="A61" s="161" t="s">
        <v>422</v>
      </c>
      <c r="B61" s="162">
        <v>3.5400000000000001E-2</v>
      </c>
      <c r="C61" s="162"/>
      <c r="D61" s="162">
        <v>3.8600000000000002E-2</v>
      </c>
      <c r="E61" s="163"/>
      <c r="F61" s="163"/>
      <c r="G61" s="163"/>
    </row>
    <row r="62" spans="1:7" ht="15.75" x14ac:dyDescent="0.25">
      <c r="A62" s="161" t="s">
        <v>423</v>
      </c>
      <c r="B62" s="162">
        <v>3.5400000000000001E-2</v>
      </c>
      <c r="C62" s="162"/>
      <c r="D62" s="162">
        <v>3.8600000000000002E-2</v>
      </c>
      <c r="E62" s="163"/>
      <c r="F62" s="163"/>
      <c r="G62" s="163"/>
    </row>
    <row r="63" spans="1:7" ht="15.75" x14ac:dyDescent="0.25">
      <c r="A63" s="161" t="s">
        <v>424</v>
      </c>
      <c r="B63" s="162">
        <v>4.3500000000000004E-2</v>
      </c>
      <c r="C63" s="162"/>
      <c r="D63" s="162">
        <v>5.1400000000000001E-2</v>
      </c>
      <c r="E63" s="163"/>
      <c r="F63" s="163"/>
      <c r="G63" s="163"/>
    </row>
    <row r="64" spans="1:7" ht="15.75" x14ac:dyDescent="0.25">
      <c r="A64" s="161" t="s">
        <v>425</v>
      </c>
      <c r="B64" s="162">
        <v>2.6800000000000001E-2</v>
      </c>
      <c r="C64" s="162"/>
      <c r="D64" s="162">
        <v>3.7100000000000001E-2</v>
      </c>
      <c r="E64" s="163"/>
      <c r="F64" s="163"/>
      <c r="G64" s="163"/>
    </row>
    <row r="65" spans="1:7" ht="15.75" x14ac:dyDescent="0.25">
      <c r="A65" s="161" t="s">
        <v>426</v>
      </c>
      <c r="B65" s="162">
        <v>4.3500000000000004E-2</v>
      </c>
      <c r="C65" s="162"/>
      <c r="D65" s="162">
        <v>5.1400000000000001E-2</v>
      </c>
      <c r="E65" s="163"/>
      <c r="F65" s="163"/>
      <c r="G65" s="163"/>
    </row>
    <row r="66" spans="1:7" ht="15.75" x14ac:dyDescent="0.25">
      <c r="A66" s="161" t="s">
        <v>427</v>
      </c>
      <c r="B66" s="162">
        <v>4.3500000000000004E-2</v>
      </c>
      <c r="C66" s="162"/>
      <c r="D66" s="162">
        <v>5.1400000000000001E-2</v>
      </c>
      <c r="E66" s="163"/>
      <c r="F66" s="163"/>
      <c r="G66" s="163"/>
    </row>
    <row r="67" spans="1:7" ht="15.75" x14ac:dyDescent="0.25">
      <c r="A67" s="161" t="s">
        <v>428</v>
      </c>
      <c r="B67" s="162">
        <v>4.3500000000000004E-2</v>
      </c>
      <c r="C67" s="162"/>
      <c r="D67" s="162">
        <v>5.1400000000000001E-2</v>
      </c>
      <c r="E67" s="163"/>
      <c r="F67" s="163"/>
      <c r="G67" s="163"/>
    </row>
    <row r="68" spans="1:7" ht="15.75" x14ac:dyDescent="0.25">
      <c r="A68" s="161" t="s">
        <v>429</v>
      </c>
      <c r="B68" s="162">
        <v>4.3500000000000004E-2</v>
      </c>
      <c r="C68" s="162"/>
      <c r="D68" s="162">
        <v>5.1400000000000001E-2</v>
      </c>
      <c r="E68" s="163"/>
      <c r="F68" s="163"/>
      <c r="G68" s="163"/>
    </row>
    <row r="69" spans="1:7" ht="15.75" x14ac:dyDescent="0.25">
      <c r="A69" s="161" t="s">
        <v>430</v>
      </c>
      <c r="B69" s="162">
        <v>4.3500000000000004E-2</v>
      </c>
      <c r="C69" s="162"/>
      <c r="D69" s="162">
        <v>5.1400000000000001E-2</v>
      </c>
      <c r="E69" s="163"/>
      <c r="F69" s="163"/>
      <c r="G69" s="163"/>
    </row>
    <row r="70" spans="1:7" ht="15.75" x14ac:dyDescent="0.25">
      <c r="A70" s="161" t="s">
        <v>431</v>
      </c>
      <c r="B70" s="162">
        <v>0</v>
      </c>
      <c r="C70" s="162"/>
      <c r="D70" s="162">
        <v>0</v>
      </c>
      <c r="E70" s="163"/>
      <c r="F70" s="163"/>
      <c r="G70" s="163"/>
    </row>
    <row r="71" spans="1:7" ht="15.75" x14ac:dyDescent="0.25">
      <c r="A71" s="161" t="s">
        <v>432</v>
      </c>
      <c r="B71" s="162">
        <v>3.9900000000000005E-2</v>
      </c>
      <c r="C71" s="162"/>
      <c r="D71" s="162">
        <v>4.1099999999999998E-2</v>
      </c>
      <c r="E71" s="163"/>
      <c r="F71" s="163"/>
      <c r="G71" s="163"/>
    </row>
    <row r="72" spans="1:7" ht="15.75" x14ac:dyDescent="0.25">
      <c r="A72" s="161" t="s">
        <v>433</v>
      </c>
      <c r="B72" s="162">
        <v>3.9900000000000005E-2</v>
      </c>
      <c r="C72" s="162"/>
      <c r="D72" s="162">
        <v>4.1099999999999998E-2</v>
      </c>
      <c r="E72" s="163"/>
      <c r="F72" s="163"/>
      <c r="G72" s="163"/>
    </row>
    <row r="73" spans="1:7" ht="15.75" x14ac:dyDescent="0.25">
      <c r="A73" s="161" t="s">
        <v>434</v>
      </c>
      <c r="B73" s="162">
        <v>3.9900000000000005E-2</v>
      </c>
      <c r="C73" s="162"/>
      <c r="D73" s="162">
        <v>4.1099999999999998E-2</v>
      </c>
      <c r="E73" s="163"/>
      <c r="F73" s="163"/>
      <c r="G73" s="163"/>
    </row>
    <row r="74" spans="1:7" ht="15.75" x14ac:dyDescent="0.25">
      <c r="A74" s="161" t="s">
        <v>435</v>
      </c>
      <c r="B74" s="162">
        <v>3.5699999999999996E-2</v>
      </c>
      <c r="C74" s="162"/>
      <c r="D74" s="162">
        <v>3.8699999999999998E-2</v>
      </c>
      <c r="E74" s="163"/>
      <c r="F74" s="163"/>
      <c r="G74" s="163"/>
    </row>
    <row r="75" spans="1:7" ht="15.75" x14ac:dyDescent="0.25">
      <c r="A75" s="161" t="s">
        <v>436</v>
      </c>
      <c r="B75" s="162">
        <v>3.5699999999999996E-2</v>
      </c>
      <c r="C75" s="162"/>
      <c r="D75" s="162">
        <v>3.8699999999999998E-2</v>
      </c>
      <c r="E75" s="163"/>
      <c r="F75" s="163"/>
      <c r="G75" s="163"/>
    </row>
    <row r="76" spans="1:7" ht="15.75" x14ac:dyDescent="0.25">
      <c r="A76" s="161" t="s">
        <v>437</v>
      </c>
      <c r="B76" s="162">
        <v>3.5699999999999996E-2</v>
      </c>
      <c r="C76" s="162"/>
      <c r="D76" s="162">
        <v>3.8699999999999998E-2</v>
      </c>
      <c r="E76" s="163"/>
      <c r="F76" s="163"/>
      <c r="G76" s="163"/>
    </row>
    <row r="77" spans="1:7" ht="15.75" x14ac:dyDescent="0.25">
      <c r="A77" s="161" t="s">
        <v>438</v>
      </c>
      <c r="B77" s="162">
        <v>4.3500000000000004E-2</v>
      </c>
      <c r="C77" s="162"/>
      <c r="D77" s="162">
        <v>5.1400000000000001E-2</v>
      </c>
      <c r="E77" s="163"/>
      <c r="F77" s="163"/>
      <c r="G77" s="163"/>
    </row>
    <row r="78" spans="1:7" ht="15.75" x14ac:dyDescent="0.25">
      <c r="A78" s="161" t="s">
        <v>439</v>
      </c>
      <c r="B78" s="162">
        <v>0</v>
      </c>
      <c r="C78" s="162"/>
      <c r="D78" s="162">
        <v>0</v>
      </c>
      <c r="E78" s="163"/>
      <c r="F78" s="163"/>
      <c r="G78" s="163"/>
    </row>
    <row r="79" spans="1:7" ht="15.75" x14ac:dyDescent="0.25">
      <c r="A79" s="161" t="s">
        <v>440</v>
      </c>
      <c r="B79" s="162">
        <v>0</v>
      </c>
      <c r="C79" s="162"/>
      <c r="D79" s="162">
        <v>0</v>
      </c>
      <c r="E79" s="163"/>
      <c r="F79" s="163"/>
      <c r="G79" s="163"/>
    </row>
    <row r="80" spans="1:7" ht="15.75" x14ac:dyDescent="0.25">
      <c r="A80" s="161" t="s">
        <v>441</v>
      </c>
      <c r="B80" s="162">
        <v>0</v>
      </c>
      <c r="C80" s="162"/>
      <c r="D80" s="162">
        <v>0</v>
      </c>
      <c r="E80" s="163"/>
      <c r="F80" s="163"/>
      <c r="G80" s="163"/>
    </row>
    <row r="81" spans="1:7" ht="15.75" x14ac:dyDescent="0.25">
      <c r="A81" s="161" t="s">
        <v>442</v>
      </c>
      <c r="B81" s="162">
        <v>0</v>
      </c>
      <c r="C81" s="162"/>
      <c r="D81" s="162">
        <v>0</v>
      </c>
      <c r="E81" s="163"/>
      <c r="F81" s="163"/>
      <c r="G81" s="163"/>
    </row>
    <row r="82" spans="1:7" ht="15.75" x14ac:dyDescent="0.25">
      <c r="A82" s="161" t="s">
        <v>443</v>
      </c>
      <c r="B82" s="162">
        <v>0</v>
      </c>
      <c r="C82" s="162"/>
      <c r="D82" s="162">
        <v>0</v>
      </c>
      <c r="E82" s="163"/>
      <c r="F82" s="163"/>
      <c r="G82" s="163"/>
    </row>
    <row r="83" spans="1:7" ht="15.75" x14ac:dyDescent="0.25">
      <c r="A83" s="161" t="s">
        <v>444</v>
      </c>
      <c r="B83" s="162">
        <v>0</v>
      </c>
      <c r="C83" s="162"/>
      <c r="D83" s="162">
        <v>0</v>
      </c>
      <c r="E83" s="163"/>
      <c r="F83" s="163"/>
      <c r="G83" s="163"/>
    </row>
    <row r="84" spans="1:7" ht="15.75" x14ac:dyDescent="0.25">
      <c r="A84" s="161" t="s">
        <v>445</v>
      </c>
      <c r="B84" s="162">
        <v>0</v>
      </c>
      <c r="C84" s="162"/>
      <c r="D84" s="162">
        <v>0</v>
      </c>
      <c r="E84" s="163"/>
      <c r="F84" s="163"/>
      <c r="G84" s="163"/>
    </row>
    <row r="85" spans="1:7" ht="15.75" x14ac:dyDescent="0.25">
      <c r="A85" s="161" t="s">
        <v>446</v>
      </c>
      <c r="B85" s="162">
        <v>0</v>
      </c>
      <c r="C85" s="162"/>
      <c r="D85" s="162">
        <v>0</v>
      </c>
      <c r="E85" s="163"/>
      <c r="F85" s="163"/>
      <c r="G85" s="163"/>
    </row>
    <row r="86" spans="1:7" ht="15.75" x14ac:dyDescent="0.25">
      <c r="A86" s="161" t="s">
        <v>447</v>
      </c>
      <c r="B86" s="162">
        <v>0</v>
      </c>
      <c r="C86" s="162"/>
      <c r="D86" s="162">
        <v>0</v>
      </c>
      <c r="E86" s="163"/>
      <c r="F86" s="163"/>
      <c r="G86" s="163"/>
    </row>
    <row r="87" spans="1:7" ht="15.75" x14ac:dyDescent="0.25">
      <c r="A87" s="161" t="s">
        <v>448</v>
      </c>
      <c r="B87" s="162">
        <v>0</v>
      </c>
      <c r="C87" s="162"/>
      <c r="D87" s="162">
        <v>0</v>
      </c>
      <c r="E87" s="163"/>
      <c r="F87" s="163"/>
      <c r="G87" s="163"/>
    </row>
    <row r="88" spans="1:7" ht="15.75" x14ac:dyDescent="0.25">
      <c r="A88" s="161" t="s">
        <v>449</v>
      </c>
      <c r="B88" s="162">
        <v>0</v>
      </c>
      <c r="C88" s="162"/>
      <c r="D88" s="162">
        <v>0</v>
      </c>
      <c r="E88" s="163"/>
      <c r="F88" s="163"/>
      <c r="G88" s="163"/>
    </row>
    <row r="89" spans="1:7" ht="15.75" x14ac:dyDescent="0.25">
      <c r="A89" s="161" t="s">
        <v>450</v>
      </c>
      <c r="B89" s="162">
        <v>2.1699999999999997E-2</v>
      </c>
      <c r="C89" s="162"/>
      <c r="D89" s="162">
        <v>2.3399999999999997E-2</v>
      </c>
      <c r="E89" s="163"/>
      <c r="F89" s="163"/>
      <c r="G89" s="163"/>
    </row>
    <row r="90" spans="1:7" ht="15.75" x14ac:dyDescent="0.25">
      <c r="A90" s="161" t="s">
        <v>451</v>
      </c>
      <c r="B90" s="162">
        <v>9.1999999999999998E-3</v>
      </c>
      <c r="C90" s="162"/>
      <c r="D90" s="162">
        <v>2.1999999999999999E-2</v>
      </c>
      <c r="E90" s="163"/>
      <c r="F90" s="163"/>
      <c r="G90" s="163"/>
    </row>
    <row r="91" spans="1:7" ht="15.75" x14ac:dyDescent="0.25">
      <c r="A91" s="161" t="s">
        <v>452</v>
      </c>
      <c r="B91" s="162">
        <v>2.1699999999999997E-2</v>
      </c>
      <c r="C91" s="162"/>
      <c r="D91" s="162">
        <v>2.3399999999999997E-2</v>
      </c>
      <c r="E91" s="163"/>
      <c r="F91" s="163"/>
      <c r="G91" s="163"/>
    </row>
    <row r="92" spans="1:7" ht="15.75" x14ac:dyDescent="0.25">
      <c r="A92" s="161" t="s">
        <v>453</v>
      </c>
      <c r="B92" s="162">
        <v>2.1699999999999997E-2</v>
      </c>
      <c r="C92" s="162"/>
      <c r="D92" s="162">
        <v>2.3399999999999997E-2</v>
      </c>
      <c r="E92" s="163"/>
      <c r="F92" s="163"/>
      <c r="G92" s="163"/>
    </row>
    <row r="93" spans="1:7" ht="15.75" x14ac:dyDescent="0.25">
      <c r="A93" s="161" t="s">
        <v>454</v>
      </c>
      <c r="B93" s="162">
        <v>9.1999999999999998E-3</v>
      </c>
      <c r="C93" s="162"/>
      <c r="D93" s="162">
        <v>2.1600000000000001E-2</v>
      </c>
      <c r="E93" s="163"/>
      <c r="F93" s="163"/>
      <c r="G93" s="163"/>
    </row>
    <row r="94" spans="1:7" ht="15.75" x14ac:dyDescent="0.25">
      <c r="A94" s="161" t="s">
        <v>455</v>
      </c>
      <c r="B94" s="162">
        <v>2.1699999999999997E-2</v>
      </c>
      <c r="C94" s="162"/>
      <c r="D94" s="162">
        <v>2.3399999999999997E-2</v>
      </c>
      <c r="E94" s="163"/>
      <c r="F94" s="163"/>
      <c r="G94" s="163"/>
    </row>
    <row r="95" spans="1:7" ht="15.75" x14ac:dyDescent="0.25">
      <c r="A95" s="161" t="s">
        <v>456</v>
      </c>
      <c r="B95" s="162">
        <v>2.1699999999999997E-2</v>
      </c>
      <c r="C95" s="162"/>
      <c r="D95" s="162">
        <v>2.3399999999999997E-2</v>
      </c>
      <c r="E95" s="163"/>
      <c r="F95" s="163"/>
      <c r="G95" s="163"/>
    </row>
    <row r="96" spans="1:7" ht="15.75" x14ac:dyDescent="0.25">
      <c r="A96" s="161" t="s">
        <v>457</v>
      </c>
      <c r="B96" s="162">
        <v>1.9599999999999999E-2</v>
      </c>
      <c r="C96" s="162"/>
      <c r="D96" s="162">
        <v>2.0400000000000001E-2</v>
      </c>
      <c r="E96" s="163"/>
      <c r="F96" s="163"/>
      <c r="G96" s="163"/>
    </row>
    <row r="97" spans="1:7" ht="15.75" x14ac:dyDescent="0.25">
      <c r="A97" s="161" t="s">
        <v>458</v>
      </c>
      <c r="B97" s="162">
        <v>1.9599999999999999E-2</v>
      </c>
      <c r="C97" s="162"/>
      <c r="D97" s="162">
        <v>2.0400000000000001E-2</v>
      </c>
      <c r="E97" s="163"/>
      <c r="F97" s="163"/>
      <c r="G97" s="163"/>
    </row>
    <row r="98" spans="1:7" ht="15.75" x14ac:dyDescent="0.25">
      <c r="A98" s="161" t="s">
        <v>459</v>
      </c>
      <c r="B98" s="162">
        <v>0</v>
      </c>
      <c r="C98" s="162"/>
      <c r="D98" s="162">
        <v>0</v>
      </c>
      <c r="E98" s="163"/>
      <c r="F98" s="163"/>
      <c r="G98" s="163"/>
    </row>
    <row r="99" spans="1:7" ht="15.75" x14ac:dyDescent="0.25">
      <c r="A99" s="161" t="s">
        <v>460</v>
      </c>
      <c r="B99" s="162">
        <v>0</v>
      </c>
      <c r="C99" s="162"/>
      <c r="D99" s="162">
        <v>0</v>
      </c>
      <c r="E99" s="163"/>
      <c r="F99" s="163"/>
      <c r="G99" s="163"/>
    </row>
    <row r="100" spans="1:7" ht="15.75" x14ac:dyDescent="0.25">
      <c r="A100" s="161" t="s">
        <v>461</v>
      </c>
      <c r="B100" s="162">
        <v>0</v>
      </c>
      <c r="C100" s="162"/>
      <c r="D100" s="162">
        <v>0</v>
      </c>
      <c r="E100" s="163"/>
      <c r="F100" s="163"/>
      <c r="G100" s="163"/>
    </row>
    <row r="101" spans="1:7" ht="15.75" x14ac:dyDescent="0.25">
      <c r="A101" s="161" t="s">
        <v>462</v>
      </c>
      <c r="B101" s="162">
        <v>0</v>
      </c>
      <c r="C101" s="162"/>
      <c r="D101" s="162">
        <v>0</v>
      </c>
      <c r="E101" s="163"/>
      <c r="F101" s="163"/>
      <c r="G101" s="163"/>
    </row>
    <row r="102" spans="1:7" ht="15.75" x14ac:dyDescent="0.25">
      <c r="A102" s="161" t="s">
        <v>463</v>
      </c>
      <c r="B102" s="162">
        <v>2.52E-2</v>
      </c>
      <c r="C102" s="162"/>
      <c r="D102" s="162">
        <v>0</v>
      </c>
      <c r="E102" s="163"/>
      <c r="F102" s="163"/>
      <c r="G102" s="163"/>
    </row>
    <row r="103" spans="1:7" ht="15.75" x14ac:dyDescent="0.25">
      <c r="A103" s="161" t="s">
        <v>464</v>
      </c>
      <c r="B103" s="162">
        <v>1.6199999999999999E-2</v>
      </c>
      <c r="C103" s="162"/>
      <c r="D103" s="162">
        <v>0</v>
      </c>
      <c r="E103" s="163"/>
      <c r="F103" s="163"/>
      <c r="G103" s="163"/>
    </row>
    <row r="104" spans="1:7" ht="15.75" x14ac:dyDescent="0.25">
      <c r="A104" s="161" t="s">
        <v>465</v>
      </c>
      <c r="B104" s="162">
        <v>5.2899999999999996E-2</v>
      </c>
      <c r="C104" s="162"/>
      <c r="D104" s="162">
        <v>0.106</v>
      </c>
      <c r="E104" s="163"/>
      <c r="F104" s="163"/>
      <c r="G104" s="163"/>
    </row>
    <row r="105" spans="1:7" ht="15.75" x14ac:dyDescent="0.25">
      <c r="A105" s="161" t="s">
        <v>466</v>
      </c>
      <c r="B105" s="162">
        <v>3.3399999999999999E-2</v>
      </c>
      <c r="C105" s="162"/>
      <c r="D105" s="162">
        <v>3.7199999999999997E-2</v>
      </c>
      <c r="E105" s="163"/>
      <c r="F105" s="163"/>
      <c r="G105" s="163"/>
    </row>
    <row r="106" spans="1:7" ht="15.75" x14ac:dyDescent="0.25">
      <c r="A106" s="161" t="s">
        <v>467</v>
      </c>
      <c r="B106" s="162">
        <v>2.6199999999999998E-2</v>
      </c>
      <c r="C106" s="162"/>
      <c r="D106" s="162">
        <v>3.6999999999999998E-2</v>
      </c>
      <c r="E106" s="163"/>
      <c r="F106" s="163"/>
      <c r="G106" s="163"/>
    </row>
    <row r="107" spans="1:7" ht="15.75" x14ac:dyDescent="0.25">
      <c r="A107" s="161" t="s">
        <v>468</v>
      </c>
      <c r="B107" s="162">
        <v>2.12E-2</v>
      </c>
      <c r="C107" s="162"/>
      <c r="D107" s="162">
        <v>3.8699999999999998E-2</v>
      </c>
      <c r="E107" s="163"/>
      <c r="F107" s="163"/>
      <c r="G107" s="163"/>
    </row>
    <row r="108" spans="1:7" ht="15.75" x14ac:dyDescent="0.25">
      <c r="A108" s="161" t="s">
        <v>469</v>
      </c>
      <c r="B108" s="162">
        <v>2.64E-2</v>
      </c>
      <c r="C108" s="162"/>
      <c r="D108" s="162">
        <v>2.75E-2</v>
      </c>
      <c r="E108" s="163"/>
      <c r="F108" s="163"/>
      <c r="G108" s="163"/>
    </row>
    <row r="109" spans="1:7" ht="15.75" x14ac:dyDescent="0.25">
      <c r="A109" s="161" t="s">
        <v>470</v>
      </c>
      <c r="B109" s="162">
        <v>0</v>
      </c>
      <c r="C109" s="162"/>
      <c r="D109" s="162">
        <v>0</v>
      </c>
      <c r="E109" s="163"/>
      <c r="F109" s="163"/>
      <c r="G109" s="163"/>
    </row>
    <row r="110" spans="1:7" ht="15.75" x14ac:dyDescent="0.25">
      <c r="A110" s="161" t="s">
        <v>471</v>
      </c>
      <c r="B110" s="162">
        <v>0</v>
      </c>
      <c r="C110" s="162"/>
      <c r="D110" s="162">
        <v>0</v>
      </c>
      <c r="E110" s="163"/>
      <c r="F110" s="163"/>
      <c r="G110" s="163"/>
    </row>
    <row r="111" spans="1:7" ht="15.75" x14ac:dyDescent="0.25">
      <c r="A111" s="161" t="s">
        <v>472</v>
      </c>
      <c r="B111" s="162">
        <v>0</v>
      </c>
      <c r="C111" s="162"/>
      <c r="D111" s="162">
        <v>0</v>
      </c>
      <c r="E111" s="163"/>
      <c r="F111" s="163"/>
      <c r="G111" s="163"/>
    </row>
    <row r="112" spans="1:7" ht="15.75" x14ac:dyDescent="0.25">
      <c r="A112" s="161" t="s">
        <v>473</v>
      </c>
      <c r="B112" s="162">
        <v>0</v>
      </c>
      <c r="C112" s="162"/>
      <c r="D112" s="162">
        <v>0</v>
      </c>
      <c r="E112" s="163"/>
      <c r="F112" s="163"/>
      <c r="G112" s="163"/>
    </row>
    <row r="113" spans="1:7" ht="15.75" x14ac:dyDescent="0.25">
      <c r="A113" s="161" t="s">
        <v>474</v>
      </c>
      <c r="B113" s="162">
        <v>0</v>
      </c>
      <c r="C113" s="162"/>
      <c r="D113" s="162">
        <v>0</v>
      </c>
      <c r="E113" s="163"/>
      <c r="F113" s="163"/>
      <c r="G113" s="163"/>
    </row>
    <row r="114" spans="1:7" ht="15.75" x14ac:dyDescent="0.25">
      <c r="A114" s="161" t="s">
        <v>475</v>
      </c>
      <c r="B114" s="162">
        <v>2.1400000000000002E-2</v>
      </c>
      <c r="C114" s="162"/>
      <c r="D114" s="162">
        <v>2.2599999999999999E-2</v>
      </c>
      <c r="E114" s="163"/>
      <c r="F114" s="163"/>
      <c r="G114" s="163"/>
    </row>
    <row r="115" spans="1:7" ht="15.75" x14ac:dyDescent="0.25">
      <c r="A115" s="161" t="s">
        <v>476</v>
      </c>
      <c r="B115" s="162">
        <v>0</v>
      </c>
      <c r="C115" s="162"/>
      <c r="D115" s="162">
        <v>0</v>
      </c>
      <c r="E115" s="163"/>
      <c r="F115" s="163"/>
      <c r="G115" s="163"/>
    </row>
    <row r="116" spans="1:7" ht="15.75" x14ac:dyDescent="0.25">
      <c r="A116" s="161" t="s">
        <v>477</v>
      </c>
      <c r="B116" s="162">
        <v>0</v>
      </c>
      <c r="C116" s="162"/>
      <c r="D116" s="162">
        <v>0</v>
      </c>
      <c r="E116" s="163"/>
      <c r="F116" s="163"/>
      <c r="G116" s="163"/>
    </row>
    <row r="117" spans="1:7" ht="15.75" x14ac:dyDescent="0.25">
      <c r="A117" s="161" t="s">
        <v>478</v>
      </c>
      <c r="B117" s="162">
        <v>1.2400000000000001E-2</v>
      </c>
      <c r="C117" s="162"/>
      <c r="D117" s="162">
        <v>0</v>
      </c>
      <c r="E117" s="163"/>
      <c r="F117" s="163"/>
      <c r="G117" s="163"/>
    </row>
    <row r="118" spans="1:7" ht="15.75" x14ac:dyDescent="0.25">
      <c r="A118" s="161" t="s">
        <v>479</v>
      </c>
      <c r="B118" s="162">
        <v>0.02</v>
      </c>
      <c r="C118" s="162"/>
      <c r="D118" s="162">
        <v>0</v>
      </c>
      <c r="E118" s="163"/>
      <c r="F118" s="163"/>
      <c r="G118" s="163"/>
    </row>
    <row r="119" spans="1:7" ht="15.75" x14ac:dyDescent="0.25">
      <c r="A119" s="161" t="s">
        <v>480</v>
      </c>
      <c r="B119" s="162">
        <v>0.02</v>
      </c>
      <c r="C119" s="162"/>
      <c r="D119" s="162">
        <v>0</v>
      </c>
      <c r="E119" s="163"/>
      <c r="F119" s="163"/>
      <c r="G119" s="163"/>
    </row>
    <row r="120" spans="1:7" ht="15.75" x14ac:dyDescent="0.25">
      <c r="A120" s="161" t="s">
        <v>481</v>
      </c>
      <c r="B120" s="162">
        <v>3.7400000000000003E-2</v>
      </c>
      <c r="C120" s="162"/>
      <c r="D120" s="162">
        <v>7.4099999999999999E-2</v>
      </c>
      <c r="E120" s="163"/>
      <c r="F120" s="163"/>
      <c r="G120" s="163"/>
    </row>
    <row r="121" spans="1:7" ht="15.75" x14ac:dyDescent="0.25">
      <c r="A121" s="161" t="s">
        <v>482</v>
      </c>
      <c r="B121" s="162">
        <v>3.7400000000000003E-2</v>
      </c>
      <c r="C121" s="162"/>
      <c r="D121" s="162">
        <v>7.4099999999999999E-2</v>
      </c>
      <c r="E121" s="163"/>
      <c r="F121" s="163"/>
      <c r="G121" s="163"/>
    </row>
    <row r="122" spans="1:7" ht="15.75" x14ac:dyDescent="0.25">
      <c r="A122" s="161" t="s">
        <v>483</v>
      </c>
      <c r="B122" s="162">
        <v>3.7400000000000003E-2</v>
      </c>
      <c r="C122" s="162"/>
      <c r="D122" s="162">
        <v>7.4099999999999999E-2</v>
      </c>
      <c r="E122" s="163"/>
      <c r="F122" s="163"/>
      <c r="G122" s="163"/>
    </row>
    <row r="123" spans="1:7" ht="15.75" x14ac:dyDescent="0.25">
      <c r="A123" s="161" t="s">
        <v>484</v>
      </c>
      <c r="B123" s="162">
        <v>4.7500000000000001E-2</v>
      </c>
      <c r="C123" s="162"/>
      <c r="D123" s="162">
        <v>8.5700000000000012E-2</v>
      </c>
      <c r="E123" s="163"/>
      <c r="F123" s="163"/>
      <c r="G123" s="163"/>
    </row>
    <row r="124" spans="1:7" ht="15.75" x14ac:dyDescent="0.25">
      <c r="A124" s="161" t="s">
        <v>485</v>
      </c>
      <c r="B124" s="162">
        <v>4.7500000000000001E-2</v>
      </c>
      <c r="C124" s="162"/>
      <c r="D124" s="162">
        <v>8.5700000000000012E-2</v>
      </c>
      <c r="E124" s="163"/>
      <c r="F124" s="163"/>
      <c r="G124" s="163"/>
    </row>
    <row r="125" spans="1:7" ht="15.75" x14ac:dyDescent="0.25">
      <c r="A125" s="161" t="s">
        <v>486</v>
      </c>
      <c r="B125" s="162">
        <v>2.3699999999999999E-2</v>
      </c>
      <c r="C125" s="162"/>
      <c r="D125" s="162">
        <v>3.1099999999999996E-2</v>
      </c>
      <c r="E125" s="163"/>
      <c r="F125" s="163"/>
      <c r="G125" s="163"/>
    </row>
    <row r="126" spans="1:7" ht="15.75" x14ac:dyDescent="0.25">
      <c r="A126" s="161" t="s">
        <v>487</v>
      </c>
      <c r="B126" s="162">
        <v>2.3699999999999999E-2</v>
      </c>
      <c r="C126" s="162"/>
      <c r="D126" s="162">
        <v>3.1099999999999996E-2</v>
      </c>
      <c r="E126" s="163"/>
      <c r="F126" s="163"/>
      <c r="G126" s="163"/>
    </row>
    <row r="127" spans="1:7" ht="15.75" x14ac:dyDescent="0.25">
      <c r="A127" s="161" t="s">
        <v>488</v>
      </c>
      <c r="B127" s="162">
        <v>3.6899999999999995E-2</v>
      </c>
      <c r="C127" s="162"/>
      <c r="D127" s="162">
        <v>3.5900000000000001E-2</v>
      </c>
      <c r="E127" s="163"/>
      <c r="F127" s="163"/>
      <c r="G127" s="163"/>
    </row>
    <row r="128" spans="1:7" ht="15.75" x14ac:dyDescent="0.25">
      <c r="A128" s="161" t="s">
        <v>489</v>
      </c>
      <c r="B128" s="162">
        <v>3.6899999999999995E-2</v>
      </c>
      <c r="C128" s="162"/>
      <c r="D128" s="162">
        <v>3.5900000000000001E-2</v>
      </c>
      <c r="E128" s="163"/>
      <c r="F128" s="163"/>
      <c r="G128" s="163"/>
    </row>
    <row r="129" spans="1:7" ht="15.75" x14ac:dyDescent="0.25">
      <c r="A129" s="161" t="s">
        <v>490</v>
      </c>
      <c r="B129" s="162">
        <v>1.66E-2</v>
      </c>
      <c r="C129" s="162"/>
      <c r="D129" s="162">
        <v>3.9399999999999998E-2</v>
      </c>
      <c r="E129" s="163"/>
      <c r="F129" s="163"/>
      <c r="G129" s="163"/>
    </row>
    <row r="130" spans="1:7" ht="15.75" x14ac:dyDescent="0.25">
      <c r="A130" s="161" t="s">
        <v>491</v>
      </c>
      <c r="B130" s="162">
        <v>1.66E-2</v>
      </c>
      <c r="C130" s="162"/>
      <c r="D130" s="162">
        <v>3.9399999999999998E-2</v>
      </c>
      <c r="E130" s="163"/>
      <c r="F130" s="163"/>
      <c r="G130" s="163"/>
    </row>
    <row r="131" spans="1:7" ht="15.75" x14ac:dyDescent="0.25">
      <c r="A131" s="161" t="s">
        <v>492</v>
      </c>
      <c r="B131" s="162">
        <v>4.8500000000000001E-2</v>
      </c>
      <c r="C131" s="162"/>
      <c r="D131" s="162">
        <v>4.7699999999999999E-2</v>
      </c>
      <c r="E131" s="163"/>
      <c r="F131" s="163"/>
      <c r="G131" s="163"/>
    </row>
    <row r="132" spans="1:7" ht="15.75" x14ac:dyDescent="0.25">
      <c r="A132" s="161" t="s">
        <v>493</v>
      </c>
      <c r="B132" s="162">
        <v>4.8500000000000001E-2</v>
      </c>
      <c r="C132" s="162"/>
      <c r="D132" s="162">
        <v>4.7699999999999999E-2</v>
      </c>
      <c r="E132" s="163"/>
      <c r="F132" s="163"/>
      <c r="G132" s="163"/>
    </row>
    <row r="133" spans="1:7" ht="15.75" x14ac:dyDescent="0.25">
      <c r="A133" s="161" t="s">
        <v>494</v>
      </c>
      <c r="B133" s="162">
        <v>1.7299999999999999E-2</v>
      </c>
      <c r="C133" s="162"/>
      <c r="D133" s="162">
        <v>1.6900000000000002E-2</v>
      </c>
      <c r="E133" s="163"/>
      <c r="F133" s="163"/>
      <c r="G133" s="163"/>
    </row>
    <row r="134" spans="1:7" ht="15.75" x14ac:dyDescent="0.25">
      <c r="A134" s="161" t="s">
        <v>495</v>
      </c>
      <c r="B134" s="162">
        <v>1.7299999999999999E-2</v>
      </c>
      <c r="C134" s="162"/>
      <c r="D134" s="162">
        <v>1.6900000000000002E-2</v>
      </c>
      <c r="E134" s="163"/>
      <c r="F134" s="163"/>
      <c r="G134" s="163"/>
    </row>
    <row r="135" spans="1:7" ht="15.75" x14ac:dyDescent="0.25">
      <c r="A135" s="161" t="s">
        <v>496</v>
      </c>
      <c r="B135" s="162">
        <v>3.56E-2</v>
      </c>
      <c r="C135" s="162"/>
      <c r="D135" s="162">
        <v>3.85E-2</v>
      </c>
      <c r="E135" s="163"/>
      <c r="F135" s="163"/>
      <c r="G135" s="163"/>
    </row>
    <row r="136" spans="1:7" ht="15.75" x14ac:dyDescent="0.25">
      <c r="A136" s="161" t="s">
        <v>497</v>
      </c>
      <c r="B136" s="162">
        <v>3.56E-2</v>
      </c>
      <c r="C136" s="162"/>
      <c r="D136" s="162">
        <v>3.85E-2</v>
      </c>
      <c r="E136" s="163"/>
      <c r="F136" s="163"/>
      <c r="G136" s="163"/>
    </row>
    <row r="137" spans="1:7" ht="15.75" x14ac:dyDescent="0.25">
      <c r="A137" s="161" t="s">
        <v>498</v>
      </c>
      <c r="B137" s="162">
        <v>3.56E-2</v>
      </c>
      <c r="C137" s="162"/>
      <c r="D137" s="162">
        <v>3.85E-2</v>
      </c>
      <c r="E137" s="163"/>
      <c r="F137" s="163"/>
      <c r="G137" s="163"/>
    </row>
    <row r="138" spans="1:7" ht="15.75" x14ac:dyDescent="0.25">
      <c r="A138" s="161" t="s">
        <v>499</v>
      </c>
      <c r="B138" s="162">
        <v>3.6599999999999994E-2</v>
      </c>
      <c r="C138" s="162"/>
      <c r="D138" s="162">
        <v>3.5800000000000005E-2</v>
      </c>
      <c r="E138" s="163"/>
      <c r="F138" s="163"/>
      <c r="G138" s="163"/>
    </row>
    <row r="139" spans="1:7" ht="15.75" x14ac:dyDescent="0.25">
      <c r="A139" s="161" t="s">
        <v>500</v>
      </c>
      <c r="B139" s="162">
        <v>3.6599999999999994E-2</v>
      </c>
      <c r="C139" s="162"/>
      <c r="D139" s="162">
        <v>3.5800000000000005E-2</v>
      </c>
      <c r="E139" s="163"/>
      <c r="F139" s="163"/>
      <c r="G139" s="163"/>
    </row>
    <row r="140" spans="1:7" ht="15.75" x14ac:dyDescent="0.25">
      <c r="A140" s="161" t="s">
        <v>501</v>
      </c>
      <c r="B140" s="162">
        <v>4.1500000000000002E-2</v>
      </c>
      <c r="C140" s="162"/>
      <c r="D140" s="162">
        <v>4.3499999999999997E-2</v>
      </c>
      <c r="E140" s="163"/>
      <c r="F140" s="163"/>
      <c r="G140" s="163"/>
    </row>
    <row r="141" spans="1:7" ht="15.75" x14ac:dyDescent="0.25">
      <c r="A141" s="161" t="s">
        <v>502</v>
      </c>
      <c r="B141" s="162">
        <v>4.1500000000000002E-2</v>
      </c>
      <c r="C141" s="162"/>
      <c r="D141" s="162">
        <v>4.3499999999999997E-2</v>
      </c>
      <c r="E141" s="163"/>
      <c r="F141" s="163"/>
      <c r="G141" s="163"/>
    </row>
    <row r="142" spans="1:7" ht="15.75" x14ac:dyDescent="0.25">
      <c r="A142" s="161" t="s">
        <v>503</v>
      </c>
      <c r="B142" s="162">
        <v>0</v>
      </c>
      <c r="C142" s="162"/>
      <c r="D142" s="162">
        <v>0</v>
      </c>
      <c r="E142" s="163"/>
      <c r="F142" s="163"/>
      <c r="G142" s="163"/>
    </row>
    <row r="143" spans="1:7" ht="15.75" x14ac:dyDescent="0.25">
      <c r="A143" s="161" t="s">
        <v>504</v>
      </c>
      <c r="B143" s="162">
        <v>0</v>
      </c>
      <c r="C143" s="162"/>
      <c r="D143" s="162">
        <v>0</v>
      </c>
      <c r="E143" s="163"/>
      <c r="F143" s="163"/>
      <c r="G143" s="163"/>
    </row>
    <row r="144" spans="1:7" ht="15.75" x14ac:dyDescent="0.25">
      <c r="A144" s="161" t="s">
        <v>505</v>
      </c>
      <c r="B144" s="162">
        <v>0</v>
      </c>
      <c r="C144" s="162"/>
      <c r="D144" s="162">
        <v>0</v>
      </c>
      <c r="E144" s="163"/>
      <c r="F144" s="163"/>
      <c r="G144" s="163"/>
    </row>
    <row r="145" spans="1:7" ht="15.75" x14ac:dyDescent="0.25">
      <c r="A145" s="161" t="s">
        <v>506</v>
      </c>
      <c r="B145" s="162">
        <v>0</v>
      </c>
      <c r="C145" s="162"/>
      <c r="D145" s="162">
        <v>0</v>
      </c>
      <c r="E145" s="163"/>
      <c r="F145" s="163"/>
      <c r="G145" s="163"/>
    </row>
    <row r="146" spans="1:7" ht="15.75" x14ac:dyDescent="0.25">
      <c r="A146" s="161" t="s">
        <v>507</v>
      </c>
      <c r="B146" s="162">
        <v>0</v>
      </c>
      <c r="C146" s="162"/>
      <c r="D146" s="162">
        <v>0</v>
      </c>
      <c r="E146" s="163"/>
      <c r="F146" s="163"/>
      <c r="G146" s="163"/>
    </row>
    <row r="147" spans="1:7" ht="15.75" x14ac:dyDescent="0.25">
      <c r="A147" s="161" t="s">
        <v>508</v>
      </c>
      <c r="B147" s="162">
        <v>1.9900000000000001E-2</v>
      </c>
      <c r="C147" s="162"/>
      <c r="D147" s="162">
        <v>2.0299999999999999E-2</v>
      </c>
      <c r="E147" s="163"/>
      <c r="F147" s="163"/>
      <c r="G147" s="163"/>
    </row>
    <row r="148" spans="1:7" ht="15.75" x14ac:dyDescent="0.25">
      <c r="A148" s="161" t="s">
        <v>509</v>
      </c>
      <c r="B148" s="162">
        <v>1.9900000000000001E-2</v>
      </c>
      <c r="C148" s="162"/>
      <c r="D148" s="162">
        <v>2.0299999999999999E-2</v>
      </c>
      <c r="E148" s="163"/>
      <c r="F148" s="163"/>
      <c r="G148" s="163"/>
    </row>
    <row r="149" spans="1:7" ht="15.75" x14ac:dyDescent="0.25">
      <c r="A149" s="161" t="s">
        <v>510</v>
      </c>
      <c r="B149" s="162">
        <v>1.9900000000000001E-2</v>
      </c>
      <c r="C149" s="162"/>
      <c r="D149" s="162">
        <v>2.0299999999999999E-2</v>
      </c>
      <c r="E149" s="163"/>
      <c r="F149" s="163"/>
      <c r="G149" s="163"/>
    </row>
    <row r="150" spans="1:7" ht="15.75" x14ac:dyDescent="0.25">
      <c r="A150" s="161" t="s">
        <v>511</v>
      </c>
      <c r="B150" s="162">
        <v>1.4200000000000001E-2</v>
      </c>
      <c r="C150" s="162"/>
      <c r="D150" s="162">
        <v>1.4100000000000001E-2</v>
      </c>
      <c r="E150" s="163"/>
      <c r="F150" s="163"/>
      <c r="G150" s="163"/>
    </row>
    <row r="151" spans="1:7" ht="15.75" x14ac:dyDescent="0.25">
      <c r="A151" s="161" t="s">
        <v>512</v>
      </c>
      <c r="B151" s="162">
        <v>0</v>
      </c>
      <c r="C151" s="162"/>
      <c r="D151" s="162">
        <v>0</v>
      </c>
      <c r="E151" s="163"/>
      <c r="F151" s="163"/>
      <c r="G151" s="163"/>
    </row>
    <row r="152" spans="1:7" ht="15.75" x14ac:dyDescent="0.25">
      <c r="A152" s="161" t="s">
        <v>513</v>
      </c>
      <c r="B152" s="162">
        <v>0</v>
      </c>
      <c r="C152" s="162"/>
      <c r="D152" s="162">
        <v>0</v>
      </c>
      <c r="E152" s="163"/>
      <c r="F152" s="163"/>
      <c r="G152" s="163"/>
    </row>
    <row r="153" spans="1:7" ht="15.75" x14ac:dyDescent="0.25">
      <c r="A153" s="161" t="s">
        <v>514</v>
      </c>
      <c r="B153" s="162">
        <v>1.5200000000000002E-2</v>
      </c>
      <c r="C153" s="162"/>
      <c r="D153" s="162">
        <v>0</v>
      </c>
      <c r="E153" s="163"/>
      <c r="F153" s="163"/>
      <c r="G153" s="163"/>
    </row>
    <row r="154" spans="1:7" ht="15.75" x14ac:dyDescent="0.25">
      <c r="A154" s="161" t="s">
        <v>515</v>
      </c>
      <c r="B154" s="162">
        <v>5.9999999999999995E-4</v>
      </c>
      <c r="C154" s="162"/>
      <c r="D154" s="162">
        <v>0</v>
      </c>
      <c r="E154" s="163"/>
      <c r="F154" s="163"/>
      <c r="G154" s="163"/>
    </row>
    <row r="155" spans="1:7" ht="15.75" x14ac:dyDescent="0.25">
      <c r="A155" s="161" t="s">
        <v>516</v>
      </c>
      <c r="B155" s="162">
        <v>3.3599999999999998E-2</v>
      </c>
      <c r="C155" s="162"/>
      <c r="D155" s="162">
        <v>6.8100000000000008E-2</v>
      </c>
      <c r="E155" s="163"/>
      <c r="F155" s="163"/>
      <c r="G155" s="163"/>
    </row>
    <row r="156" spans="1:7" ht="15.75" x14ac:dyDescent="0.25">
      <c r="A156" s="161" t="s">
        <v>517</v>
      </c>
      <c r="B156" s="162">
        <v>1.06E-2</v>
      </c>
      <c r="C156" s="162"/>
      <c r="D156" s="162">
        <v>1.06E-2</v>
      </c>
      <c r="E156" s="163"/>
      <c r="F156" s="163"/>
      <c r="G156" s="163"/>
    </row>
    <row r="157" spans="1:7" ht="15.75" x14ac:dyDescent="0.25">
      <c r="A157" s="161" t="s">
        <v>518</v>
      </c>
      <c r="B157" s="162">
        <v>9.0000000000000011E-3</v>
      </c>
      <c r="C157" s="162"/>
      <c r="D157" s="162">
        <v>7.9000000000000008E-3</v>
      </c>
      <c r="E157" s="163"/>
      <c r="F157" s="163"/>
      <c r="G157" s="163"/>
    </row>
    <row r="158" spans="1:7" ht="15.75" x14ac:dyDescent="0.25">
      <c r="A158" s="161" t="s">
        <v>519</v>
      </c>
      <c r="B158" s="162">
        <v>8.8999999999999999E-3</v>
      </c>
      <c r="C158" s="162"/>
      <c r="D158" s="162">
        <v>1.0799999999999999E-2</v>
      </c>
      <c r="E158" s="163"/>
      <c r="F158" s="163"/>
      <c r="G158" s="163"/>
    </row>
    <row r="159" spans="1:7" ht="15.75" x14ac:dyDescent="0.25">
      <c r="A159" s="161" t="s">
        <v>520</v>
      </c>
      <c r="B159" s="162">
        <v>2.1700000000000001E-2</v>
      </c>
      <c r="C159" s="162"/>
      <c r="D159" s="162">
        <v>1.9799999999999998E-2</v>
      </c>
      <c r="E159" s="163"/>
      <c r="F159" s="163"/>
      <c r="G159" s="163"/>
    </row>
    <row r="160" spans="1:7" ht="15.75" x14ac:dyDescent="0.25">
      <c r="A160" s="161" t="s">
        <v>521</v>
      </c>
      <c r="B160" s="162">
        <v>2.1700000000000001E-2</v>
      </c>
      <c r="C160" s="162"/>
      <c r="D160" s="162">
        <v>1.9799999999999998E-2</v>
      </c>
      <c r="E160" s="163"/>
      <c r="F160" s="163"/>
      <c r="G160" s="163"/>
    </row>
    <row r="161" spans="1:7" ht="15.75" x14ac:dyDescent="0.25">
      <c r="A161" s="161" t="s">
        <v>522</v>
      </c>
      <c r="B161" s="162">
        <v>3.5299999999999998E-2</v>
      </c>
      <c r="C161" s="162"/>
      <c r="D161" s="162">
        <v>4.3999999999999997E-2</v>
      </c>
      <c r="E161" s="163"/>
      <c r="F161" s="163"/>
      <c r="G161" s="163"/>
    </row>
    <row r="162" spans="1:7" ht="15.75" x14ac:dyDescent="0.25">
      <c r="A162" s="161" t="s">
        <v>523</v>
      </c>
      <c r="B162" s="162">
        <v>0</v>
      </c>
      <c r="C162" s="162"/>
      <c r="D162" s="162">
        <v>0</v>
      </c>
      <c r="E162" s="163"/>
      <c r="F162" s="163"/>
      <c r="G162" s="163"/>
    </row>
    <row r="163" spans="1:7" ht="15.75" x14ac:dyDescent="0.25">
      <c r="A163" s="161" t="s">
        <v>524</v>
      </c>
      <c r="B163" s="162">
        <v>0</v>
      </c>
      <c r="C163" s="162"/>
      <c r="D163" s="162">
        <v>0</v>
      </c>
      <c r="E163" s="163"/>
      <c r="F163" s="163"/>
      <c r="G163" s="163"/>
    </row>
    <row r="164" spans="1:7" ht="15.75" x14ac:dyDescent="0.25">
      <c r="A164" s="161" t="s">
        <v>525</v>
      </c>
      <c r="B164" s="162">
        <v>0</v>
      </c>
      <c r="C164" s="162"/>
      <c r="D164" s="162">
        <v>0</v>
      </c>
      <c r="E164" s="163"/>
      <c r="F164" s="163"/>
      <c r="G164" s="163"/>
    </row>
    <row r="165" spans="1:7" ht="15.75" x14ac:dyDescent="0.25">
      <c r="A165" s="161" t="s">
        <v>526</v>
      </c>
      <c r="B165" s="162">
        <v>0</v>
      </c>
      <c r="C165" s="162"/>
      <c r="D165" s="162">
        <v>0</v>
      </c>
      <c r="E165" s="163"/>
      <c r="F165" s="163"/>
      <c r="G165" s="163"/>
    </row>
    <row r="166" spans="1:7" ht="15.75" x14ac:dyDescent="0.25">
      <c r="A166" s="161" t="s">
        <v>527</v>
      </c>
      <c r="B166" s="162">
        <v>0</v>
      </c>
      <c r="C166" s="162"/>
      <c r="D166" s="162">
        <v>0</v>
      </c>
      <c r="E166" s="163"/>
      <c r="F166" s="163"/>
      <c r="G166" s="163"/>
    </row>
    <row r="167" spans="1:7" ht="15.75" x14ac:dyDescent="0.25">
      <c r="A167" s="161" t="s">
        <v>528</v>
      </c>
      <c r="B167" s="162">
        <v>3.4599999999999999E-2</v>
      </c>
      <c r="C167" s="162"/>
      <c r="D167" s="162">
        <v>3.73E-2</v>
      </c>
      <c r="E167" s="163"/>
      <c r="F167" s="163"/>
      <c r="G167" s="163"/>
    </row>
    <row r="168" spans="1:7" ht="15.75" x14ac:dyDescent="0.25">
      <c r="A168" s="161" t="s">
        <v>529</v>
      </c>
      <c r="B168" s="162">
        <v>2.2600000000000002E-2</v>
      </c>
      <c r="C168" s="162"/>
      <c r="D168" s="162">
        <v>2.41E-2</v>
      </c>
      <c r="E168" s="163"/>
      <c r="F168" s="163"/>
      <c r="G168" s="163"/>
    </row>
    <row r="169" spans="1:7" ht="15.75" x14ac:dyDescent="0.25">
      <c r="A169" s="161" t="s">
        <v>530</v>
      </c>
      <c r="B169" s="162">
        <v>0</v>
      </c>
      <c r="C169" s="162"/>
      <c r="D169" s="162">
        <v>0</v>
      </c>
      <c r="E169" s="163"/>
      <c r="F169" s="163"/>
      <c r="G169" s="163"/>
    </row>
    <row r="170" spans="1:7" ht="15.75" x14ac:dyDescent="0.25">
      <c r="A170" s="161" t="s">
        <v>531</v>
      </c>
      <c r="B170" s="162">
        <v>0</v>
      </c>
      <c r="C170" s="162"/>
      <c r="D170" s="162">
        <v>0</v>
      </c>
      <c r="E170" s="163"/>
      <c r="F170" s="163"/>
      <c r="G170" s="163"/>
    </row>
    <row r="171" spans="1:7" ht="15.75" x14ac:dyDescent="0.25">
      <c r="A171" s="161" t="s">
        <v>532</v>
      </c>
      <c r="B171" s="162">
        <v>0</v>
      </c>
      <c r="C171" s="162"/>
      <c r="D171" s="162">
        <v>0</v>
      </c>
      <c r="E171" s="163"/>
      <c r="F171" s="163"/>
      <c r="G171" s="163"/>
    </row>
    <row r="172" spans="1:7" ht="15.75" x14ac:dyDescent="0.25">
      <c r="A172" s="161" t="s">
        <v>533</v>
      </c>
      <c r="B172" s="162">
        <v>2.4799999999999999E-2</v>
      </c>
      <c r="C172" s="162"/>
      <c r="D172" s="162">
        <v>4.3499999999999997E-2</v>
      </c>
      <c r="E172" s="163"/>
      <c r="F172" s="163"/>
      <c r="G172" s="163"/>
    </row>
    <row r="173" spans="1:7" ht="15.75" x14ac:dyDescent="0.25">
      <c r="A173" s="161" t="s">
        <v>534</v>
      </c>
      <c r="B173" s="162">
        <v>2.6099999999999998E-2</v>
      </c>
      <c r="C173" s="162"/>
      <c r="D173" s="162">
        <v>2.58E-2</v>
      </c>
      <c r="E173" s="163"/>
      <c r="F173" s="163"/>
      <c r="G173" s="163"/>
    </row>
    <row r="174" spans="1:7" ht="15.75" x14ac:dyDescent="0.25">
      <c r="A174" s="161" t="s">
        <v>535</v>
      </c>
      <c r="B174" s="162">
        <v>3.8600000000000002E-2</v>
      </c>
      <c r="C174" s="162"/>
      <c r="D174" s="162">
        <v>3.8199999999999998E-2</v>
      </c>
      <c r="E174" s="163"/>
      <c r="F174" s="163"/>
      <c r="G174" s="163"/>
    </row>
    <row r="175" spans="1:7" ht="15.75" x14ac:dyDescent="0.25">
      <c r="A175" s="161" t="s">
        <v>536</v>
      </c>
      <c r="B175" s="162">
        <v>3.8099999999999995E-2</v>
      </c>
      <c r="C175" s="162"/>
      <c r="D175" s="162">
        <v>3.8600000000000002E-2</v>
      </c>
      <c r="E175" s="163"/>
      <c r="F175" s="163"/>
      <c r="G175" s="163"/>
    </row>
    <row r="176" spans="1:7" ht="15.75" x14ac:dyDescent="0.25">
      <c r="A176" s="161" t="s">
        <v>537</v>
      </c>
      <c r="B176" s="162">
        <v>0</v>
      </c>
      <c r="C176" s="162"/>
      <c r="D176" s="162">
        <v>0</v>
      </c>
      <c r="E176" s="163"/>
      <c r="F176" s="163"/>
      <c r="G176" s="163"/>
    </row>
    <row r="177" spans="1:7" ht="15.75" x14ac:dyDescent="0.25">
      <c r="A177" s="161" t="s">
        <v>538</v>
      </c>
      <c r="B177" s="162">
        <v>3.7599999999999995E-2</v>
      </c>
      <c r="C177" s="162"/>
      <c r="D177" s="162">
        <v>2.93E-2</v>
      </c>
      <c r="E177" s="163"/>
      <c r="F177" s="163"/>
      <c r="G177" s="163"/>
    </row>
    <row r="178" spans="1:7" ht="15.75" x14ac:dyDescent="0.25">
      <c r="A178" s="161" t="s">
        <v>539</v>
      </c>
      <c r="B178" s="162">
        <v>0</v>
      </c>
      <c r="C178" s="162"/>
      <c r="D178" s="162">
        <v>0</v>
      </c>
      <c r="E178" s="163"/>
      <c r="F178" s="163"/>
      <c r="G178" s="163"/>
    </row>
    <row r="179" spans="1:7" ht="15.75" x14ac:dyDescent="0.25">
      <c r="A179" s="161" t="s">
        <v>540</v>
      </c>
      <c r="B179" s="162">
        <v>3.3300000000000003E-2</v>
      </c>
      <c r="C179" s="162"/>
      <c r="D179" s="162">
        <v>3.4099999999999998E-2</v>
      </c>
      <c r="E179" s="163"/>
      <c r="F179" s="163"/>
      <c r="G179" s="163"/>
    </row>
    <row r="180" spans="1:7" ht="15.75" x14ac:dyDescent="0.25">
      <c r="A180" s="161" t="s">
        <v>541</v>
      </c>
      <c r="B180" s="162">
        <v>0</v>
      </c>
      <c r="C180" s="162"/>
      <c r="D180" s="162">
        <v>0</v>
      </c>
      <c r="E180" s="163"/>
      <c r="F180" s="163"/>
      <c r="G180" s="163"/>
    </row>
    <row r="181" spans="1:7" ht="15.75" x14ac:dyDescent="0.25">
      <c r="A181" s="161" t="s">
        <v>542</v>
      </c>
      <c r="B181" s="162">
        <v>3.0300000000000001E-2</v>
      </c>
      <c r="C181" s="162"/>
      <c r="D181" s="162">
        <v>2.9400000000000003E-2</v>
      </c>
      <c r="E181" s="163"/>
      <c r="F181" s="163"/>
      <c r="G181" s="163"/>
    </row>
    <row r="182" spans="1:7" ht="15.75" x14ac:dyDescent="0.25">
      <c r="A182" s="161" t="s">
        <v>543</v>
      </c>
      <c r="B182" s="162">
        <v>2.92E-2</v>
      </c>
      <c r="C182" s="162"/>
      <c r="D182" s="162">
        <v>2.0199999999999999E-2</v>
      </c>
      <c r="E182" s="163"/>
      <c r="F182" s="163"/>
      <c r="G182" s="163"/>
    </row>
    <row r="183" spans="1:7" ht="15.75" x14ac:dyDescent="0.25">
      <c r="A183" s="161" t="s">
        <v>544</v>
      </c>
      <c r="B183" s="162">
        <v>4.3199999999999995E-2</v>
      </c>
      <c r="C183" s="162"/>
      <c r="D183" s="162">
        <v>1.61E-2</v>
      </c>
      <c r="E183" s="163"/>
      <c r="F183" s="163"/>
      <c r="G183" s="163"/>
    </row>
    <row r="184" spans="1:7" ht="15.75" x14ac:dyDescent="0.25">
      <c r="A184" s="161" t="s">
        <v>545</v>
      </c>
      <c r="B184" s="162">
        <v>3.9399999999999998E-2</v>
      </c>
      <c r="C184" s="162"/>
      <c r="D184" s="162">
        <v>3.04E-2</v>
      </c>
      <c r="E184" s="163"/>
      <c r="F184" s="163"/>
      <c r="G184" s="163"/>
    </row>
    <row r="185" spans="1:7" ht="15.75" x14ac:dyDescent="0.25">
      <c r="A185" s="161" t="s">
        <v>546</v>
      </c>
      <c r="B185" s="162">
        <v>4.3399999999999994E-2</v>
      </c>
      <c r="C185" s="162"/>
      <c r="D185" s="162">
        <v>0.03</v>
      </c>
      <c r="E185" s="163"/>
      <c r="F185" s="163"/>
      <c r="G185" s="163"/>
    </row>
    <row r="186" spans="1:7" ht="15.75" x14ac:dyDescent="0.25">
      <c r="A186" s="161" t="s">
        <v>547</v>
      </c>
      <c r="B186" s="162">
        <v>4.3299999999999998E-2</v>
      </c>
      <c r="C186" s="162"/>
      <c r="D186" s="162">
        <v>2.0899999999999998E-2</v>
      </c>
      <c r="E186" s="163"/>
      <c r="F186" s="163"/>
      <c r="G186" s="163"/>
    </row>
    <row r="187" spans="1:7" ht="15.75" x14ac:dyDescent="0.25">
      <c r="A187" s="161" t="s">
        <v>548</v>
      </c>
      <c r="B187" s="162">
        <v>3.9699999999999999E-2</v>
      </c>
      <c r="C187" s="162"/>
      <c r="D187" s="162">
        <v>1.29E-2</v>
      </c>
      <c r="E187" s="163"/>
      <c r="F187" s="163"/>
      <c r="G187" s="163"/>
    </row>
    <row r="188" spans="1:7" ht="15.75" x14ac:dyDescent="0.25">
      <c r="A188" s="161" t="s">
        <v>549</v>
      </c>
      <c r="B188" s="162">
        <v>2.76E-2</v>
      </c>
      <c r="C188" s="162"/>
      <c r="D188" s="162">
        <v>2.0299999999999999E-2</v>
      </c>
      <c r="E188" s="163"/>
      <c r="F188" s="163"/>
      <c r="G188" s="163"/>
    </row>
    <row r="189" spans="1:7" ht="15.75" x14ac:dyDescent="0.25">
      <c r="A189" s="161" t="s">
        <v>550</v>
      </c>
      <c r="B189" s="162">
        <v>4.24E-2</v>
      </c>
      <c r="C189" s="162"/>
      <c r="D189" s="162">
        <v>4.2500000000000003E-2</v>
      </c>
      <c r="E189" s="163"/>
      <c r="F189" s="163"/>
      <c r="G189" s="163"/>
    </row>
    <row r="190" spans="1:7" ht="15.75" x14ac:dyDescent="0.25">
      <c r="A190" s="161" t="s">
        <v>551</v>
      </c>
      <c r="B190" s="162">
        <v>0.19170000000000001</v>
      </c>
      <c r="C190" s="162"/>
      <c r="D190" s="162">
        <v>3.0700000000000002E-2</v>
      </c>
      <c r="E190" s="163"/>
      <c r="F190" s="163"/>
      <c r="G190" s="163"/>
    </row>
    <row r="191" spans="1:7" ht="15.75" x14ac:dyDescent="0.25">
      <c r="A191" s="161" t="s">
        <v>552</v>
      </c>
      <c r="B191" s="162">
        <v>4.1599999999999998E-2</v>
      </c>
      <c r="C191" s="162"/>
      <c r="D191" s="162">
        <v>2.3099999999999999E-2</v>
      </c>
      <c r="E191" s="163"/>
      <c r="F191" s="163"/>
      <c r="G191" s="163"/>
    </row>
    <row r="192" spans="1:7" ht="15.75" x14ac:dyDescent="0.25">
      <c r="A192" s="161" t="s">
        <v>553</v>
      </c>
      <c r="B192" s="162">
        <v>3.7900000000000003E-2</v>
      </c>
      <c r="C192" s="162"/>
      <c r="D192" s="162">
        <v>2.63E-2</v>
      </c>
      <c r="E192" s="163"/>
      <c r="F192" s="163"/>
      <c r="G192" s="163"/>
    </row>
    <row r="193" spans="1:7" ht="15.75" x14ac:dyDescent="0.25">
      <c r="A193" s="161" t="s">
        <v>554</v>
      </c>
      <c r="B193" s="162">
        <v>3.8700000000000005E-2</v>
      </c>
      <c r="C193" s="162"/>
      <c r="D193" s="162">
        <v>2.1899999999999999E-2</v>
      </c>
      <c r="E193" s="163"/>
      <c r="F193" s="163"/>
      <c r="G193" s="163"/>
    </row>
    <row r="194" spans="1:7" ht="15.75" x14ac:dyDescent="0.25">
      <c r="A194" s="161" t="s">
        <v>555</v>
      </c>
      <c r="B194" s="162">
        <v>3.8600000000000002E-2</v>
      </c>
      <c r="C194" s="162"/>
      <c r="D194" s="162">
        <v>2.18E-2</v>
      </c>
      <c r="E194" s="163"/>
      <c r="F194" s="163"/>
      <c r="G194" s="163"/>
    </row>
    <row r="195" spans="1:7" ht="15.75" x14ac:dyDescent="0.25">
      <c r="A195" s="161" t="s">
        <v>556</v>
      </c>
      <c r="B195" s="162">
        <v>3.78E-2</v>
      </c>
      <c r="C195" s="162"/>
      <c r="D195" s="162">
        <v>2.2800000000000001E-2</v>
      </c>
      <c r="E195" s="163"/>
      <c r="F195" s="163"/>
      <c r="G195" s="163"/>
    </row>
    <row r="196" spans="1:7" ht="15.75" x14ac:dyDescent="0.25">
      <c r="A196" s="161" t="s">
        <v>557</v>
      </c>
      <c r="B196" s="162">
        <v>3.78E-2</v>
      </c>
      <c r="C196" s="162"/>
      <c r="D196" s="162">
        <v>2.2800000000000001E-2</v>
      </c>
      <c r="E196" s="163"/>
      <c r="F196" s="163"/>
      <c r="G196" s="163"/>
    </row>
    <row r="197" spans="1:7" ht="15.75" x14ac:dyDescent="0.25">
      <c r="A197" s="161" t="s">
        <v>558</v>
      </c>
      <c r="B197" s="162">
        <v>3.7900000000000003E-2</v>
      </c>
      <c r="C197" s="162"/>
      <c r="D197" s="162">
        <v>2.29E-2</v>
      </c>
      <c r="E197" s="163"/>
      <c r="F197" s="163"/>
      <c r="G197" s="163"/>
    </row>
    <row r="198" spans="1:7" ht="15.75" x14ac:dyDescent="0.25">
      <c r="A198" s="161" t="s">
        <v>559</v>
      </c>
      <c r="B198" s="162">
        <v>3.1E-2</v>
      </c>
      <c r="C198" s="162"/>
      <c r="D198" s="162">
        <v>1.5299999999999999E-2</v>
      </c>
      <c r="E198" s="163"/>
      <c r="F198" s="163"/>
      <c r="G198" s="163"/>
    </row>
    <row r="199" spans="1:7" ht="15.75" x14ac:dyDescent="0.25">
      <c r="A199" s="161" t="s">
        <v>560</v>
      </c>
      <c r="B199" s="162">
        <v>5.4300000000000001E-2</v>
      </c>
      <c r="C199" s="162"/>
      <c r="D199" s="162">
        <v>3.9800000000000002E-2</v>
      </c>
      <c r="E199" s="163"/>
      <c r="F199" s="163"/>
      <c r="G199" s="163"/>
    </row>
    <row r="200" spans="1:7" ht="15.75" x14ac:dyDescent="0.25">
      <c r="A200" s="161" t="s">
        <v>561</v>
      </c>
      <c r="B200" s="162">
        <v>7.3899999999999993E-2</v>
      </c>
      <c r="C200" s="162"/>
      <c r="D200" s="162">
        <v>2.8500000000000001E-2</v>
      </c>
      <c r="E200" s="163"/>
      <c r="F200" s="163"/>
      <c r="G200" s="163"/>
    </row>
    <row r="201" spans="1:7" ht="15.75" x14ac:dyDescent="0.25">
      <c r="A201" s="161" t="s">
        <v>562</v>
      </c>
      <c r="B201" s="162">
        <v>4.9999999999999996E-2</v>
      </c>
      <c r="C201" s="162"/>
      <c r="D201" s="162">
        <v>2.6600000000000002E-2</v>
      </c>
      <c r="E201" s="163"/>
      <c r="F201" s="163"/>
      <c r="G201" s="163"/>
    </row>
    <row r="202" spans="1:7" ht="15.75" x14ac:dyDescent="0.25">
      <c r="A202" s="161" t="s">
        <v>563</v>
      </c>
      <c r="B202" s="162">
        <v>6.9599999999999995E-2</v>
      </c>
      <c r="C202" s="162"/>
      <c r="D202" s="162">
        <v>3.4599999999999999E-2</v>
      </c>
      <c r="E202" s="163"/>
      <c r="F202" s="163"/>
      <c r="G202" s="163"/>
    </row>
    <row r="203" spans="1:7" ht="15.75" x14ac:dyDescent="0.25">
      <c r="A203" s="161" t="s">
        <v>564</v>
      </c>
      <c r="B203" s="162">
        <v>6.989999999999999E-2</v>
      </c>
      <c r="C203" s="162"/>
      <c r="D203" s="162">
        <v>3.4099999999999998E-2</v>
      </c>
      <c r="E203" s="163"/>
      <c r="F203" s="163"/>
      <c r="G203" s="163"/>
    </row>
    <row r="204" spans="1:7" ht="15.75" x14ac:dyDescent="0.25">
      <c r="A204" s="161" t="s">
        <v>565</v>
      </c>
      <c r="B204" s="162">
        <v>6.5299999999999997E-2</v>
      </c>
      <c r="C204" s="162"/>
      <c r="D204" s="162">
        <v>2.0799999999999999E-2</v>
      </c>
      <c r="E204" s="163"/>
      <c r="F204" s="163"/>
      <c r="G204" s="163"/>
    </row>
    <row r="205" spans="1:7" ht="15.75" x14ac:dyDescent="0.25">
      <c r="A205" s="161" t="s">
        <v>566</v>
      </c>
      <c r="B205" s="162">
        <v>4.65E-2</v>
      </c>
      <c r="C205" s="162"/>
      <c r="D205" s="162">
        <v>3.6899999999999995E-2</v>
      </c>
      <c r="E205" s="163"/>
      <c r="F205" s="163"/>
      <c r="G205" s="163"/>
    </row>
    <row r="206" spans="1:7" ht="15.75" x14ac:dyDescent="0.25">
      <c r="A206" s="161" t="s">
        <v>567</v>
      </c>
      <c r="B206" s="162">
        <v>0.15740000000000001</v>
      </c>
      <c r="C206" s="162"/>
      <c r="D206" s="162">
        <v>4.7500000000000001E-2</v>
      </c>
      <c r="E206" s="163"/>
      <c r="F206" s="163"/>
      <c r="G206" s="163"/>
    </row>
    <row r="207" spans="1:7" ht="15.75" x14ac:dyDescent="0.25">
      <c r="A207" s="161" t="s">
        <v>568</v>
      </c>
      <c r="B207" s="162">
        <v>3.8900000000000004E-2</v>
      </c>
      <c r="C207" s="162"/>
      <c r="D207" s="162">
        <v>2.23E-2</v>
      </c>
      <c r="E207" s="163"/>
      <c r="F207" s="163"/>
      <c r="G207" s="163"/>
    </row>
    <row r="208" spans="1:7" ht="15.75" x14ac:dyDescent="0.25">
      <c r="A208" s="161" t="s">
        <v>569</v>
      </c>
      <c r="B208" s="162">
        <v>3.85E-2</v>
      </c>
      <c r="C208" s="162"/>
      <c r="D208" s="162">
        <v>2.7900000000000001E-2</v>
      </c>
      <c r="E208" s="163"/>
      <c r="F208" s="163"/>
      <c r="G208" s="163"/>
    </row>
    <row r="209" spans="1:7" ht="15.75" x14ac:dyDescent="0.25">
      <c r="A209" s="161" t="s">
        <v>570</v>
      </c>
      <c r="B209" s="162">
        <v>3.9E-2</v>
      </c>
      <c r="C209" s="162"/>
      <c r="D209" s="162">
        <v>2.2599999999999999E-2</v>
      </c>
      <c r="E209" s="163"/>
      <c r="F209" s="163"/>
      <c r="G209" s="163"/>
    </row>
    <row r="210" spans="1:7" ht="15.75" x14ac:dyDescent="0.25">
      <c r="A210" s="161" t="s">
        <v>571</v>
      </c>
      <c r="B210" s="162">
        <v>3.9E-2</v>
      </c>
      <c r="C210" s="162"/>
      <c r="D210" s="162">
        <v>2.2599999999999999E-2</v>
      </c>
      <c r="E210" s="163"/>
      <c r="F210" s="163"/>
      <c r="G210" s="163"/>
    </row>
    <row r="211" spans="1:7" ht="15.75" x14ac:dyDescent="0.25">
      <c r="A211" s="161" t="s">
        <v>572</v>
      </c>
      <c r="B211" s="162">
        <v>3.8200000000000005E-2</v>
      </c>
      <c r="C211" s="162"/>
      <c r="D211" s="162">
        <v>2.3599999999999999E-2</v>
      </c>
      <c r="E211" s="163"/>
      <c r="F211" s="163"/>
      <c r="G211" s="163"/>
    </row>
    <row r="212" spans="1:7" ht="15.75" x14ac:dyDescent="0.25">
      <c r="A212" s="161" t="s">
        <v>573</v>
      </c>
      <c r="B212" s="162">
        <v>3.8200000000000005E-2</v>
      </c>
      <c r="C212" s="162"/>
      <c r="D212" s="162">
        <v>2.3599999999999999E-2</v>
      </c>
      <c r="E212" s="163"/>
      <c r="F212" s="163"/>
      <c r="G212" s="163"/>
    </row>
    <row r="213" spans="1:7" ht="15.75" x14ac:dyDescent="0.25">
      <c r="A213" s="161" t="s">
        <v>574</v>
      </c>
      <c r="B213" s="162">
        <v>3.8300000000000001E-2</v>
      </c>
      <c r="C213" s="162"/>
      <c r="D213" s="162">
        <v>2.3599999999999999E-2</v>
      </c>
      <c r="E213" s="163"/>
      <c r="F213" s="163"/>
      <c r="G213" s="163"/>
    </row>
    <row r="214" spans="1:7" ht="15.75" x14ac:dyDescent="0.25">
      <c r="A214" s="161" t="s">
        <v>575</v>
      </c>
      <c r="B214" s="162">
        <v>3.5699999999999996E-2</v>
      </c>
      <c r="C214" s="162"/>
      <c r="D214" s="162">
        <v>3.49E-2</v>
      </c>
      <c r="E214" s="163"/>
      <c r="F214" s="163"/>
      <c r="G214" s="163"/>
    </row>
    <row r="215" spans="1:7" ht="15.75" x14ac:dyDescent="0.25">
      <c r="A215" s="161" t="s">
        <v>576</v>
      </c>
      <c r="B215" s="162">
        <v>4.9399999999999999E-2</v>
      </c>
      <c r="C215" s="162"/>
      <c r="D215" s="162">
        <v>3.5700000000000003E-2</v>
      </c>
      <c r="E215" s="163"/>
      <c r="F215" s="163"/>
      <c r="G215" s="163"/>
    </row>
    <row r="216" spans="1:7" ht="15.75" x14ac:dyDescent="0.25">
      <c r="A216" s="161" t="s">
        <v>577</v>
      </c>
      <c r="B216" s="162">
        <v>4.82E-2</v>
      </c>
      <c r="C216" s="162"/>
      <c r="D216" s="162">
        <v>2.7199999999999998E-2</v>
      </c>
      <c r="E216" s="163"/>
      <c r="F216" s="163"/>
      <c r="G216" s="163"/>
    </row>
    <row r="217" spans="1:7" ht="15.75" x14ac:dyDescent="0.25">
      <c r="A217" s="161" t="s">
        <v>578</v>
      </c>
      <c r="B217" s="162">
        <v>4.41E-2</v>
      </c>
      <c r="C217" s="162"/>
      <c r="D217" s="162">
        <v>3.0800000000000001E-2</v>
      </c>
      <c r="E217" s="163"/>
      <c r="F217" s="163"/>
      <c r="G217" s="163"/>
    </row>
    <row r="218" spans="1:7" ht="15.75" x14ac:dyDescent="0.25">
      <c r="A218" s="161" t="s">
        <v>579</v>
      </c>
      <c r="B218" s="162">
        <v>5.4199999999999998E-2</v>
      </c>
      <c r="C218" s="162"/>
      <c r="D218" s="162">
        <v>3.5899999999999994E-2</v>
      </c>
      <c r="E218" s="163"/>
      <c r="F218" s="163"/>
      <c r="G218" s="163"/>
    </row>
    <row r="219" spans="1:7" ht="15.75" x14ac:dyDescent="0.25">
      <c r="A219" s="161" t="s">
        <v>580</v>
      </c>
      <c r="B219" s="162">
        <v>5.28E-2</v>
      </c>
      <c r="C219" s="162"/>
      <c r="D219" s="162">
        <v>2.4900000000000002E-2</v>
      </c>
      <c r="E219" s="163"/>
      <c r="F219" s="163"/>
      <c r="G219" s="163"/>
    </row>
    <row r="220" spans="1:7" ht="15.75" x14ac:dyDescent="0.25">
      <c r="A220" s="161" t="s">
        <v>581</v>
      </c>
      <c r="B220" s="162">
        <v>5.8099999999999999E-2</v>
      </c>
      <c r="C220" s="162"/>
      <c r="D220" s="162">
        <v>1.8700000000000001E-2</v>
      </c>
      <c r="E220" s="163"/>
      <c r="F220" s="163"/>
      <c r="G220" s="163"/>
    </row>
    <row r="221" spans="1:7" ht="15.75" x14ac:dyDescent="0.25">
      <c r="A221" s="161" t="s">
        <v>582</v>
      </c>
      <c r="B221" s="162">
        <v>4.7400000000000005E-2</v>
      </c>
      <c r="C221" s="162"/>
      <c r="D221" s="162">
        <v>3.6299999999999999E-2</v>
      </c>
      <c r="E221" s="163"/>
      <c r="F221" s="163"/>
      <c r="G221" s="163"/>
    </row>
    <row r="222" spans="1:7" ht="15.75" x14ac:dyDescent="0.25">
      <c r="A222" s="161" t="s">
        <v>583</v>
      </c>
      <c r="B222" s="162">
        <v>0</v>
      </c>
      <c r="C222" s="162"/>
      <c r="D222" s="162">
        <v>0</v>
      </c>
      <c r="E222" s="163"/>
      <c r="F222" s="163"/>
      <c r="G222" s="163"/>
    </row>
    <row r="223" spans="1:7" ht="15.75" x14ac:dyDescent="0.25">
      <c r="A223" s="161" t="s">
        <v>584</v>
      </c>
      <c r="B223" s="162">
        <v>5.5300000000000002E-2</v>
      </c>
      <c r="C223" s="162"/>
      <c r="D223" s="162">
        <v>3.0800000000000001E-2</v>
      </c>
      <c r="E223" s="163"/>
      <c r="F223" s="163"/>
      <c r="G223" s="163"/>
    </row>
    <row r="224" spans="1:7" ht="15.75" x14ac:dyDescent="0.25">
      <c r="A224" s="161" t="s">
        <v>585</v>
      </c>
      <c r="B224" s="162">
        <v>4.4900000000000002E-2</v>
      </c>
      <c r="C224" s="162"/>
      <c r="D224" s="162">
        <v>2.8299999999999999E-2</v>
      </c>
      <c r="E224" s="163"/>
      <c r="F224" s="163"/>
      <c r="G224" s="163"/>
    </row>
    <row r="225" spans="1:7" ht="15.75" x14ac:dyDescent="0.25">
      <c r="A225" s="161" t="s">
        <v>586</v>
      </c>
      <c r="B225" s="162">
        <v>4.58E-2</v>
      </c>
      <c r="C225" s="162"/>
      <c r="D225" s="162">
        <v>2.9599999999999998E-2</v>
      </c>
      <c r="E225" s="163"/>
      <c r="F225" s="163"/>
      <c r="G225" s="163"/>
    </row>
    <row r="226" spans="1:7" ht="15.75" x14ac:dyDescent="0.25">
      <c r="A226" s="161" t="s">
        <v>587</v>
      </c>
      <c r="B226" s="162">
        <v>4.5000000000000005E-2</v>
      </c>
      <c r="C226" s="162"/>
      <c r="D226" s="162">
        <v>2.8399999999999998E-2</v>
      </c>
      <c r="E226" s="163"/>
      <c r="F226" s="163"/>
      <c r="G226" s="163"/>
    </row>
    <row r="227" spans="1:7" ht="15.75" x14ac:dyDescent="0.25">
      <c r="A227" s="161" t="s">
        <v>588</v>
      </c>
      <c r="B227" s="162">
        <v>4.5200000000000004E-2</v>
      </c>
      <c r="C227" s="162"/>
      <c r="D227" s="162">
        <v>2.9899999999999996E-2</v>
      </c>
      <c r="E227" s="163"/>
      <c r="F227" s="163"/>
      <c r="G227" s="163"/>
    </row>
    <row r="228" spans="1:7" ht="15.75" x14ac:dyDescent="0.25">
      <c r="A228" s="161" t="s">
        <v>589</v>
      </c>
      <c r="B228" s="162">
        <v>4.5700000000000005E-2</v>
      </c>
      <c r="C228" s="162"/>
      <c r="D228" s="162">
        <v>2.8399999999999998E-2</v>
      </c>
      <c r="E228" s="163"/>
      <c r="F228" s="163"/>
      <c r="G228" s="163"/>
    </row>
    <row r="229" spans="1:7" ht="15.75" x14ac:dyDescent="0.25">
      <c r="A229" s="161" t="s">
        <v>590</v>
      </c>
      <c r="B229" s="162">
        <v>4.48E-2</v>
      </c>
      <c r="C229" s="162"/>
      <c r="D229" s="162">
        <v>2.7899999999999998E-2</v>
      </c>
      <c r="E229" s="163"/>
      <c r="F229" s="163"/>
      <c r="G229" s="163"/>
    </row>
    <row r="230" spans="1:7" ht="15.75" x14ac:dyDescent="0.25">
      <c r="A230" s="161" t="s">
        <v>591</v>
      </c>
      <c r="B230" s="162">
        <v>2.8899999999999999E-2</v>
      </c>
      <c r="C230" s="162"/>
      <c r="D230" s="162">
        <v>2.7999999999999997E-2</v>
      </c>
      <c r="E230" s="163"/>
      <c r="F230" s="163"/>
      <c r="G230" s="163"/>
    </row>
    <row r="231" spans="1:7" ht="15.75" x14ac:dyDescent="0.25">
      <c r="A231" s="161" t="s">
        <v>592</v>
      </c>
      <c r="B231" s="162">
        <v>2.9399999999999999E-2</v>
      </c>
      <c r="C231" s="162"/>
      <c r="D231" s="162">
        <v>2.4899999999999999E-2</v>
      </c>
      <c r="E231" s="163"/>
      <c r="F231" s="163"/>
      <c r="G231" s="163"/>
    </row>
    <row r="232" spans="1:7" ht="15.75" x14ac:dyDescent="0.25">
      <c r="A232" s="161" t="s">
        <v>593</v>
      </c>
      <c r="B232" s="162">
        <v>5.5500000000000001E-2</v>
      </c>
      <c r="C232" s="162"/>
      <c r="D232" s="162">
        <v>2.47E-2</v>
      </c>
      <c r="E232" s="163"/>
      <c r="F232" s="163"/>
      <c r="G232" s="163"/>
    </row>
    <row r="233" spans="1:7" ht="15.75" x14ac:dyDescent="0.25">
      <c r="A233" s="161" t="s">
        <v>594</v>
      </c>
      <c r="B233" s="162">
        <v>3.9799999999999995E-2</v>
      </c>
      <c r="C233" s="162"/>
      <c r="D233" s="162">
        <v>2.4599999999999997E-2</v>
      </c>
      <c r="E233" s="163"/>
      <c r="F233" s="163"/>
      <c r="G233" s="163"/>
    </row>
    <row r="234" spans="1:7" ht="15.75" x14ac:dyDescent="0.25">
      <c r="A234" s="161" t="s">
        <v>595</v>
      </c>
      <c r="B234" s="162">
        <v>4.02E-2</v>
      </c>
      <c r="C234" s="162"/>
      <c r="D234" s="162">
        <v>2.3299999999999998E-2</v>
      </c>
      <c r="E234" s="163"/>
      <c r="F234" s="163"/>
      <c r="G234" s="163"/>
    </row>
    <row r="235" spans="1:7" ht="15.75" x14ac:dyDescent="0.25">
      <c r="A235" s="161" t="s">
        <v>596</v>
      </c>
      <c r="B235" s="162">
        <v>4.0799999999999996E-2</v>
      </c>
      <c r="C235" s="162"/>
      <c r="D235" s="162">
        <v>2.4199999999999999E-2</v>
      </c>
      <c r="E235" s="163"/>
      <c r="F235" s="163"/>
      <c r="G235" s="163"/>
    </row>
    <row r="236" spans="1:7" ht="15.75" x14ac:dyDescent="0.25">
      <c r="A236" s="161" t="s">
        <v>597</v>
      </c>
      <c r="B236" s="162">
        <v>4.0399999999999998E-2</v>
      </c>
      <c r="C236" s="162"/>
      <c r="D236" s="162">
        <v>1.5700000000000002E-2</v>
      </c>
      <c r="E236" s="163"/>
      <c r="F236" s="163"/>
      <c r="G236" s="163"/>
    </row>
    <row r="237" spans="1:7" ht="15.75" x14ac:dyDescent="0.25">
      <c r="A237" s="161" t="s">
        <v>598</v>
      </c>
      <c r="B237" s="162">
        <v>2.7699999999999999E-2</v>
      </c>
      <c r="C237" s="162"/>
      <c r="D237" s="162">
        <v>2.3199999999999998E-2</v>
      </c>
      <c r="E237" s="163"/>
      <c r="F237" s="163"/>
      <c r="G237" s="163"/>
    </row>
    <row r="238" spans="1:7" ht="15.75" x14ac:dyDescent="0.25">
      <c r="A238" s="161" t="s">
        <v>599</v>
      </c>
      <c r="B238" s="162">
        <v>4.6100000000000002E-2</v>
      </c>
      <c r="C238" s="162"/>
      <c r="D238" s="162">
        <v>4.6300000000000001E-2</v>
      </c>
      <c r="E238" s="163"/>
      <c r="F238" s="163"/>
      <c r="G238" s="163"/>
    </row>
    <row r="239" spans="1:7" ht="15.75" x14ac:dyDescent="0.25">
      <c r="A239" s="161" t="s">
        <v>600</v>
      </c>
      <c r="B239" s="162">
        <v>5.3700000000000005E-2</v>
      </c>
      <c r="C239" s="162"/>
      <c r="D239" s="162">
        <v>1.2E-2</v>
      </c>
      <c r="E239" s="163"/>
      <c r="F239" s="163"/>
      <c r="G239" s="163"/>
    </row>
    <row r="240" spans="1:7" ht="15.75" x14ac:dyDescent="0.25">
      <c r="A240" s="161" t="s">
        <v>601</v>
      </c>
      <c r="B240" s="162">
        <v>4.2099999999999999E-2</v>
      </c>
      <c r="C240" s="162"/>
      <c r="D240" s="162">
        <v>2.7E-2</v>
      </c>
      <c r="E240" s="163"/>
      <c r="F240" s="163"/>
      <c r="G240" s="163"/>
    </row>
    <row r="241" spans="1:7" ht="15.75" x14ac:dyDescent="0.25">
      <c r="A241" s="161" t="s">
        <v>602</v>
      </c>
      <c r="B241" s="162">
        <v>3.7600000000000001E-2</v>
      </c>
      <c r="C241" s="162"/>
      <c r="D241" s="162">
        <v>2.5599999999999998E-2</v>
      </c>
      <c r="E241" s="163"/>
      <c r="F241" s="163"/>
      <c r="G241" s="163"/>
    </row>
    <row r="242" spans="1:7" ht="15.75" x14ac:dyDescent="0.25">
      <c r="A242" s="161" t="s">
        <v>603</v>
      </c>
      <c r="B242" s="162">
        <v>3.85E-2</v>
      </c>
      <c r="C242" s="162"/>
      <c r="D242" s="162">
        <v>2.3900000000000001E-2</v>
      </c>
      <c r="E242" s="163"/>
      <c r="F242" s="163"/>
      <c r="G242" s="163"/>
    </row>
    <row r="243" spans="1:7" ht="15.75" x14ac:dyDescent="0.25">
      <c r="A243" s="161" t="s">
        <v>604</v>
      </c>
      <c r="B243" s="162">
        <v>3.85E-2</v>
      </c>
      <c r="C243" s="162"/>
      <c r="D243" s="162">
        <v>2.4399999999999998E-2</v>
      </c>
      <c r="E243" s="163"/>
      <c r="F243" s="163"/>
      <c r="G243" s="163"/>
    </row>
    <row r="244" spans="1:7" ht="15.75" x14ac:dyDescent="0.25">
      <c r="A244" s="161" t="s">
        <v>605</v>
      </c>
      <c r="B244" s="162">
        <v>3.7500000000000006E-2</v>
      </c>
      <c r="C244" s="162"/>
      <c r="D244" s="162">
        <v>2.4799999999999999E-2</v>
      </c>
      <c r="E244" s="163"/>
      <c r="F244" s="163"/>
      <c r="G244" s="163"/>
    </row>
    <row r="245" spans="1:7" ht="15.75" x14ac:dyDescent="0.25">
      <c r="A245" s="161" t="s">
        <v>606</v>
      </c>
      <c r="B245" s="162">
        <v>3.7500000000000006E-2</v>
      </c>
      <c r="C245" s="162"/>
      <c r="D245" s="162">
        <v>2.4799999999999999E-2</v>
      </c>
      <c r="E245" s="163"/>
      <c r="F245" s="163"/>
      <c r="G245" s="163"/>
    </row>
    <row r="246" spans="1:7" ht="15.75" x14ac:dyDescent="0.25">
      <c r="A246" s="161" t="s">
        <v>607</v>
      </c>
      <c r="B246" s="162">
        <v>3.7600000000000001E-2</v>
      </c>
      <c r="C246" s="162"/>
      <c r="D246" s="162">
        <v>3.2800000000000003E-2</v>
      </c>
      <c r="E246" s="163"/>
      <c r="F246" s="163"/>
      <c r="G246" s="163"/>
    </row>
    <row r="247" spans="1:7" ht="15.75" x14ac:dyDescent="0.25">
      <c r="A247" s="161" t="s">
        <v>608</v>
      </c>
      <c r="B247" s="162">
        <v>2.9600000000000001E-2</v>
      </c>
      <c r="C247" s="162"/>
      <c r="D247" s="162">
        <v>2.8700000000000003E-2</v>
      </c>
      <c r="E247" s="163"/>
      <c r="F247" s="163"/>
      <c r="G247" s="163"/>
    </row>
    <row r="248" spans="1:7" ht="15.75" x14ac:dyDescent="0.25">
      <c r="A248" s="161" t="s">
        <v>609</v>
      </c>
      <c r="B248" s="162">
        <v>3.7700000000000004E-2</v>
      </c>
      <c r="C248" s="162"/>
      <c r="D248" s="162">
        <v>2.7200000000000002E-2</v>
      </c>
      <c r="E248" s="163"/>
      <c r="F248" s="163"/>
      <c r="G248" s="163"/>
    </row>
    <row r="249" spans="1:7" ht="15.75" x14ac:dyDescent="0.25">
      <c r="A249" s="161" t="s">
        <v>610</v>
      </c>
      <c r="B249" s="162">
        <v>4.9200000000000001E-2</v>
      </c>
      <c r="C249" s="162"/>
      <c r="D249" s="162">
        <v>1.84E-2</v>
      </c>
      <c r="E249" s="163"/>
      <c r="F249" s="163"/>
      <c r="G249" s="163"/>
    </row>
    <row r="250" spans="1:7" ht="15.75" x14ac:dyDescent="0.25">
      <c r="A250" s="161" t="s">
        <v>611</v>
      </c>
      <c r="B250" s="162">
        <v>4.2299999999999997E-2</v>
      </c>
      <c r="C250" s="162"/>
      <c r="D250" s="162">
        <v>2.2199999999999998E-2</v>
      </c>
      <c r="E250" s="163"/>
      <c r="F250" s="163"/>
      <c r="G250" s="163"/>
    </row>
    <row r="251" spans="1:7" ht="15.75" x14ac:dyDescent="0.25">
      <c r="A251" s="161" t="s">
        <v>612</v>
      </c>
      <c r="B251" s="162">
        <v>4.4400000000000002E-2</v>
      </c>
      <c r="C251" s="162"/>
      <c r="D251" s="162">
        <v>2.3899999999999998E-2</v>
      </c>
      <c r="E251" s="163"/>
      <c r="F251" s="163"/>
      <c r="G251" s="163"/>
    </row>
    <row r="252" spans="1:7" ht="15.75" x14ac:dyDescent="0.25">
      <c r="A252" s="161" t="s">
        <v>613</v>
      </c>
      <c r="B252" s="162">
        <v>4.4499999999999998E-2</v>
      </c>
      <c r="C252" s="162"/>
      <c r="D252" s="162">
        <v>2.5099999999999997E-2</v>
      </c>
      <c r="E252" s="163"/>
      <c r="F252" s="163"/>
      <c r="G252" s="163"/>
    </row>
    <row r="253" spans="1:7" ht="15.75" x14ac:dyDescent="0.25">
      <c r="A253" s="161" t="s">
        <v>614</v>
      </c>
      <c r="B253" s="162">
        <v>5.8400000000000001E-2</v>
      </c>
      <c r="C253" s="162"/>
      <c r="D253" s="162">
        <v>2.0799999999999999E-2</v>
      </c>
      <c r="E253" s="163"/>
      <c r="F253" s="163"/>
      <c r="G253" s="163"/>
    </row>
    <row r="254" spans="1:7" ht="15.75" x14ac:dyDescent="0.25">
      <c r="A254" s="161" t="s">
        <v>615</v>
      </c>
      <c r="B254" s="162">
        <v>3.6400000000000002E-2</v>
      </c>
      <c r="C254" s="162"/>
      <c r="D254" s="162">
        <v>2.8000000000000001E-2</v>
      </c>
      <c r="E254" s="163"/>
      <c r="F254" s="163"/>
      <c r="G254" s="163"/>
    </row>
    <row r="255" spans="1:7" ht="15.75" x14ac:dyDescent="0.25">
      <c r="A255" s="161" t="s">
        <v>616</v>
      </c>
      <c r="B255" s="162">
        <v>4.36E-2</v>
      </c>
      <c r="C255" s="162"/>
      <c r="D255" s="162">
        <v>4.0399999999999998E-2</v>
      </c>
      <c r="E255" s="163"/>
      <c r="F255" s="163"/>
      <c r="G255" s="163"/>
    </row>
    <row r="256" spans="1:7" ht="15.75" x14ac:dyDescent="0.25">
      <c r="A256" s="161" t="s">
        <v>617</v>
      </c>
      <c r="B256" s="162">
        <v>0.22160000000000002</v>
      </c>
      <c r="C256" s="162"/>
      <c r="D256" s="162">
        <v>4.2299999999999997E-2</v>
      </c>
      <c r="E256" s="163"/>
      <c r="F256" s="163"/>
      <c r="G256" s="163"/>
    </row>
    <row r="257" spans="1:7" ht="15.75" x14ac:dyDescent="0.25">
      <c r="A257" s="161" t="s">
        <v>618</v>
      </c>
      <c r="B257" s="162">
        <v>4.0099999999999997E-2</v>
      </c>
      <c r="C257" s="162"/>
      <c r="D257" s="162">
        <v>2.1600000000000001E-2</v>
      </c>
      <c r="E257" s="163"/>
      <c r="F257" s="163"/>
      <c r="G257" s="163"/>
    </row>
    <row r="258" spans="1:7" ht="15.75" x14ac:dyDescent="0.25">
      <c r="A258" s="161" t="s">
        <v>619</v>
      </c>
      <c r="B258" s="162">
        <v>4.0399999999999998E-2</v>
      </c>
      <c r="C258" s="162"/>
      <c r="D258" s="162">
        <v>2.98E-2</v>
      </c>
      <c r="E258" s="163"/>
      <c r="F258" s="163"/>
      <c r="G258" s="163"/>
    </row>
    <row r="259" spans="1:7" ht="15.75" x14ac:dyDescent="0.25">
      <c r="A259" s="161" t="s">
        <v>620</v>
      </c>
      <c r="B259" s="162">
        <v>4.1800000000000004E-2</v>
      </c>
      <c r="C259" s="162"/>
      <c r="D259" s="162">
        <v>2.52E-2</v>
      </c>
      <c r="E259" s="163"/>
      <c r="F259" s="163"/>
      <c r="G259" s="163"/>
    </row>
    <row r="260" spans="1:7" ht="15.75" x14ac:dyDescent="0.25">
      <c r="A260" s="161" t="s">
        <v>621</v>
      </c>
      <c r="B260" s="162">
        <v>4.2499999999999996E-2</v>
      </c>
      <c r="C260" s="162"/>
      <c r="D260" s="162">
        <v>2.5499999999999998E-2</v>
      </c>
      <c r="E260" s="163"/>
      <c r="F260" s="163"/>
      <c r="G260" s="163"/>
    </row>
    <row r="261" spans="1:7" ht="15.75" x14ac:dyDescent="0.25">
      <c r="A261" s="161" t="s">
        <v>622</v>
      </c>
      <c r="B261" s="162">
        <v>4.1300000000000003E-2</v>
      </c>
      <c r="C261" s="162"/>
      <c r="D261" s="162">
        <v>2.4999999999999998E-2</v>
      </c>
      <c r="E261" s="163"/>
      <c r="F261" s="163"/>
      <c r="G261" s="163"/>
    </row>
    <row r="262" spans="1:7" ht="15.75" x14ac:dyDescent="0.25">
      <c r="A262" s="161" t="s">
        <v>623</v>
      </c>
      <c r="B262" s="162">
        <v>3.7900000000000003E-2</v>
      </c>
      <c r="C262" s="162"/>
      <c r="D262" s="162">
        <v>2.3900000000000001E-2</v>
      </c>
      <c r="E262" s="163"/>
      <c r="F262" s="163"/>
      <c r="G262" s="163"/>
    </row>
    <row r="263" spans="1:7" ht="15.75" x14ac:dyDescent="0.25">
      <c r="A263" s="161" t="s">
        <v>624</v>
      </c>
      <c r="B263" s="162">
        <v>3.9099999999999996E-2</v>
      </c>
      <c r="C263" s="162"/>
      <c r="D263" s="162">
        <v>2.29E-2</v>
      </c>
      <c r="E263" s="163"/>
      <c r="F263" s="163"/>
      <c r="G263" s="163"/>
    </row>
    <row r="264" spans="1:7" ht="15.75" x14ac:dyDescent="0.25">
      <c r="A264" s="161" t="s">
        <v>625</v>
      </c>
      <c r="B264" s="162">
        <v>3.32E-2</v>
      </c>
      <c r="C264" s="162"/>
      <c r="D264" s="162">
        <v>3.1200000000000002E-2</v>
      </c>
      <c r="E264" s="163"/>
      <c r="F264" s="163"/>
      <c r="G264" s="163"/>
    </row>
    <row r="265" spans="1:7" ht="15.75" x14ac:dyDescent="0.25">
      <c r="A265" s="161" t="s">
        <v>626</v>
      </c>
      <c r="B265" s="162">
        <v>3.2599999999999997E-2</v>
      </c>
      <c r="C265" s="162"/>
      <c r="D265" s="162">
        <v>2.5700000000000001E-2</v>
      </c>
      <c r="E265" s="163"/>
      <c r="F265" s="163"/>
      <c r="G265" s="163"/>
    </row>
    <row r="266" spans="1:7" ht="15.75" x14ac:dyDescent="0.25">
      <c r="A266" s="161" t="s">
        <v>627</v>
      </c>
      <c r="B266" s="162">
        <v>5.2200000000000003E-2</v>
      </c>
      <c r="C266" s="162"/>
      <c r="D266" s="162">
        <v>2.3400000000000001E-2</v>
      </c>
      <c r="E266" s="163"/>
      <c r="F266" s="163"/>
      <c r="G266" s="163"/>
    </row>
    <row r="267" spans="1:7" ht="15.75" x14ac:dyDescent="0.25">
      <c r="A267" s="161" t="s">
        <v>628</v>
      </c>
      <c r="B267" s="162">
        <v>4.0099999999999997E-2</v>
      </c>
      <c r="C267" s="162"/>
      <c r="D267" s="162">
        <v>2.0899999999999998E-2</v>
      </c>
      <c r="E267" s="163"/>
      <c r="F267" s="163"/>
      <c r="G267" s="163"/>
    </row>
    <row r="268" spans="1:7" ht="15.75" x14ac:dyDescent="0.25">
      <c r="A268" s="161" t="s">
        <v>629</v>
      </c>
      <c r="B268" s="162">
        <v>6.2199999999999998E-2</v>
      </c>
      <c r="C268" s="162"/>
      <c r="D268" s="162">
        <v>3.3799999999999997E-2</v>
      </c>
      <c r="E268" s="163"/>
      <c r="F268" s="163"/>
      <c r="G268" s="163"/>
    </row>
    <row r="269" spans="1:7" ht="15.75" x14ac:dyDescent="0.25">
      <c r="A269" s="161" t="s">
        <v>630</v>
      </c>
      <c r="B269" s="162">
        <v>6.2399999999999997E-2</v>
      </c>
      <c r="C269" s="162"/>
      <c r="D269" s="162">
        <v>3.04E-2</v>
      </c>
      <c r="E269" s="163"/>
      <c r="F269" s="163"/>
      <c r="G269" s="163"/>
    </row>
    <row r="270" spans="1:7" ht="15.75" x14ac:dyDescent="0.25">
      <c r="A270" s="161" t="s">
        <v>631</v>
      </c>
      <c r="B270" s="162">
        <v>4.9799999999999997E-2</v>
      </c>
      <c r="C270" s="162"/>
      <c r="D270" s="162">
        <v>2.1899999999999999E-2</v>
      </c>
      <c r="E270" s="163"/>
      <c r="F270" s="163"/>
      <c r="G270" s="163"/>
    </row>
    <row r="271" spans="1:7" ht="15.75" x14ac:dyDescent="0.25">
      <c r="A271" s="161" t="s">
        <v>632</v>
      </c>
      <c r="B271" s="162">
        <v>3.3099999999999997E-2</v>
      </c>
      <c r="C271" s="162"/>
      <c r="D271" s="162">
        <v>2.8500000000000001E-2</v>
      </c>
      <c r="E271" s="163"/>
      <c r="F271" s="163"/>
      <c r="G271" s="163"/>
    </row>
    <row r="272" spans="1:7" ht="15.75" x14ac:dyDescent="0.25">
      <c r="A272" s="161" t="s">
        <v>633</v>
      </c>
      <c r="B272" s="162">
        <v>4.2500000000000003E-2</v>
      </c>
      <c r="C272" s="162"/>
      <c r="D272" s="162">
        <v>4.3800000000000006E-2</v>
      </c>
      <c r="E272" s="163"/>
      <c r="F272" s="163"/>
      <c r="G272" s="163"/>
    </row>
    <row r="273" spans="1:7" ht="15.75" x14ac:dyDescent="0.25">
      <c r="A273" s="161" t="s">
        <v>634</v>
      </c>
      <c r="B273" s="162">
        <v>0.17749999999999999</v>
      </c>
      <c r="C273" s="162"/>
      <c r="D273" s="162">
        <v>5.2600000000000001E-2</v>
      </c>
      <c r="E273" s="163"/>
      <c r="F273" s="163"/>
      <c r="G273" s="163"/>
    </row>
    <row r="274" spans="1:7" ht="15.75" x14ac:dyDescent="0.25">
      <c r="A274" s="161" t="s">
        <v>635</v>
      </c>
      <c r="B274" s="162">
        <v>3.9300000000000002E-2</v>
      </c>
      <c r="C274" s="162"/>
      <c r="D274" s="162">
        <v>2.1000000000000001E-2</v>
      </c>
      <c r="E274" s="163"/>
      <c r="F274" s="163"/>
      <c r="G274" s="163"/>
    </row>
    <row r="275" spans="1:7" ht="15.75" x14ac:dyDescent="0.25">
      <c r="A275" s="161" t="s">
        <v>636</v>
      </c>
      <c r="B275" s="162">
        <v>4.6100000000000002E-2</v>
      </c>
      <c r="C275" s="162"/>
      <c r="D275" s="162">
        <v>2.7400000000000001E-2</v>
      </c>
      <c r="E275" s="163"/>
      <c r="F275" s="163"/>
      <c r="G275" s="163"/>
    </row>
    <row r="276" spans="1:7" ht="15.75" x14ac:dyDescent="0.25">
      <c r="A276" s="161" t="s">
        <v>637</v>
      </c>
      <c r="B276" s="162">
        <v>4.0399999999999998E-2</v>
      </c>
      <c r="C276" s="162"/>
      <c r="D276" s="162">
        <v>2.2499999999999999E-2</v>
      </c>
      <c r="E276" s="163"/>
      <c r="F276" s="163"/>
      <c r="G276" s="163"/>
    </row>
    <row r="277" spans="1:7" ht="15.75" x14ac:dyDescent="0.25">
      <c r="A277" s="161" t="s">
        <v>638</v>
      </c>
      <c r="B277" s="162">
        <v>0</v>
      </c>
      <c r="C277" s="162"/>
      <c r="D277" s="162">
        <v>0</v>
      </c>
      <c r="E277" s="163"/>
      <c r="F277" s="163"/>
      <c r="G277" s="163"/>
    </row>
    <row r="278" spans="1:7" ht="15.75" x14ac:dyDescent="0.25">
      <c r="A278" s="161" t="s">
        <v>639</v>
      </c>
      <c r="B278" s="162">
        <v>3.8900000000000004E-2</v>
      </c>
      <c r="C278" s="162"/>
      <c r="D278" s="162">
        <v>2.3199999999999998E-2</v>
      </c>
      <c r="E278" s="163"/>
      <c r="F278" s="163"/>
      <c r="G278" s="163"/>
    </row>
    <row r="279" spans="1:7" ht="15.75" x14ac:dyDescent="0.25">
      <c r="A279" s="161" t="s">
        <v>640</v>
      </c>
      <c r="B279" s="162">
        <v>3.8900000000000004E-2</v>
      </c>
      <c r="C279" s="162"/>
      <c r="D279" s="162">
        <v>2.3199999999999998E-2</v>
      </c>
      <c r="E279" s="163"/>
      <c r="F279" s="163"/>
      <c r="G279" s="163"/>
    </row>
    <row r="280" spans="1:7" ht="15.75" x14ac:dyDescent="0.25">
      <c r="A280" s="161" t="s">
        <v>641</v>
      </c>
      <c r="B280" s="162">
        <v>3.9099999999999996E-2</v>
      </c>
      <c r="C280" s="162"/>
      <c r="D280" s="162">
        <v>2.3300000000000001E-2</v>
      </c>
      <c r="E280" s="163"/>
      <c r="F280" s="163"/>
      <c r="G280" s="163"/>
    </row>
    <row r="281" spans="1:7" ht="15.75" x14ac:dyDescent="0.25">
      <c r="A281" s="161" t="s">
        <v>642</v>
      </c>
      <c r="B281" s="162">
        <v>4.24E-2</v>
      </c>
      <c r="C281" s="162"/>
      <c r="D281" s="162">
        <v>4.0999999999999995E-2</v>
      </c>
      <c r="E281" s="163"/>
      <c r="F281" s="163"/>
      <c r="G281" s="163"/>
    </row>
    <row r="282" spans="1:7" ht="15.75" x14ac:dyDescent="0.25">
      <c r="A282" s="161" t="s">
        <v>643</v>
      </c>
      <c r="B282" s="162">
        <v>4.6100000000000002E-2</v>
      </c>
      <c r="C282" s="162"/>
      <c r="D282" s="162">
        <v>4.5399999999999996E-2</v>
      </c>
      <c r="E282" s="163"/>
      <c r="F282" s="163"/>
      <c r="G282" s="163"/>
    </row>
    <row r="283" spans="1:7" ht="15.75" x14ac:dyDescent="0.25">
      <c r="A283" s="161" t="s">
        <v>644</v>
      </c>
      <c r="B283" s="162">
        <v>4.36E-2</v>
      </c>
      <c r="C283" s="162"/>
      <c r="D283" s="162">
        <v>4.36E-2</v>
      </c>
      <c r="E283" s="163"/>
      <c r="F283" s="163"/>
      <c r="G283" s="163"/>
    </row>
    <row r="284" spans="1:7" ht="15.75" x14ac:dyDescent="0.25">
      <c r="A284" s="161" t="s">
        <v>645</v>
      </c>
      <c r="B284" s="162">
        <v>4.2500000000000003E-2</v>
      </c>
      <c r="C284" s="162"/>
      <c r="D284" s="162">
        <v>4.3999999999999997E-2</v>
      </c>
      <c r="E284" s="163"/>
      <c r="F284" s="163"/>
      <c r="G284" s="163"/>
    </row>
    <row r="285" spans="1:7" ht="15.75" x14ac:dyDescent="0.25">
      <c r="A285" s="161" t="s">
        <v>646</v>
      </c>
      <c r="B285" s="162">
        <v>1.8100000000000002E-2</v>
      </c>
      <c r="C285" s="162"/>
      <c r="D285" s="162">
        <v>2.29E-2</v>
      </c>
      <c r="E285" s="163"/>
      <c r="F285" s="163"/>
      <c r="G285" s="163"/>
    </row>
    <row r="286" spans="1:7" ht="15.75" x14ac:dyDescent="0.25">
      <c r="A286" s="161" t="s">
        <v>647</v>
      </c>
      <c r="B286" s="162">
        <v>5.1900000000000002E-2</v>
      </c>
      <c r="C286" s="162"/>
      <c r="D286" s="162">
        <v>0.1022</v>
      </c>
      <c r="E286" s="163"/>
      <c r="F286" s="163"/>
      <c r="G286" s="163"/>
    </row>
    <row r="287" spans="1:7" ht="15.75" x14ac:dyDescent="0.25">
      <c r="A287" s="161" t="s">
        <v>648</v>
      </c>
      <c r="B287" s="162">
        <v>5.1900000000000002E-2</v>
      </c>
      <c r="C287" s="162"/>
      <c r="D287" s="162">
        <v>0.1022</v>
      </c>
      <c r="E287" s="163"/>
      <c r="F287" s="163"/>
      <c r="G287" s="163"/>
    </row>
    <row r="288" spans="1:7" ht="15.75" x14ac:dyDescent="0.25">
      <c r="A288" s="161" t="s">
        <v>649</v>
      </c>
      <c r="B288" s="162">
        <v>5.1900000000000002E-2</v>
      </c>
      <c r="C288" s="162"/>
      <c r="D288" s="162">
        <v>0.1022</v>
      </c>
      <c r="E288" s="163"/>
      <c r="F288" s="163"/>
      <c r="G288" s="163"/>
    </row>
    <row r="289" spans="1:7" ht="15.75" x14ac:dyDescent="0.25">
      <c r="A289" s="161" t="s">
        <v>650</v>
      </c>
      <c r="B289" s="162">
        <v>5.1900000000000002E-2</v>
      </c>
      <c r="C289" s="162"/>
      <c r="D289" s="162">
        <v>0.1022</v>
      </c>
      <c r="E289" s="163"/>
      <c r="F289" s="163"/>
      <c r="G289" s="163"/>
    </row>
    <row r="290" spans="1:7" ht="15.75" x14ac:dyDescent="0.25">
      <c r="A290" s="161" t="s">
        <v>651</v>
      </c>
      <c r="B290" s="162">
        <v>4.3500000000000004E-2</v>
      </c>
      <c r="C290" s="162"/>
      <c r="D290" s="162">
        <v>5.1400000000000001E-2</v>
      </c>
      <c r="E290" s="163"/>
      <c r="F290" s="163"/>
      <c r="G290" s="163"/>
    </row>
    <row r="291" spans="1:7" ht="15.75" x14ac:dyDescent="0.25">
      <c r="A291" s="161" t="s">
        <v>652</v>
      </c>
      <c r="B291" s="162">
        <v>4.3500000000000004E-2</v>
      </c>
      <c r="C291" s="162"/>
      <c r="D291" s="162">
        <v>5.1400000000000001E-2</v>
      </c>
      <c r="E291" s="163"/>
      <c r="F291" s="163"/>
      <c r="G291" s="163"/>
    </row>
    <row r="292" spans="1:7" ht="15.75" x14ac:dyDescent="0.25">
      <c r="A292" s="161" t="s">
        <v>653</v>
      </c>
      <c r="B292" s="162">
        <v>2.1699999999999997E-2</v>
      </c>
      <c r="C292" s="162"/>
      <c r="D292" s="162">
        <v>2.3399999999999997E-2</v>
      </c>
      <c r="E292" s="163"/>
      <c r="F292" s="163"/>
      <c r="G292" s="163"/>
    </row>
    <row r="293" spans="1:7" ht="15.75" x14ac:dyDescent="0.25">
      <c r="A293" s="161" t="s">
        <v>654</v>
      </c>
      <c r="B293" s="162">
        <v>2.1699999999999997E-2</v>
      </c>
      <c r="C293" s="162"/>
      <c r="D293" s="162">
        <v>2.3399999999999997E-2</v>
      </c>
      <c r="E293" s="163"/>
      <c r="F293" s="163"/>
      <c r="G293" s="163"/>
    </row>
    <row r="294" spans="1:7" ht="15.75" x14ac:dyDescent="0.25">
      <c r="A294" s="161" t="s">
        <v>655</v>
      </c>
      <c r="B294" s="162">
        <v>2.1699999999999997E-2</v>
      </c>
      <c r="C294" s="162"/>
      <c r="D294" s="162">
        <v>2.3399999999999997E-2</v>
      </c>
      <c r="E294" s="163"/>
      <c r="F294" s="163"/>
      <c r="G294" s="163"/>
    </row>
    <row r="295" spans="1:7" ht="15.75" x14ac:dyDescent="0.25">
      <c r="A295" s="161" t="s">
        <v>656</v>
      </c>
      <c r="B295" s="162">
        <v>2.1699999999999997E-2</v>
      </c>
      <c r="C295" s="162"/>
      <c r="D295" s="162">
        <v>2.3399999999999997E-2</v>
      </c>
      <c r="E295" s="163"/>
      <c r="F295" s="163"/>
      <c r="G295" s="163"/>
    </row>
    <row r="296" spans="1:7" ht="15.75" x14ac:dyDescent="0.25">
      <c r="A296" s="161" t="s">
        <v>657</v>
      </c>
      <c r="B296" s="162">
        <v>4.24E-2</v>
      </c>
      <c r="C296" s="162"/>
      <c r="D296" s="162">
        <v>4.0999999999999995E-2</v>
      </c>
      <c r="E296" s="163"/>
      <c r="F296" s="163"/>
      <c r="G296" s="163"/>
    </row>
    <row r="297" spans="1:7" ht="15.75" x14ac:dyDescent="0.25">
      <c r="A297" s="161" t="s">
        <v>658</v>
      </c>
      <c r="B297" s="162">
        <v>4.6100000000000002E-2</v>
      </c>
      <c r="C297" s="162"/>
      <c r="D297" s="162">
        <v>4.3700000000000003E-2</v>
      </c>
      <c r="E297" s="163"/>
      <c r="F297" s="163"/>
      <c r="G297" s="163"/>
    </row>
    <row r="298" spans="1:7" ht="15.75" x14ac:dyDescent="0.25">
      <c r="A298" s="161" t="s">
        <v>659</v>
      </c>
      <c r="B298" s="162">
        <v>4.6100000000000002E-2</v>
      </c>
      <c r="C298" s="162"/>
      <c r="D298" s="162">
        <v>4.5399999999999996E-2</v>
      </c>
      <c r="E298" s="163"/>
      <c r="F298" s="163"/>
      <c r="G298" s="163"/>
    </row>
    <row r="299" spans="1:7" ht="15.75" x14ac:dyDescent="0.25">
      <c r="A299" s="161" t="s">
        <v>660</v>
      </c>
      <c r="B299" s="162">
        <v>4.36E-2</v>
      </c>
      <c r="C299" s="162"/>
      <c r="D299" s="162">
        <v>2.3200000000000002E-2</v>
      </c>
      <c r="E299" s="163"/>
      <c r="F299" s="163"/>
      <c r="G299" s="163"/>
    </row>
    <row r="300" spans="1:7" ht="15.75" x14ac:dyDescent="0.25">
      <c r="A300" s="161" t="s">
        <v>661</v>
      </c>
      <c r="B300" s="162">
        <v>4.36E-2</v>
      </c>
      <c r="C300" s="162"/>
      <c r="D300" s="162">
        <v>4.36E-2</v>
      </c>
      <c r="E300" s="163"/>
      <c r="F300" s="163"/>
      <c r="G300" s="163"/>
    </row>
    <row r="301" spans="1:7" ht="15.75" x14ac:dyDescent="0.25">
      <c r="A301" s="161" t="s">
        <v>662</v>
      </c>
      <c r="B301" s="162">
        <v>4.2500000000000003E-2</v>
      </c>
      <c r="C301" s="162"/>
      <c r="D301" s="162">
        <v>4.3999999999999997E-2</v>
      </c>
      <c r="E301" s="163"/>
      <c r="F301" s="163"/>
      <c r="G301" s="163"/>
    </row>
    <row r="302" spans="1:7" ht="15.75" x14ac:dyDescent="0.25">
      <c r="A302" s="161" t="s">
        <v>663</v>
      </c>
      <c r="B302" s="162">
        <v>1.8100000000000002E-2</v>
      </c>
      <c r="C302" s="162"/>
      <c r="D302" s="162">
        <v>2.06E-2</v>
      </c>
      <c r="E302" s="163"/>
      <c r="F302" s="163"/>
      <c r="G302" s="163"/>
    </row>
    <row r="303" spans="1:7" ht="15.75" x14ac:dyDescent="0.25">
      <c r="A303" s="161" t="s">
        <v>664</v>
      </c>
      <c r="B303" s="162">
        <v>2.1699999999999997E-2</v>
      </c>
      <c r="C303" s="162"/>
      <c r="D303" s="162">
        <v>2.3399999999999997E-2</v>
      </c>
      <c r="E303" s="163"/>
      <c r="F303" s="163"/>
      <c r="G303" s="163"/>
    </row>
    <row r="304" spans="1:7" ht="15.75" x14ac:dyDescent="0.25">
      <c r="A304" s="161" t="s">
        <v>665</v>
      </c>
      <c r="B304" s="162">
        <v>1.9900000000000001E-2</v>
      </c>
      <c r="C304" s="162"/>
      <c r="D304" s="162">
        <v>2.0299999999999999E-2</v>
      </c>
      <c r="E304" s="163"/>
      <c r="F304" s="163"/>
      <c r="G304" s="163"/>
    </row>
    <row r="305" spans="1:7" ht="15.75" x14ac:dyDescent="0.25">
      <c r="A305" s="165" t="s">
        <v>666</v>
      </c>
      <c r="B305" s="166">
        <v>2.1699999999999997E-2</v>
      </c>
      <c r="C305" s="166"/>
      <c r="D305" s="166">
        <v>2.3399999999999997E-2</v>
      </c>
      <c r="E305" s="163"/>
      <c r="F305" s="163"/>
      <c r="G305" s="163"/>
    </row>
  </sheetData>
  <pageMargins left="0.7" right="0.7" top="0.25" bottom="0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U411"/>
  <sheetViews>
    <sheetView zoomScale="80" zoomScaleNormal="80" workbookViewId="0">
      <selection activeCell="A34" sqref="A34"/>
    </sheetView>
  </sheetViews>
  <sheetFormatPr defaultColWidth="9.77734375" defaultRowHeight="15" x14ac:dyDescent="0.2"/>
  <cols>
    <col min="1" max="1" width="9.77734375" style="4" customWidth="1"/>
    <col min="2" max="2" width="3" style="93" bestFit="1" customWidth="1"/>
    <col min="3" max="3" width="75.6640625" style="4" customWidth="1"/>
    <col min="4" max="4" width="2.6640625" style="4" customWidth="1"/>
    <col min="5" max="5" width="16.21875" style="31" customWidth="1"/>
    <col min="6" max="6" width="2.6640625" style="4" customWidth="1"/>
    <col min="7" max="7" width="16.21875" style="31" customWidth="1"/>
    <col min="8" max="8" width="2.6640625" style="31" customWidth="1"/>
    <col min="9" max="9" width="11.77734375" style="43" bestFit="1" customWidth="1"/>
    <col min="10" max="10" width="2.6640625" style="4" customWidth="1"/>
    <col min="11" max="11" width="20.88671875" style="4" bestFit="1" customWidth="1"/>
    <col min="12" max="12" width="2.6640625" style="4" customWidth="1"/>
    <col min="13" max="13" width="17.33203125" style="39" bestFit="1" customWidth="1"/>
    <col min="14" max="14" width="2.6640625" style="39" customWidth="1"/>
    <col min="15" max="15" width="17.6640625" style="39" bestFit="1" customWidth="1"/>
    <col min="16" max="16" width="2.6640625" style="39" customWidth="1"/>
    <col min="17" max="17" width="15.6640625" style="39" bestFit="1" customWidth="1"/>
    <col min="18" max="18" width="2.6640625" style="4" customWidth="1"/>
    <col min="19" max="19" width="11.77734375" style="4" customWidth="1"/>
    <col min="20" max="20" width="3" style="4" bestFit="1" customWidth="1"/>
    <col min="21" max="21" width="14.21875" style="4" bestFit="1" customWidth="1"/>
    <col min="22" max="16384" width="9.77734375" style="4"/>
  </cols>
  <sheetData>
    <row r="1" spans="1:21" ht="15.75" x14ac:dyDescent="0.25">
      <c r="A1" s="311" t="s">
        <v>131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ht="15.75" x14ac:dyDescent="0.25">
      <c r="A2" s="115"/>
      <c r="B2" s="9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5.75" x14ac:dyDescent="0.25">
      <c r="A3" s="311" t="s">
        <v>249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1" ht="15.75" x14ac:dyDescent="0.25">
      <c r="A4" s="311" t="s">
        <v>250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</row>
    <row r="5" spans="1:21" ht="15.75" x14ac:dyDescent="0.25">
      <c r="A5" s="117"/>
      <c r="B5" s="94"/>
      <c r="C5" s="118"/>
      <c r="D5" s="118"/>
      <c r="E5" s="119"/>
      <c r="F5" s="118"/>
      <c r="G5" s="119"/>
      <c r="H5" s="119"/>
      <c r="J5" s="118"/>
      <c r="K5" s="118"/>
      <c r="L5" s="118"/>
      <c r="M5" s="120"/>
      <c r="N5" s="120"/>
      <c r="O5" s="120"/>
      <c r="P5" s="120"/>
    </row>
    <row r="6" spans="1:21" ht="15.75" x14ac:dyDescent="0.25">
      <c r="A6" s="9"/>
      <c r="B6" s="121"/>
      <c r="C6" s="29"/>
      <c r="D6" s="134"/>
      <c r="E6" s="122" t="s">
        <v>162</v>
      </c>
      <c r="F6" s="134"/>
      <c r="G6" s="134"/>
      <c r="H6" s="134"/>
      <c r="I6" s="27" t="s">
        <v>1</v>
      </c>
      <c r="J6" s="134"/>
      <c r="K6" s="134"/>
      <c r="L6" s="134"/>
      <c r="M6" s="123" t="s">
        <v>2</v>
      </c>
      <c r="N6" s="123"/>
      <c r="O6" s="123"/>
      <c r="P6" s="123"/>
      <c r="Q6" s="124" t="s">
        <v>3</v>
      </c>
      <c r="R6" s="125"/>
      <c r="S6" s="125"/>
      <c r="T6" s="24"/>
      <c r="U6" s="134" t="s">
        <v>4</v>
      </c>
    </row>
    <row r="7" spans="1:21" ht="15.75" x14ac:dyDescent="0.25">
      <c r="A7" s="9"/>
      <c r="B7" s="121"/>
      <c r="C7" s="134"/>
      <c r="D7" s="134"/>
      <c r="E7" s="122" t="s">
        <v>163</v>
      </c>
      <c r="F7" s="134"/>
      <c r="G7" s="134" t="s">
        <v>5</v>
      </c>
      <c r="H7" s="134"/>
      <c r="I7" s="27" t="s">
        <v>6</v>
      </c>
      <c r="J7" s="134"/>
      <c r="K7" s="134" t="s">
        <v>7</v>
      </c>
      <c r="L7" s="134"/>
      <c r="M7" s="123" t="s">
        <v>8</v>
      </c>
      <c r="N7" s="123"/>
      <c r="O7" s="123" t="s">
        <v>9</v>
      </c>
      <c r="P7" s="123"/>
      <c r="Q7" s="126" t="s">
        <v>10</v>
      </c>
      <c r="R7" s="127"/>
      <c r="S7" s="19" t="s">
        <v>11</v>
      </c>
      <c r="T7" s="24"/>
      <c r="U7" s="134" t="s">
        <v>12</v>
      </c>
    </row>
    <row r="8" spans="1:21" ht="15.75" x14ac:dyDescent="0.25">
      <c r="A8" s="9"/>
      <c r="B8" s="121"/>
      <c r="C8" s="134" t="s">
        <v>13</v>
      </c>
      <c r="D8" s="134"/>
      <c r="E8" s="122" t="s">
        <v>164</v>
      </c>
      <c r="F8" s="134"/>
      <c r="G8" s="134" t="s">
        <v>14</v>
      </c>
      <c r="H8" s="134"/>
      <c r="I8" s="27" t="s">
        <v>15</v>
      </c>
      <c r="J8" s="134"/>
      <c r="K8" s="134" t="s">
        <v>16</v>
      </c>
      <c r="L8" s="134"/>
      <c r="M8" s="123" t="s">
        <v>17</v>
      </c>
      <c r="N8" s="123"/>
      <c r="O8" s="123" t="s">
        <v>18</v>
      </c>
      <c r="P8" s="123"/>
      <c r="Q8" s="123" t="s">
        <v>19</v>
      </c>
      <c r="R8" s="134"/>
      <c r="S8" s="29" t="s">
        <v>20</v>
      </c>
      <c r="T8" s="24"/>
      <c r="U8" s="134" t="s">
        <v>21</v>
      </c>
    </row>
    <row r="9" spans="1:21" ht="15.75" x14ac:dyDescent="0.25">
      <c r="A9" s="9"/>
      <c r="B9" s="121"/>
      <c r="C9" s="126">
        <v>-1</v>
      </c>
      <c r="D9" s="128"/>
      <c r="E9" s="129" t="s">
        <v>165</v>
      </c>
      <c r="F9" s="128"/>
      <c r="G9" s="126">
        <v>-3</v>
      </c>
      <c r="H9" s="128"/>
      <c r="I9" s="129">
        <v>-4</v>
      </c>
      <c r="J9" s="128"/>
      <c r="K9" s="126">
        <v>-5</v>
      </c>
      <c r="L9" s="128"/>
      <c r="M9" s="126">
        <v>-6</v>
      </c>
      <c r="N9" s="123"/>
      <c r="O9" s="126">
        <v>-7</v>
      </c>
      <c r="P9" s="123"/>
      <c r="Q9" s="126">
        <v>-8</v>
      </c>
      <c r="R9" s="128"/>
      <c r="S9" s="130" t="s">
        <v>166</v>
      </c>
      <c r="U9" s="130" t="s">
        <v>167</v>
      </c>
    </row>
    <row r="10" spans="1:21" ht="15.75" x14ac:dyDescent="0.25">
      <c r="A10" s="9"/>
      <c r="B10" s="121"/>
      <c r="C10" s="128"/>
      <c r="D10" s="128"/>
      <c r="E10" s="128"/>
      <c r="F10" s="128"/>
      <c r="G10" s="128"/>
      <c r="H10" s="128"/>
      <c r="I10" s="27"/>
      <c r="J10" s="128"/>
      <c r="K10" s="128"/>
      <c r="L10" s="128"/>
      <c r="M10" s="123"/>
      <c r="N10" s="123"/>
      <c r="O10" s="123"/>
      <c r="P10" s="123"/>
      <c r="Q10" s="123"/>
      <c r="R10" s="128"/>
      <c r="S10" s="128"/>
      <c r="U10" s="128"/>
    </row>
    <row r="11" spans="1:21" ht="15.75" x14ac:dyDescent="0.25">
      <c r="A11" s="9"/>
      <c r="C11" s="26" t="s">
        <v>53</v>
      </c>
      <c r="M11" s="11"/>
      <c r="N11" s="11"/>
      <c r="O11" s="11"/>
      <c r="P11" s="11"/>
      <c r="Q11" s="11"/>
    </row>
    <row r="12" spans="1:21" x14ac:dyDescent="0.2">
      <c r="A12" s="9"/>
      <c r="M12" s="11"/>
      <c r="N12" s="11"/>
      <c r="O12" s="11"/>
      <c r="P12" s="11"/>
      <c r="Q12" s="11"/>
    </row>
    <row r="13" spans="1:21" ht="15.75" x14ac:dyDescent="0.25">
      <c r="A13" s="9"/>
      <c r="C13" s="46" t="s">
        <v>148</v>
      </c>
      <c r="M13" s="11"/>
      <c r="N13" s="11"/>
      <c r="O13" s="11"/>
      <c r="P13" s="11"/>
      <c r="Q13" s="11"/>
    </row>
    <row r="14" spans="1:21" x14ac:dyDescent="0.2">
      <c r="A14" s="9"/>
      <c r="K14" s="83"/>
      <c r="M14" s="11"/>
      <c r="N14" s="11"/>
      <c r="O14" s="11"/>
      <c r="P14" s="11"/>
      <c r="Q14" s="11"/>
    </row>
    <row r="15" spans="1:21" x14ac:dyDescent="0.2">
      <c r="A15" s="3">
        <v>302</v>
      </c>
      <c r="C15" s="34" t="s">
        <v>147</v>
      </c>
      <c r="E15" s="108" t="s">
        <v>89</v>
      </c>
      <c r="G15" s="2" t="s">
        <v>141</v>
      </c>
      <c r="H15" s="2"/>
      <c r="I15" s="1">
        <v>0</v>
      </c>
      <c r="K15" s="6">
        <v>55918.83</v>
      </c>
      <c r="L15" s="75"/>
      <c r="M15" s="21">
        <v>74420</v>
      </c>
      <c r="N15" s="11"/>
      <c r="O15" s="21">
        <v>-18501</v>
      </c>
      <c r="P15" s="21"/>
      <c r="Q15" s="21">
        <v>0</v>
      </c>
      <c r="S15" s="40">
        <v>0</v>
      </c>
      <c r="U15" s="88">
        <v>0</v>
      </c>
    </row>
    <row r="16" spans="1:21" x14ac:dyDescent="0.2">
      <c r="A16" s="3">
        <v>303</v>
      </c>
      <c r="C16" s="4" t="s">
        <v>48</v>
      </c>
      <c r="E16" s="108" t="s">
        <v>89</v>
      </c>
      <c r="G16" s="2" t="s">
        <v>144</v>
      </c>
      <c r="H16" s="2"/>
      <c r="I16" s="1">
        <v>0</v>
      </c>
      <c r="K16" s="6">
        <v>70591537.769999996</v>
      </c>
      <c r="L16" s="75"/>
      <c r="M16" s="21">
        <v>34072312</v>
      </c>
      <c r="N16" s="11"/>
      <c r="O16" s="21">
        <v>36519226</v>
      </c>
      <c r="P16" s="21"/>
      <c r="Q16" s="21">
        <v>13014522</v>
      </c>
      <c r="S16" s="40">
        <v>18.440000000000001</v>
      </c>
      <c r="U16" s="88">
        <v>2.8</v>
      </c>
    </row>
    <row r="17" spans="1:21" s="13" customFormat="1" x14ac:dyDescent="0.2">
      <c r="A17" s="12">
        <v>303.10000000000002</v>
      </c>
      <c r="B17" s="97"/>
      <c r="C17" s="13" t="s">
        <v>93</v>
      </c>
      <c r="E17" s="111">
        <v>46752</v>
      </c>
      <c r="G17" s="15" t="s">
        <v>132</v>
      </c>
      <c r="H17" s="15" t="s">
        <v>63</v>
      </c>
      <c r="I17" s="16">
        <v>0</v>
      </c>
      <c r="K17" s="23">
        <v>18744842.879999999</v>
      </c>
      <c r="L17" s="110"/>
      <c r="M17" s="65">
        <v>8088610</v>
      </c>
      <c r="N17" s="18"/>
      <c r="O17" s="65">
        <v>10656233</v>
      </c>
      <c r="P17" s="99"/>
      <c r="Q17" s="65">
        <v>1438900</v>
      </c>
      <c r="S17" s="103">
        <v>7.6762446567917033</v>
      </c>
      <c r="U17" s="104">
        <v>7.4</v>
      </c>
    </row>
    <row r="18" spans="1:21" x14ac:dyDescent="0.2">
      <c r="A18" s="3"/>
      <c r="E18" s="108"/>
      <c r="G18" s="2"/>
      <c r="H18" s="2"/>
      <c r="I18" s="1"/>
      <c r="K18" s="17"/>
      <c r="L18" s="75"/>
      <c r="M18" s="99"/>
      <c r="N18" s="11"/>
      <c r="O18" s="99"/>
      <c r="P18" s="21"/>
      <c r="Q18" s="99"/>
      <c r="S18" s="40"/>
      <c r="U18" s="88"/>
    </row>
    <row r="19" spans="1:21" ht="15.75" x14ac:dyDescent="0.25">
      <c r="A19" s="9"/>
      <c r="C19" s="37" t="s">
        <v>149</v>
      </c>
      <c r="K19" s="28">
        <f>+SUBTOTAL(9,K15:K18)</f>
        <v>89392299.479999989</v>
      </c>
      <c r="L19" s="7"/>
      <c r="M19" s="8">
        <f>+SUBTOTAL(9,M15:M18)</f>
        <v>42235342</v>
      </c>
      <c r="N19" s="8"/>
      <c r="O19" s="8">
        <f>+SUBTOTAL(9,O15:O18)</f>
        <v>47156958</v>
      </c>
      <c r="P19" s="8"/>
      <c r="Q19" s="8">
        <f>+SUBTOTAL(9,Q15:Q18)</f>
        <v>14453422</v>
      </c>
      <c r="S19" s="142">
        <f>Q19/K19*100</f>
        <v>16.16853138813563</v>
      </c>
      <c r="U19" s="90"/>
    </row>
    <row r="20" spans="1:21" ht="15.75" x14ac:dyDescent="0.25">
      <c r="A20" s="9"/>
      <c r="C20" s="26"/>
      <c r="K20" s="83"/>
      <c r="M20" s="11"/>
      <c r="N20" s="11"/>
      <c r="O20" s="11"/>
      <c r="P20" s="11"/>
      <c r="Q20" s="11"/>
      <c r="S20" s="41"/>
      <c r="U20" s="90"/>
    </row>
    <row r="21" spans="1:21" x14ac:dyDescent="0.2">
      <c r="A21" s="9"/>
      <c r="K21" s="83"/>
      <c r="M21" s="11"/>
      <c r="N21" s="11"/>
      <c r="O21" s="11"/>
      <c r="P21" s="11"/>
      <c r="Q21" s="11"/>
      <c r="S21" s="41"/>
      <c r="U21" s="90"/>
    </row>
    <row r="22" spans="1:21" ht="15.75" x14ac:dyDescent="0.25">
      <c r="A22" s="9"/>
      <c r="C22" s="29" t="s">
        <v>22</v>
      </c>
      <c r="K22" s="83"/>
      <c r="M22" s="11"/>
      <c r="N22" s="11"/>
      <c r="O22" s="11"/>
      <c r="P22" s="11"/>
      <c r="Q22" s="11"/>
      <c r="S22" s="40"/>
      <c r="U22" s="88"/>
    </row>
    <row r="23" spans="1:21" ht="15.75" x14ac:dyDescent="0.25">
      <c r="A23" s="9"/>
      <c r="C23" s="19"/>
      <c r="K23" s="83"/>
      <c r="M23" s="11"/>
      <c r="N23" s="11"/>
      <c r="O23" s="11"/>
      <c r="P23" s="11"/>
      <c r="Q23" s="11"/>
      <c r="S23" s="40"/>
      <c r="U23" s="88"/>
    </row>
    <row r="24" spans="1:21" x14ac:dyDescent="0.2">
      <c r="A24" s="3">
        <v>311</v>
      </c>
      <c r="C24" s="4" t="s">
        <v>23</v>
      </c>
      <c r="E24" s="2"/>
      <c r="G24" s="2"/>
      <c r="H24" s="2"/>
      <c r="I24" s="1"/>
      <c r="K24" s="6"/>
      <c r="L24" s="20"/>
      <c r="M24" s="21"/>
      <c r="N24" s="21"/>
      <c r="O24" s="21"/>
      <c r="P24" s="21"/>
      <c r="Q24" s="21"/>
      <c r="S24" s="40"/>
      <c r="U24" s="88"/>
    </row>
    <row r="25" spans="1:21" x14ac:dyDescent="0.2">
      <c r="A25" s="3"/>
      <c r="C25" s="34" t="s">
        <v>94</v>
      </c>
      <c r="E25" s="108">
        <v>60813</v>
      </c>
      <c r="G25" s="2" t="s">
        <v>209</v>
      </c>
      <c r="H25" s="2" t="s">
        <v>63</v>
      </c>
      <c r="I25" s="1">
        <v>-13</v>
      </c>
      <c r="K25" s="6">
        <v>96921494.510000005</v>
      </c>
      <c r="L25" s="20"/>
      <c r="M25" s="21">
        <v>21944531</v>
      </c>
      <c r="N25" s="21"/>
      <c r="O25" s="21">
        <v>87576758</v>
      </c>
      <c r="P25" s="21"/>
      <c r="Q25" s="21">
        <v>1998511</v>
      </c>
      <c r="S25" s="40">
        <v>2.06</v>
      </c>
      <c r="U25" s="88">
        <v>43.8</v>
      </c>
    </row>
    <row r="26" spans="1:21" x14ac:dyDescent="0.2">
      <c r="A26" s="3"/>
      <c r="C26" s="34" t="s">
        <v>95</v>
      </c>
      <c r="E26" s="108">
        <v>60813</v>
      </c>
      <c r="G26" s="2" t="s">
        <v>209</v>
      </c>
      <c r="H26" s="2" t="s">
        <v>63</v>
      </c>
      <c r="I26" s="1">
        <v>-13</v>
      </c>
      <c r="K26" s="6">
        <v>5781870.3399999999</v>
      </c>
      <c r="L26" s="20"/>
      <c r="M26" s="21">
        <v>3419962</v>
      </c>
      <c r="N26" s="21"/>
      <c r="O26" s="21">
        <v>3113551</v>
      </c>
      <c r="P26" s="21"/>
      <c r="Q26" s="21">
        <v>72814</v>
      </c>
      <c r="S26" s="40">
        <v>1.26</v>
      </c>
      <c r="U26" s="88">
        <v>42.8</v>
      </c>
    </row>
    <row r="27" spans="1:21" x14ac:dyDescent="0.2">
      <c r="A27" s="3"/>
      <c r="C27" s="34" t="s">
        <v>171</v>
      </c>
      <c r="E27" s="108">
        <v>60813</v>
      </c>
      <c r="G27" s="2" t="s">
        <v>209</v>
      </c>
      <c r="H27" s="2" t="s">
        <v>63</v>
      </c>
      <c r="I27" s="1">
        <v>-5</v>
      </c>
      <c r="K27" s="6">
        <v>1284344.25</v>
      </c>
      <c r="L27" s="20"/>
      <c r="M27" s="21">
        <v>32559</v>
      </c>
      <c r="N27" s="21"/>
      <c r="O27" s="21">
        <v>1316002</v>
      </c>
      <c r="P27" s="21"/>
      <c r="Q27" s="21">
        <v>29433</v>
      </c>
      <c r="S27" s="40">
        <v>2.29</v>
      </c>
      <c r="U27" s="88">
        <v>44.7</v>
      </c>
    </row>
    <row r="28" spans="1:21" x14ac:dyDescent="0.2">
      <c r="A28" s="3"/>
      <c r="C28" s="34" t="s">
        <v>96</v>
      </c>
      <c r="E28" s="108">
        <v>51317</v>
      </c>
      <c r="G28" s="2" t="s">
        <v>209</v>
      </c>
      <c r="H28" s="2" t="s">
        <v>63</v>
      </c>
      <c r="I28" s="1">
        <v>-1</v>
      </c>
      <c r="K28" s="6">
        <v>1177261.48</v>
      </c>
      <c r="L28" s="20"/>
      <c r="M28" s="21">
        <v>773273</v>
      </c>
      <c r="N28" s="21"/>
      <c r="O28" s="21">
        <v>415761</v>
      </c>
      <c r="P28" s="21"/>
      <c r="Q28" s="21">
        <v>21100</v>
      </c>
      <c r="S28" s="40">
        <v>1.79</v>
      </c>
      <c r="U28" s="88">
        <v>19.7</v>
      </c>
    </row>
    <row r="29" spans="1:21" x14ac:dyDescent="0.2">
      <c r="A29" s="3"/>
      <c r="C29" s="36" t="s">
        <v>102</v>
      </c>
      <c r="E29" s="108">
        <v>43524</v>
      </c>
      <c r="G29" s="2" t="s">
        <v>209</v>
      </c>
      <c r="H29" s="2" t="s">
        <v>63</v>
      </c>
      <c r="I29" s="1">
        <v>-4</v>
      </c>
      <c r="K29" s="6">
        <v>3975675.61</v>
      </c>
      <c r="L29" s="20"/>
      <c r="M29" s="21">
        <v>4134703</v>
      </c>
      <c r="N29" s="21"/>
      <c r="O29" s="21">
        <v>0</v>
      </c>
      <c r="P29" s="21"/>
      <c r="Q29" s="21">
        <v>0</v>
      </c>
      <c r="S29" s="40">
        <v>0</v>
      </c>
      <c r="U29" s="88">
        <v>0</v>
      </c>
    </row>
    <row r="30" spans="1:21" x14ac:dyDescent="0.2">
      <c r="A30" s="3"/>
      <c r="C30" s="36" t="s">
        <v>103</v>
      </c>
      <c r="E30" s="108">
        <v>43524</v>
      </c>
      <c r="G30" s="2" t="s">
        <v>209</v>
      </c>
      <c r="H30" s="2" t="s">
        <v>63</v>
      </c>
      <c r="I30" s="1">
        <v>-4</v>
      </c>
      <c r="K30" s="6">
        <v>2294022.73</v>
      </c>
      <c r="L30" s="20"/>
      <c r="M30" s="21">
        <v>2385784</v>
      </c>
      <c r="N30" s="21"/>
      <c r="O30" s="21">
        <v>0</v>
      </c>
      <c r="P30" s="21"/>
      <c r="Q30" s="21">
        <v>0</v>
      </c>
      <c r="S30" s="40">
        <v>0</v>
      </c>
      <c r="U30" s="88">
        <v>0</v>
      </c>
    </row>
    <row r="31" spans="1:21" x14ac:dyDescent="0.2">
      <c r="A31" s="3"/>
      <c r="C31" s="36" t="s">
        <v>104</v>
      </c>
      <c r="E31" s="108">
        <v>46934</v>
      </c>
      <c r="G31" s="2" t="s">
        <v>209</v>
      </c>
      <c r="H31" s="2" t="s">
        <v>63</v>
      </c>
      <c r="I31" s="1">
        <v>-4</v>
      </c>
      <c r="K31" s="6">
        <v>29535741.969999999</v>
      </c>
      <c r="L31" s="20"/>
      <c r="M31" s="21">
        <v>16392923</v>
      </c>
      <c r="N31" s="21"/>
      <c r="O31" s="21">
        <v>14324249</v>
      </c>
      <c r="P31" s="21"/>
      <c r="Q31" s="21">
        <v>1800352</v>
      </c>
      <c r="S31" s="40">
        <v>6.1</v>
      </c>
      <c r="U31" s="88">
        <v>8</v>
      </c>
    </row>
    <row r="32" spans="1:21" x14ac:dyDescent="0.2">
      <c r="A32" s="3"/>
      <c r="C32" s="36" t="s">
        <v>105</v>
      </c>
      <c r="E32" s="108">
        <v>46934</v>
      </c>
      <c r="G32" s="2" t="s">
        <v>209</v>
      </c>
      <c r="H32" s="2" t="s">
        <v>63</v>
      </c>
      <c r="I32" s="1">
        <v>-4</v>
      </c>
      <c r="K32" s="6">
        <v>45553346.689999998</v>
      </c>
      <c r="L32" s="20"/>
      <c r="M32" s="21">
        <v>17738141</v>
      </c>
      <c r="N32" s="21"/>
      <c r="O32" s="21">
        <v>29637340</v>
      </c>
      <c r="P32" s="21"/>
      <c r="Q32" s="21">
        <v>3718572</v>
      </c>
      <c r="S32" s="40">
        <v>8.16</v>
      </c>
      <c r="U32" s="88">
        <v>8</v>
      </c>
    </row>
    <row r="33" spans="1:21" x14ac:dyDescent="0.2">
      <c r="A33" s="3"/>
      <c r="C33" s="36" t="s">
        <v>107</v>
      </c>
      <c r="E33" s="108">
        <v>49125</v>
      </c>
      <c r="G33" s="2" t="s">
        <v>209</v>
      </c>
      <c r="H33" s="2" t="s">
        <v>63</v>
      </c>
      <c r="I33" s="1">
        <v>-7</v>
      </c>
      <c r="K33" s="6">
        <v>8491198.6400000006</v>
      </c>
      <c r="L33" s="20"/>
      <c r="M33" s="21">
        <v>6589785</v>
      </c>
      <c r="N33" s="21"/>
      <c r="O33" s="21">
        <v>2495798</v>
      </c>
      <c r="P33" s="21"/>
      <c r="Q33" s="21">
        <v>180288</v>
      </c>
      <c r="S33" s="40">
        <v>2.12</v>
      </c>
      <c r="U33" s="88">
        <v>13.8</v>
      </c>
    </row>
    <row r="34" spans="1:21" x14ac:dyDescent="0.2">
      <c r="A34" s="3"/>
      <c r="C34" s="36" t="s">
        <v>108</v>
      </c>
      <c r="E34" s="108">
        <v>49125</v>
      </c>
      <c r="G34" s="2" t="s">
        <v>209</v>
      </c>
      <c r="H34" s="2" t="s">
        <v>63</v>
      </c>
      <c r="I34" s="1">
        <v>-7</v>
      </c>
      <c r="K34" s="6">
        <v>22056975.370000001</v>
      </c>
      <c r="L34" s="20"/>
      <c r="M34" s="21">
        <v>10737142</v>
      </c>
      <c r="N34" s="21"/>
      <c r="O34" s="21">
        <v>12863822</v>
      </c>
      <c r="P34" s="21"/>
      <c r="Q34" s="21">
        <v>934948</v>
      </c>
      <c r="S34" s="40">
        <v>4.24</v>
      </c>
      <c r="U34" s="88">
        <v>13.8</v>
      </c>
    </row>
    <row r="35" spans="1:21" x14ac:dyDescent="0.2">
      <c r="A35" s="3"/>
      <c r="C35" s="36" t="s">
        <v>109</v>
      </c>
      <c r="E35" s="108">
        <v>49125</v>
      </c>
      <c r="G35" s="2" t="s">
        <v>209</v>
      </c>
      <c r="H35" s="2" t="s">
        <v>63</v>
      </c>
      <c r="I35" s="1">
        <v>-7</v>
      </c>
      <c r="K35" s="6">
        <v>17043478.800000001</v>
      </c>
      <c r="L35" s="20"/>
      <c r="M35" s="21">
        <v>9583870</v>
      </c>
      <c r="N35" s="21"/>
      <c r="O35" s="21">
        <v>8652652</v>
      </c>
      <c r="P35" s="21"/>
      <c r="Q35" s="21">
        <v>631221</v>
      </c>
      <c r="S35" s="40">
        <v>3.7</v>
      </c>
      <c r="U35" s="88">
        <v>13.7</v>
      </c>
    </row>
    <row r="36" spans="1:21" x14ac:dyDescent="0.2">
      <c r="A36" s="3"/>
      <c r="C36" s="36" t="s">
        <v>110</v>
      </c>
      <c r="E36" s="108">
        <v>50221</v>
      </c>
      <c r="G36" s="2" t="s">
        <v>209</v>
      </c>
      <c r="H36" s="2" t="s">
        <v>63</v>
      </c>
      <c r="I36" s="1">
        <v>-7</v>
      </c>
      <c r="K36" s="6">
        <v>52344490.990000002</v>
      </c>
      <c r="L36" s="20"/>
      <c r="M36" s="21">
        <v>32350874</v>
      </c>
      <c r="N36" s="21"/>
      <c r="O36" s="21">
        <v>23657731</v>
      </c>
      <c r="P36" s="21"/>
      <c r="Q36" s="21">
        <v>1416754</v>
      </c>
      <c r="S36" s="40">
        <v>2.71</v>
      </c>
      <c r="U36" s="88">
        <v>16.7</v>
      </c>
    </row>
    <row r="37" spans="1:21" x14ac:dyDescent="0.2">
      <c r="A37" s="3"/>
      <c r="C37" s="36" t="s">
        <v>111</v>
      </c>
      <c r="E37" s="108">
        <v>50221</v>
      </c>
      <c r="G37" s="2" t="s">
        <v>209</v>
      </c>
      <c r="H37" s="2" t="s">
        <v>63</v>
      </c>
      <c r="I37" s="1">
        <v>-7</v>
      </c>
      <c r="K37" s="6">
        <v>47120498.399999999</v>
      </c>
      <c r="L37" s="20"/>
      <c r="M37" s="21">
        <v>18031143</v>
      </c>
      <c r="N37" s="21"/>
      <c r="O37" s="21">
        <v>32387790</v>
      </c>
      <c r="P37" s="21"/>
      <c r="Q37" s="21">
        <v>1928570</v>
      </c>
      <c r="S37" s="40">
        <v>4.09</v>
      </c>
      <c r="U37" s="88">
        <v>16.8</v>
      </c>
    </row>
    <row r="38" spans="1:21" x14ac:dyDescent="0.2">
      <c r="A38" s="3"/>
      <c r="C38" s="36" t="s">
        <v>112</v>
      </c>
      <c r="E38" s="108">
        <v>49125</v>
      </c>
      <c r="G38" s="2" t="s">
        <v>209</v>
      </c>
      <c r="H38" s="2" t="s">
        <v>63</v>
      </c>
      <c r="I38" s="1">
        <v>-7</v>
      </c>
      <c r="K38" s="23">
        <v>15622909.76</v>
      </c>
      <c r="L38" s="20"/>
      <c r="M38" s="21">
        <v>11673583</v>
      </c>
      <c r="N38" s="21"/>
      <c r="O38" s="21">
        <v>5042930</v>
      </c>
      <c r="P38" s="21"/>
      <c r="Q38" s="21">
        <v>364901</v>
      </c>
      <c r="S38" s="40">
        <v>2.34</v>
      </c>
      <c r="U38" s="88">
        <v>13.8</v>
      </c>
    </row>
    <row r="39" spans="1:21" x14ac:dyDescent="0.2">
      <c r="A39" s="3"/>
      <c r="E39" s="2"/>
      <c r="G39" s="2"/>
      <c r="H39" s="2"/>
      <c r="I39" s="1"/>
      <c r="K39" s="6"/>
      <c r="M39" s="25"/>
      <c r="N39" s="11"/>
      <c r="O39" s="25"/>
      <c r="P39" s="11"/>
      <c r="Q39" s="25"/>
      <c r="S39" s="40"/>
      <c r="U39" s="88"/>
    </row>
    <row r="40" spans="1:21" x14ac:dyDescent="0.2">
      <c r="A40" s="3"/>
      <c r="C40" s="42" t="s">
        <v>24</v>
      </c>
      <c r="E40" s="2"/>
      <c r="G40" s="2"/>
      <c r="H40" s="2"/>
      <c r="I40" s="1"/>
      <c r="K40" s="6">
        <f>+SUBTOTAL(9,K25:K39)</f>
        <v>349203309.54000002</v>
      </c>
      <c r="M40" s="11">
        <f>+SUBTOTAL(9,M25:M39)</f>
        <v>155788273</v>
      </c>
      <c r="N40" s="11"/>
      <c r="O40" s="11">
        <f>+SUBTOTAL(9,O25:O39)</f>
        <v>221484384</v>
      </c>
      <c r="P40" s="11"/>
      <c r="Q40" s="11">
        <f>+SUBTOTAL(9,Q25:Q39)</f>
        <v>13097464</v>
      </c>
      <c r="S40" s="40">
        <f>Q40/K40*100</f>
        <v>3.7506700658859971</v>
      </c>
      <c r="U40" s="88">
        <f>ROUND(O40/Q40,1)</f>
        <v>16.899999999999999</v>
      </c>
    </row>
    <row r="41" spans="1:21" x14ac:dyDescent="0.2">
      <c r="A41" s="3"/>
      <c r="C41" s="42"/>
      <c r="E41" s="2"/>
      <c r="G41" s="2"/>
      <c r="H41" s="2"/>
      <c r="I41" s="1"/>
      <c r="K41" s="6"/>
      <c r="M41" s="11"/>
      <c r="N41" s="11"/>
      <c r="O41" s="11"/>
      <c r="P41" s="11"/>
      <c r="Q41" s="11"/>
      <c r="S41" s="40"/>
      <c r="U41" s="88"/>
    </row>
    <row r="42" spans="1:21" x14ac:dyDescent="0.2">
      <c r="A42" s="3">
        <v>311.2</v>
      </c>
      <c r="C42" s="34" t="s">
        <v>160</v>
      </c>
      <c r="E42" s="2"/>
      <c r="G42" s="2"/>
      <c r="H42" s="2"/>
      <c r="I42" s="1"/>
      <c r="K42" s="6"/>
      <c r="M42" s="11"/>
      <c r="N42" s="11"/>
      <c r="O42" s="11"/>
      <c r="P42" s="11"/>
      <c r="Q42" s="11"/>
      <c r="S42" s="40"/>
      <c r="U42" s="88"/>
    </row>
    <row r="43" spans="1:21" x14ac:dyDescent="0.2">
      <c r="A43" s="3"/>
      <c r="C43" s="34" t="s">
        <v>97</v>
      </c>
      <c r="E43" s="108" t="s">
        <v>266</v>
      </c>
      <c r="G43" s="2" t="s">
        <v>209</v>
      </c>
      <c r="H43" s="2" t="s">
        <v>63</v>
      </c>
      <c r="I43" s="1">
        <v>-10</v>
      </c>
      <c r="K43" s="6">
        <v>317310.98</v>
      </c>
      <c r="L43" s="20"/>
      <c r="M43" s="21">
        <v>349042</v>
      </c>
      <c r="N43" s="21"/>
      <c r="O43" s="21">
        <v>0</v>
      </c>
      <c r="P43" s="21"/>
      <c r="Q43" s="21">
        <v>0</v>
      </c>
      <c r="S43" s="40">
        <v>0</v>
      </c>
      <c r="U43" s="88">
        <v>0</v>
      </c>
    </row>
    <row r="44" spans="1:21" x14ac:dyDescent="0.2">
      <c r="A44" s="3"/>
      <c r="C44" s="34" t="s">
        <v>98</v>
      </c>
      <c r="E44" s="108" t="s">
        <v>266</v>
      </c>
      <c r="G44" s="2" t="s">
        <v>209</v>
      </c>
      <c r="H44" s="2" t="s">
        <v>63</v>
      </c>
      <c r="I44" s="1">
        <v>-10</v>
      </c>
      <c r="K44" s="6">
        <v>83735.679999999993</v>
      </c>
      <c r="L44" s="20"/>
      <c r="M44" s="21">
        <v>92109</v>
      </c>
      <c r="N44" s="21"/>
      <c r="O44" s="21">
        <v>0</v>
      </c>
      <c r="P44" s="21"/>
      <c r="Q44" s="21">
        <v>0</v>
      </c>
      <c r="S44" s="40">
        <v>0</v>
      </c>
      <c r="T44" s="41"/>
      <c r="U44" s="88">
        <v>0</v>
      </c>
    </row>
    <row r="45" spans="1:21" x14ac:dyDescent="0.2">
      <c r="A45" s="3"/>
      <c r="C45" s="36" t="s">
        <v>99</v>
      </c>
      <c r="E45" s="108" t="s">
        <v>266</v>
      </c>
      <c r="G45" s="2" t="s">
        <v>209</v>
      </c>
      <c r="H45" s="2" t="s">
        <v>63</v>
      </c>
      <c r="I45" s="1">
        <v>-10</v>
      </c>
      <c r="K45" s="6">
        <v>563915.84</v>
      </c>
      <c r="L45" s="20"/>
      <c r="M45" s="21">
        <v>620307</v>
      </c>
      <c r="N45" s="21"/>
      <c r="O45" s="21">
        <v>0</v>
      </c>
      <c r="P45" s="21"/>
      <c r="Q45" s="21">
        <v>0</v>
      </c>
      <c r="S45" s="40">
        <v>0</v>
      </c>
      <c r="U45" s="88">
        <v>0</v>
      </c>
    </row>
    <row r="46" spans="1:21" x14ac:dyDescent="0.2">
      <c r="A46" s="3"/>
      <c r="C46" s="36" t="s">
        <v>100</v>
      </c>
      <c r="E46" s="108" t="s">
        <v>266</v>
      </c>
      <c r="G46" s="2" t="s">
        <v>209</v>
      </c>
      <c r="H46" s="2" t="s">
        <v>63</v>
      </c>
      <c r="I46" s="1">
        <v>-10</v>
      </c>
      <c r="K46" s="6">
        <v>686823.69</v>
      </c>
      <c r="L46" s="20"/>
      <c r="M46" s="21">
        <v>755506</v>
      </c>
      <c r="N46" s="21"/>
      <c r="O46" s="21">
        <v>0</v>
      </c>
      <c r="P46" s="21"/>
      <c r="Q46" s="21">
        <v>0</v>
      </c>
      <c r="S46" s="40">
        <v>0</v>
      </c>
      <c r="U46" s="88">
        <v>0</v>
      </c>
    </row>
    <row r="47" spans="1:21" x14ac:dyDescent="0.2">
      <c r="A47" s="3"/>
      <c r="C47" s="36" t="s">
        <v>101</v>
      </c>
      <c r="E47" s="108" t="s">
        <v>266</v>
      </c>
      <c r="G47" s="2" t="s">
        <v>209</v>
      </c>
      <c r="H47" s="2" t="s">
        <v>63</v>
      </c>
      <c r="I47" s="1">
        <v>-10</v>
      </c>
      <c r="K47" s="6">
        <v>480446.2</v>
      </c>
      <c r="L47" s="20"/>
      <c r="M47" s="21">
        <v>528491</v>
      </c>
      <c r="N47" s="21"/>
      <c r="O47" s="21">
        <v>0</v>
      </c>
      <c r="P47" s="21"/>
      <c r="Q47" s="21">
        <v>0</v>
      </c>
      <c r="S47" s="40">
        <v>0</v>
      </c>
      <c r="T47" s="41"/>
      <c r="U47" s="88">
        <v>0</v>
      </c>
    </row>
    <row r="48" spans="1:21" x14ac:dyDescent="0.2">
      <c r="A48" s="3"/>
      <c r="C48" s="36" t="s">
        <v>106</v>
      </c>
      <c r="E48" s="108" t="s">
        <v>266</v>
      </c>
      <c r="G48" s="2" t="s">
        <v>209</v>
      </c>
      <c r="H48" s="2" t="s">
        <v>63</v>
      </c>
      <c r="I48" s="1">
        <v>-10</v>
      </c>
      <c r="K48" s="23">
        <v>21029.71</v>
      </c>
      <c r="L48" s="20"/>
      <c r="M48" s="65">
        <v>23133</v>
      </c>
      <c r="N48" s="21"/>
      <c r="O48" s="65">
        <v>0</v>
      </c>
      <c r="P48" s="21"/>
      <c r="Q48" s="65">
        <v>0</v>
      </c>
      <c r="S48" s="40">
        <v>0</v>
      </c>
      <c r="T48" s="41"/>
      <c r="U48" s="88">
        <v>0</v>
      </c>
    </row>
    <row r="49" spans="1:21" x14ac:dyDescent="0.2">
      <c r="A49" s="3"/>
      <c r="C49" s="42"/>
      <c r="E49" s="2"/>
      <c r="G49" s="2"/>
      <c r="H49" s="2"/>
      <c r="I49" s="1"/>
      <c r="K49" s="6"/>
      <c r="M49" s="11"/>
      <c r="N49" s="11"/>
      <c r="O49" s="11"/>
      <c r="P49" s="11"/>
      <c r="Q49" s="11"/>
      <c r="S49" s="40"/>
      <c r="U49" s="88"/>
    </row>
    <row r="50" spans="1:21" x14ac:dyDescent="0.2">
      <c r="A50" s="3"/>
      <c r="C50" s="42" t="s">
        <v>161</v>
      </c>
      <c r="E50" s="2"/>
      <c r="G50" s="2"/>
      <c r="H50" s="2"/>
      <c r="I50" s="1"/>
      <c r="K50" s="6">
        <f>+SUBTOTAL(9,K43:K49)</f>
        <v>2153262.1</v>
      </c>
      <c r="M50" s="11">
        <f>+SUBTOTAL(9,M43:M49)</f>
        <v>2368588</v>
      </c>
      <c r="N50" s="11"/>
      <c r="O50" s="11">
        <f>+SUBTOTAL(9,O43:O49)</f>
        <v>0</v>
      </c>
      <c r="P50" s="11"/>
      <c r="Q50" s="11">
        <f>+SUBTOTAL(9,Q43:Q49)</f>
        <v>0</v>
      </c>
      <c r="S50" s="40">
        <f>Q50/K50*100</f>
        <v>0</v>
      </c>
      <c r="U50" s="88">
        <v>0</v>
      </c>
    </row>
    <row r="51" spans="1:21" x14ac:dyDescent="0.2">
      <c r="A51" s="3"/>
      <c r="C51" s="42"/>
      <c r="E51" s="2"/>
      <c r="G51" s="2"/>
      <c r="H51" s="2"/>
      <c r="I51" s="1"/>
      <c r="K51" s="6"/>
      <c r="M51" s="11"/>
      <c r="N51" s="11"/>
      <c r="O51" s="11"/>
      <c r="P51" s="11"/>
      <c r="Q51" s="11"/>
      <c r="S51" s="40"/>
      <c r="U51" s="88"/>
    </row>
    <row r="52" spans="1:21" x14ac:dyDescent="0.2">
      <c r="A52" s="3">
        <v>312</v>
      </c>
      <c r="C52" s="4" t="s">
        <v>25</v>
      </c>
      <c r="K52" s="6"/>
      <c r="M52" s="11"/>
      <c r="N52" s="11"/>
      <c r="O52" s="11"/>
      <c r="P52" s="11"/>
      <c r="Q52" s="11"/>
      <c r="S52" s="40"/>
      <c r="U52" s="88"/>
    </row>
    <row r="53" spans="1:21" x14ac:dyDescent="0.2">
      <c r="A53" s="3"/>
      <c r="C53" s="34" t="s">
        <v>94</v>
      </c>
      <c r="E53" s="108">
        <v>60813</v>
      </c>
      <c r="G53" s="31" t="s">
        <v>210</v>
      </c>
      <c r="H53" s="31" t="s">
        <v>63</v>
      </c>
      <c r="I53" s="43">
        <v>-13</v>
      </c>
      <c r="K53" s="6">
        <v>685667780.85000002</v>
      </c>
      <c r="M53" s="11">
        <v>129987925</v>
      </c>
      <c r="N53" s="11"/>
      <c r="O53" s="11">
        <v>644816667</v>
      </c>
      <c r="P53" s="11"/>
      <c r="Q53" s="11">
        <v>16019092</v>
      </c>
      <c r="S53" s="40">
        <v>2.34</v>
      </c>
      <c r="U53" s="88">
        <v>40.299999999999997</v>
      </c>
    </row>
    <row r="54" spans="1:21" x14ac:dyDescent="0.2">
      <c r="A54" s="3"/>
      <c r="C54" s="34" t="s">
        <v>95</v>
      </c>
      <c r="E54" s="108">
        <v>60813</v>
      </c>
      <c r="G54" s="31" t="s">
        <v>210</v>
      </c>
      <c r="H54" s="31" t="s">
        <v>63</v>
      </c>
      <c r="I54" s="43">
        <v>-13</v>
      </c>
      <c r="K54" s="6">
        <v>73202109.879999995</v>
      </c>
      <c r="M54" s="11">
        <v>23493665</v>
      </c>
      <c r="N54" s="11"/>
      <c r="O54" s="11">
        <v>59224719</v>
      </c>
      <c r="P54" s="11"/>
      <c r="Q54" s="11">
        <v>1496343</v>
      </c>
      <c r="S54" s="40">
        <v>2.04</v>
      </c>
      <c r="U54" s="88">
        <v>39.6</v>
      </c>
    </row>
    <row r="55" spans="1:21" x14ac:dyDescent="0.2">
      <c r="A55" s="3"/>
      <c r="C55" s="36" t="s">
        <v>102</v>
      </c>
      <c r="E55" s="108">
        <v>43524</v>
      </c>
      <c r="G55" s="2" t="s">
        <v>210</v>
      </c>
      <c r="H55" s="2" t="s">
        <v>63</v>
      </c>
      <c r="I55" s="1">
        <v>-4</v>
      </c>
      <c r="K55" s="6">
        <v>7916857.0700000003</v>
      </c>
      <c r="L55" s="20"/>
      <c r="M55" s="21">
        <v>8233531</v>
      </c>
      <c r="N55" s="21"/>
      <c r="O55" s="21">
        <v>0</v>
      </c>
      <c r="P55" s="21"/>
      <c r="Q55" s="21">
        <v>0</v>
      </c>
      <c r="S55" s="40">
        <v>0</v>
      </c>
      <c r="U55" s="88">
        <v>0</v>
      </c>
    </row>
    <row r="56" spans="1:21" x14ac:dyDescent="0.2">
      <c r="A56" s="3"/>
      <c r="C56" s="36" t="s">
        <v>103</v>
      </c>
      <c r="E56" s="108">
        <v>43524</v>
      </c>
      <c r="G56" s="2" t="s">
        <v>210</v>
      </c>
      <c r="H56" s="2" t="s">
        <v>63</v>
      </c>
      <c r="I56" s="1">
        <v>-4</v>
      </c>
      <c r="K56" s="6">
        <v>1476288.33</v>
      </c>
      <c r="L56" s="20"/>
      <c r="M56" s="21">
        <v>1535340</v>
      </c>
      <c r="N56" s="21"/>
      <c r="O56" s="21">
        <v>0</v>
      </c>
      <c r="P56" s="21"/>
      <c r="Q56" s="21">
        <v>0</v>
      </c>
      <c r="S56" s="40">
        <v>0</v>
      </c>
      <c r="U56" s="88">
        <v>0</v>
      </c>
    </row>
    <row r="57" spans="1:21" x14ac:dyDescent="0.2">
      <c r="A57" s="3"/>
      <c r="C57" s="36" t="s">
        <v>104</v>
      </c>
      <c r="E57" s="108">
        <v>46934</v>
      </c>
      <c r="G57" s="2" t="s">
        <v>210</v>
      </c>
      <c r="H57" s="2" t="s">
        <v>63</v>
      </c>
      <c r="I57" s="1">
        <v>-4</v>
      </c>
      <c r="K57" s="6">
        <v>475691478.30000001</v>
      </c>
      <c r="L57" s="20"/>
      <c r="M57" s="21">
        <v>112434187</v>
      </c>
      <c r="N57" s="21"/>
      <c r="O57" s="21">
        <v>382284950</v>
      </c>
      <c r="P57" s="21"/>
      <c r="Q57" s="21">
        <v>48604902</v>
      </c>
      <c r="S57" s="40">
        <v>10.220000000000001</v>
      </c>
      <c r="U57" s="88">
        <v>7.9</v>
      </c>
    </row>
    <row r="58" spans="1:21" x14ac:dyDescent="0.2">
      <c r="A58" s="3"/>
      <c r="C58" s="36" t="s">
        <v>105</v>
      </c>
      <c r="E58" s="108">
        <v>46934</v>
      </c>
      <c r="G58" s="2" t="s">
        <v>210</v>
      </c>
      <c r="H58" s="2" t="s">
        <v>63</v>
      </c>
      <c r="I58" s="1">
        <v>-4</v>
      </c>
      <c r="K58" s="6">
        <v>335830028.20999998</v>
      </c>
      <c r="L58" s="20"/>
      <c r="M58" s="21">
        <v>110279694</v>
      </c>
      <c r="N58" s="21"/>
      <c r="O58" s="21">
        <v>238983535</v>
      </c>
      <c r="P58" s="21"/>
      <c r="Q58" s="21">
        <v>30333856</v>
      </c>
      <c r="S58" s="40">
        <v>9.0299999999999994</v>
      </c>
      <c r="U58" s="88">
        <v>7.9</v>
      </c>
    </row>
    <row r="59" spans="1:21" x14ac:dyDescent="0.2">
      <c r="A59" s="3"/>
      <c r="C59" s="36" t="s">
        <v>107</v>
      </c>
      <c r="E59" s="108">
        <v>49125</v>
      </c>
      <c r="G59" s="2" t="s">
        <v>210</v>
      </c>
      <c r="H59" s="2" t="s">
        <v>63</v>
      </c>
      <c r="I59" s="1">
        <v>-7</v>
      </c>
      <c r="K59" s="6">
        <v>140930830.94</v>
      </c>
      <c r="L59" s="20"/>
      <c r="M59" s="21">
        <v>71240328</v>
      </c>
      <c r="N59" s="21"/>
      <c r="O59" s="21">
        <v>79555661</v>
      </c>
      <c r="P59" s="21"/>
      <c r="Q59" s="21">
        <v>5851309</v>
      </c>
      <c r="S59" s="40">
        <v>4.1500000000000004</v>
      </c>
      <c r="U59" s="88">
        <v>13.6</v>
      </c>
    </row>
    <row r="60" spans="1:21" x14ac:dyDescent="0.2">
      <c r="A60" s="3"/>
      <c r="C60" s="36" t="s">
        <v>108</v>
      </c>
      <c r="E60" s="108">
        <v>49125</v>
      </c>
      <c r="G60" s="2" t="s">
        <v>210</v>
      </c>
      <c r="H60" s="2" t="s">
        <v>63</v>
      </c>
      <c r="I60" s="1">
        <v>-7</v>
      </c>
      <c r="K60" s="6">
        <v>369600397.56999999</v>
      </c>
      <c r="L60" s="20"/>
      <c r="M60" s="21">
        <v>124256311</v>
      </c>
      <c r="N60" s="21"/>
      <c r="O60" s="21">
        <v>271216114</v>
      </c>
      <c r="P60" s="21"/>
      <c r="Q60" s="21">
        <v>20012935</v>
      </c>
      <c r="S60" s="40">
        <v>5.41</v>
      </c>
      <c r="U60" s="88">
        <v>13.6</v>
      </c>
    </row>
    <row r="61" spans="1:21" x14ac:dyDescent="0.2">
      <c r="A61" s="3"/>
      <c r="C61" s="36" t="s">
        <v>109</v>
      </c>
      <c r="E61" s="108">
        <v>49125</v>
      </c>
      <c r="G61" s="2" t="s">
        <v>210</v>
      </c>
      <c r="H61" s="2" t="s">
        <v>63</v>
      </c>
      <c r="I61" s="1">
        <v>-7</v>
      </c>
      <c r="K61" s="6">
        <v>279599047.73000002</v>
      </c>
      <c r="L61" s="20"/>
      <c r="M61" s="21">
        <v>86888301</v>
      </c>
      <c r="N61" s="21"/>
      <c r="O61" s="21">
        <v>212282680</v>
      </c>
      <c r="P61" s="21"/>
      <c r="Q61" s="21">
        <v>15702155</v>
      </c>
      <c r="S61" s="40">
        <v>5.62</v>
      </c>
      <c r="U61" s="88">
        <v>13.5</v>
      </c>
    </row>
    <row r="62" spans="1:21" x14ac:dyDescent="0.2">
      <c r="A62" s="3"/>
      <c r="C62" s="36" t="s">
        <v>110</v>
      </c>
      <c r="E62" s="108">
        <v>50221</v>
      </c>
      <c r="G62" s="2" t="s">
        <v>210</v>
      </c>
      <c r="H62" s="2" t="s">
        <v>63</v>
      </c>
      <c r="I62" s="1">
        <v>-7</v>
      </c>
      <c r="K62" s="6">
        <v>446413638.44</v>
      </c>
      <c r="L62" s="20"/>
      <c r="M62" s="21">
        <v>198136005</v>
      </c>
      <c r="N62" s="21"/>
      <c r="O62" s="21">
        <v>279526588</v>
      </c>
      <c r="P62" s="21"/>
      <c r="Q62" s="21">
        <v>17226482</v>
      </c>
      <c r="S62" s="40">
        <v>3.86</v>
      </c>
      <c r="U62" s="88">
        <v>16.2</v>
      </c>
    </row>
    <row r="63" spans="1:21" x14ac:dyDescent="0.2">
      <c r="A63" s="3"/>
      <c r="C63" s="36" t="s">
        <v>111</v>
      </c>
      <c r="E63" s="108">
        <v>50221</v>
      </c>
      <c r="G63" s="2" t="s">
        <v>210</v>
      </c>
      <c r="H63" s="2" t="s">
        <v>63</v>
      </c>
      <c r="I63" s="1">
        <v>-7</v>
      </c>
      <c r="K63" s="6">
        <v>935918754.50999999</v>
      </c>
      <c r="L63" s="20"/>
      <c r="M63" s="21">
        <v>213147201</v>
      </c>
      <c r="N63" s="21"/>
      <c r="O63" s="21">
        <v>788285866</v>
      </c>
      <c r="P63" s="21"/>
      <c r="Q63" s="21">
        <v>48124481</v>
      </c>
      <c r="S63" s="40">
        <v>5.14</v>
      </c>
      <c r="U63" s="88">
        <v>16.399999999999999</v>
      </c>
    </row>
    <row r="64" spans="1:21" x14ac:dyDescent="0.2">
      <c r="A64" s="85"/>
      <c r="C64" s="36" t="s">
        <v>112</v>
      </c>
      <c r="E64" s="108">
        <v>49125</v>
      </c>
      <c r="G64" s="2" t="s">
        <v>210</v>
      </c>
      <c r="H64" s="2" t="s">
        <v>63</v>
      </c>
      <c r="I64" s="1">
        <v>-7</v>
      </c>
      <c r="K64" s="6">
        <v>71576383.689999998</v>
      </c>
      <c r="L64" s="20"/>
      <c r="M64" s="21">
        <v>65165290</v>
      </c>
      <c r="N64" s="21"/>
      <c r="O64" s="21">
        <v>11421441</v>
      </c>
      <c r="P64" s="21"/>
      <c r="Q64" s="21">
        <v>840470</v>
      </c>
      <c r="S64" s="40">
        <v>1.17</v>
      </c>
      <c r="U64" s="88">
        <v>13.6</v>
      </c>
    </row>
    <row r="65" spans="1:21" x14ac:dyDescent="0.2">
      <c r="A65" s="3"/>
      <c r="C65" s="36" t="s">
        <v>113</v>
      </c>
      <c r="E65" s="108">
        <v>50221</v>
      </c>
      <c r="G65" s="2" t="s">
        <v>210</v>
      </c>
      <c r="H65" s="2" t="s">
        <v>63</v>
      </c>
      <c r="I65" s="1">
        <v>-7</v>
      </c>
      <c r="K65" s="17">
        <v>120240144.84999999</v>
      </c>
      <c r="L65" s="20"/>
      <c r="M65" s="21">
        <v>47910875</v>
      </c>
      <c r="N65" s="21"/>
      <c r="O65" s="21">
        <v>80746080</v>
      </c>
      <c r="P65" s="21"/>
      <c r="Q65" s="21">
        <v>4943581</v>
      </c>
      <c r="S65" s="40">
        <v>4.1100000000000003</v>
      </c>
      <c r="U65" s="88">
        <v>16.3</v>
      </c>
    </row>
    <row r="66" spans="1:21" x14ac:dyDescent="0.2">
      <c r="A66" s="3"/>
      <c r="C66" s="36" t="s">
        <v>114</v>
      </c>
      <c r="E66" s="108">
        <v>50221</v>
      </c>
      <c r="G66" s="2" t="s">
        <v>210</v>
      </c>
      <c r="H66" s="2" t="s">
        <v>63</v>
      </c>
      <c r="I66" s="1">
        <v>-7</v>
      </c>
      <c r="K66" s="23">
        <v>255524659.97999999</v>
      </c>
      <c r="L66" s="20"/>
      <c r="M66" s="21">
        <v>111014196</v>
      </c>
      <c r="N66" s="21"/>
      <c r="O66" s="21">
        <v>162397190</v>
      </c>
      <c r="P66" s="21"/>
      <c r="Q66" s="21">
        <v>9894872</v>
      </c>
      <c r="S66" s="40">
        <v>3.87</v>
      </c>
      <c r="U66" s="88">
        <v>16.399999999999999</v>
      </c>
    </row>
    <row r="67" spans="1:21" x14ac:dyDescent="0.2">
      <c r="A67" s="3"/>
      <c r="E67" s="2"/>
      <c r="G67" s="2"/>
      <c r="H67" s="2"/>
      <c r="I67" s="1"/>
      <c r="K67" s="6"/>
      <c r="M67" s="25"/>
      <c r="N67" s="11"/>
      <c r="O67" s="25"/>
      <c r="P67" s="11"/>
      <c r="Q67" s="25"/>
      <c r="S67" s="40"/>
      <c r="U67" s="88"/>
    </row>
    <row r="68" spans="1:21" x14ac:dyDescent="0.2">
      <c r="A68" s="3"/>
      <c r="C68" s="42" t="s">
        <v>26</v>
      </c>
      <c r="E68" s="2"/>
      <c r="G68" s="2"/>
      <c r="H68" s="2"/>
      <c r="I68" s="1"/>
      <c r="K68" s="6">
        <f>+SUBTOTAL(9,K53:K67)</f>
        <v>4199588400.3499999</v>
      </c>
      <c r="M68" s="11">
        <f>+SUBTOTAL(9,M53:M67)</f>
        <v>1303722849</v>
      </c>
      <c r="N68" s="11"/>
      <c r="O68" s="11">
        <f>+SUBTOTAL(9,O53:O67)</f>
        <v>3210741491</v>
      </c>
      <c r="P68" s="11"/>
      <c r="Q68" s="11">
        <f>+SUBTOTAL(9,Q53:Q67)</f>
        <v>219050478</v>
      </c>
      <c r="S68" s="40">
        <f>Q68/K68*100</f>
        <v>5.2159987388703142</v>
      </c>
      <c r="U68" s="88">
        <f>ROUND(O68/Q68,1)</f>
        <v>14.7</v>
      </c>
    </row>
    <row r="69" spans="1:21" ht="15.75" x14ac:dyDescent="0.25">
      <c r="C69" s="98"/>
    </row>
    <row r="70" spans="1:21" x14ac:dyDescent="0.2">
      <c r="A70" s="3">
        <v>312.10000000000002</v>
      </c>
      <c r="C70" s="34" t="s">
        <v>157</v>
      </c>
      <c r="E70" s="2"/>
      <c r="G70" s="2"/>
      <c r="H70" s="2"/>
      <c r="I70" s="1"/>
      <c r="K70" s="6"/>
      <c r="M70" s="11"/>
      <c r="N70" s="11"/>
      <c r="O70" s="11"/>
      <c r="P70" s="11"/>
      <c r="Q70" s="11"/>
      <c r="S70" s="40"/>
      <c r="U70" s="88"/>
    </row>
    <row r="71" spans="1:21" x14ac:dyDescent="0.2">
      <c r="A71" s="3"/>
      <c r="C71" s="34" t="s">
        <v>203</v>
      </c>
      <c r="E71" s="108">
        <v>45565</v>
      </c>
      <c r="G71" s="2" t="s">
        <v>211</v>
      </c>
      <c r="H71" s="2" t="s">
        <v>63</v>
      </c>
      <c r="I71" s="1">
        <v>0</v>
      </c>
      <c r="K71" s="17">
        <v>4473565.59</v>
      </c>
      <c r="L71" s="20"/>
      <c r="M71" s="21">
        <v>4107270</v>
      </c>
      <c r="N71" s="21"/>
      <c r="O71" s="21">
        <v>366296</v>
      </c>
      <c r="P71" s="21"/>
      <c r="Q71" s="21">
        <v>41157</v>
      </c>
      <c r="S71" s="131" t="s">
        <v>134</v>
      </c>
      <c r="U71" s="131" t="s">
        <v>134</v>
      </c>
    </row>
    <row r="72" spans="1:21" x14ac:dyDescent="0.2">
      <c r="A72" s="3"/>
      <c r="C72" s="34" t="s">
        <v>204</v>
      </c>
      <c r="E72" s="108">
        <v>45199</v>
      </c>
      <c r="G72" s="2" t="s">
        <v>211</v>
      </c>
      <c r="H72" s="2" t="s">
        <v>63</v>
      </c>
      <c r="I72" s="1">
        <v>0</v>
      </c>
      <c r="K72" s="17">
        <v>4610665.2300000004</v>
      </c>
      <c r="L72" s="20"/>
      <c r="M72" s="21">
        <v>4339188</v>
      </c>
      <c r="N72" s="21"/>
      <c r="O72" s="21">
        <v>271477</v>
      </c>
      <c r="P72" s="21"/>
      <c r="Q72" s="21">
        <v>42418</v>
      </c>
      <c r="S72" s="131" t="s">
        <v>134</v>
      </c>
      <c r="U72" s="131" t="s">
        <v>134</v>
      </c>
    </row>
    <row r="73" spans="1:21" x14ac:dyDescent="0.2">
      <c r="A73" s="3"/>
      <c r="C73" s="36" t="s">
        <v>199</v>
      </c>
      <c r="E73" s="108">
        <v>44135</v>
      </c>
      <c r="G73" s="2" t="s">
        <v>211</v>
      </c>
      <c r="H73" s="2" t="s">
        <v>63</v>
      </c>
      <c r="I73" s="1">
        <v>0</v>
      </c>
      <c r="K73" s="6">
        <v>13208176.67</v>
      </c>
      <c r="L73" s="20"/>
      <c r="M73" s="21">
        <v>13150171</v>
      </c>
      <c r="N73" s="21"/>
      <c r="O73" s="21">
        <v>58006</v>
      </c>
      <c r="P73" s="21"/>
      <c r="Q73" s="21">
        <v>173027</v>
      </c>
      <c r="S73" s="131" t="s">
        <v>134</v>
      </c>
      <c r="U73" s="131" t="s">
        <v>134</v>
      </c>
    </row>
    <row r="74" spans="1:21" x14ac:dyDescent="0.2">
      <c r="A74" s="3"/>
      <c r="C74" s="36" t="s">
        <v>200</v>
      </c>
      <c r="E74" s="108">
        <v>44530</v>
      </c>
      <c r="G74" s="2" t="s">
        <v>211</v>
      </c>
      <c r="H74" s="2" t="s">
        <v>63</v>
      </c>
      <c r="I74" s="1">
        <v>0</v>
      </c>
      <c r="K74" s="6">
        <v>19802080.260000002</v>
      </c>
      <c r="L74" s="20"/>
      <c r="M74" s="21">
        <v>18784748</v>
      </c>
      <c r="N74" s="21"/>
      <c r="O74" s="21">
        <v>1017332</v>
      </c>
      <c r="P74" s="21"/>
      <c r="Q74" s="21">
        <v>813866</v>
      </c>
      <c r="S74" s="131" t="s">
        <v>134</v>
      </c>
      <c r="U74" s="131" t="s">
        <v>134</v>
      </c>
    </row>
    <row r="75" spans="1:21" x14ac:dyDescent="0.2">
      <c r="A75" s="3"/>
      <c r="C75" s="36" t="s">
        <v>201</v>
      </c>
      <c r="E75" s="108">
        <v>44561</v>
      </c>
      <c r="G75" s="2" t="s">
        <v>211</v>
      </c>
      <c r="H75" s="2" t="s">
        <v>63</v>
      </c>
      <c r="I75" s="1">
        <v>0</v>
      </c>
      <c r="K75" s="6">
        <v>2100620.94</v>
      </c>
      <c r="L75" s="20"/>
      <c r="M75" s="21">
        <v>2096829</v>
      </c>
      <c r="N75" s="21"/>
      <c r="O75" s="21">
        <v>3792</v>
      </c>
      <c r="P75" s="21"/>
      <c r="Q75" s="21">
        <v>1681</v>
      </c>
      <c r="S75" s="131" t="s">
        <v>134</v>
      </c>
      <c r="U75" s="131" t="s">
        <v>134</v>
      </c>
    </row>
    <row r="76" spans="1:21" x14ac:dyDescent="0.2">
      <c r="A76" s="3"/>
      <c r="C76" s="36" t="s">
        <v>202</v>
      </c>
      <c r="E76" s="108">
        <v>45565</v>
      </c>
      <c r="G76" s="2" t="s">
        <v>211</v>
      </c>
      <c r="H76" s="2" t="s">
        <v>63</v>
      </c>
      <c r="I76" s="1">
        <v>0</v>
      </c>
      <c r="K76" s="6">
        <v>32692663.870000001</v>
      </c>
      <c r="L76" s="20"/>
      <c r="M76" s="21">
        <v>27811650</v>
      </c>
      <c r="N76" s="21"/>
      <c r="O76" s="21">
        <v>4881014</v>
      </c>
      <c r="P76" s="21"/>
      <c r="Q76" s="21">
        <v>876163</v>
      </c>
      <c r="S76" s="131" t="s">
        <v>134</v>
      </c>
      <c r="U76" s="131" t="s">
        <v>134</v>
      </c>
    </row>
    <row r="77" spans="1:21" s="13" customFormat="1" x14ac:dyDescent="0.2">
      <c r="A77" s="100"/>
      <c r="B77" s="97"/>
      <c r="C77" s="101" t="s">
        <v>112</v>
      </c>
      <c r="E77" s="111">
        <v>44561</v>
      </c>
      <c r="G77" s="15" t="s">
        <v>211</v>
      </c>
      <c r="H77" s="15" t="s">
        <v>63</v>
      </c>
      <c r="I77" s="16">
        <v>0</v>
      </c>
      <c r="K77" s="23">
        <v>1901133.18</v>
      </c>
      <c r="L77" s="102"/>
      <c r="M77" s="65">
        <v>1901133</v>
      </c>
      <c r="N77" s="99"/>
      <c r="O77" s="65">
        <v>0</v>
      </c>
      <c r="P77" s="99"/>
      <c r="Q77" s="65">
        <v>0</v>
      </c>
      <c r="S77" s="103">
        <v>0</v>
      </c>
      <c r="U77" s="104">
        <v>0</v>
      </c>
    </row>
    <row r="78" spans="1:21" x14ac:dyDescent="0.2">
      <c r="A78" s="3"/>
      <c r="C78" s="42"/>
      <c r="E78" s="2"/>
      <c r="G78" s="2"/>
      <c r="H78" s="2"/>
      <c r="I78" s="1"/>
      <c r="K78" s="6"/>
      <c r="M78" s="11"/>
      <c r="N78" s="11"/>
      <c r="O78" s="11"/>
      <c r="P78" s="11"/>
      <c r="Q78" s="11"/>
      <c r="S78" s="40"/>
      <c r="U78" s="88"/>
    </row>
    <row r="79" spans="1:21" x14ac:dyDescent="0.2">
      <c r="A79" s="3"/>
      <c r="C79" s="42" t="s">
        <v>158</v>
      </c>
      <c r="E79" s="2"/>
      <c r="G79" s="2"/>
      <c r="H79" s="2"/>
      <c r="I79" s="1"/>
      <c r="K79" s="6">
        <f>+SUBTOTAL(9,K71:K78)</f>
        <v>78788905.74000001</v>
      </c>
      <c r="M79" s="11">
        <f>+SUBTOTAL(9,M71:M78)</f>
        <v>72190989</v>
      </c>
      <c r="N79" s="11"/>
      <c r="O79" s="11">
        <f>+SUBTOTAL(9,O71:O78)</f>
        <v>6597917</v>
      </c>
      <c r="P79" s="11"/>
      <c r="Q79" s="11">
        <f>+SUBTOTAL(9,Q71:Q78)</f>
        <v>1948312</v>
      </c>
      <c r="S79" s="131" t="s">
        <v>134</v>
      </c>
      <c r="U79" s="131" t="s">
        <v>134</v>
      </c>
    </row>
    <row r="80" spans="1:21" x14ac:dyDescent="0.2">
      <c r="A80" s="3"/>
      <c r="C80" s="42"/>
      <c r="E80" s="2"/>
      <c r="G80" s="2"/>
      <c r="H80" s="2"/>
      <c r="I80" s="1"/>
      <c r="K80" s="6"/>
      <c r="M80" s="11"/>
      <c r="N80" s="11"/>
      <c r="O80" s="11"/>
      <c r="P80" s="11"/>
      <c r="Q80" s="11"/>
      <c r="S80" s="40"/>
      <c r="U80" s="88"/>
    </row>
    <row r="81" spans="1:21" x14ac:dyDescent="0.2">
      <c r="A81" s="3">
        <v>314</v>
      </c>
      <c r="C81" s="4" t="s">
        <v>27</v>
      </c>
      <c r="K81" s="6"/>
      <c r="M81" s="11"/>
      <c r="N81" s="11"/>
      <c r="O81" s="11"/>
      <c r="P81" s="11"/>
      <c r="Q81" s="11"/>
      <c r="S81" s="40"/>
      <c r="U81" s="88"/>
    </row>
    <row r="82" spans="1:21" x14ac:dyDescent="0.2">
      <c r="A82" s="3"/>
      <c r="C82" s="36" t="s">
        <v>94</v>
      </c>
      <c r="E82" s="108">
        <v>60813</v>
      </c>
      <c r="G82" s="2" t="s">
        <v>212</v>
      </c>
      <c r="H82" s="2" t="s">
        <v>63</v>
      </c>
      <c r="I82" s="1">
        <v>-13</v>
      </c>
      <c r="K82" s="6">
        <v>92095706.200000003</v>
      </c>
      <c r="L82" s="20"/>
      <c r="M82" s="21">
        <v>23537987</v>
      </c>
      <c r="N82" s="21"/>
      <c r="O82" s="21">
        <v>80530161</v>
      </c>
      <c r="P82" s="21"/>
      <c r="Q82" s="21">
        <v>2081582</v>
      </c>
      <c r="S82" s="40">
        <v>2.2599999999999998</v>
      </c>
      <c r="U82" s="88">
        <v>38.700000000000003</v>
      </c>
    </row>
    <row r="83" spans="1:21" x14ac:dyDescent="0.2">
      <c r="A83" s="3"/>
      <c r="C83" s="36" t="s">
        <v>102</v>
      </c>
      <c r="E83" s="108">
        <v>43524</v>
      </c>
      <c r="G83" s="2" t="s">
        <v>212</v>
      </c>
      <c r="H83" s="2" t="s">
        <v>63</v>
      </c>
      <c r="I83" s="1">
        <v>-4</v>
      </c>
      <c r="K83" s="6">
        <v>250130.24</v>
      </c>
      <c r="L83" s="20"/>
      <c r="M83" s="21">
        <v>260135</v>
      </c>
      <c r="N83" s="21"/>
      <c r="O83" s="21">
        <v>0</v>
      </c>
      <c r="P83" s="21"/>
      <c r="Q83" s="21">
        <v>0</v>
      </c>
      <c r="S83" s="40">
        <v>0</v>
      </c>
      <c r="U83" s="88">
        <v>0</v>
      </c>
    </row>
    <row r="84" spans="1:21" x14ac:dyDescent="0.2">
      <c r="A84" s="3"/>
      <c r="C84" s="36" t="s">
        <v>103</v>
      </c>
      <c r="E84" s="108">
        <v>43524</v>
      </c>
      <c r="G84" s="2" t="s">
        <v>212</v>
      </c>
      <c r="H84" s="2" t="s">
        <v>63</v>
      </c>
      <c r="I84" s="1">
        <v>-4</v>
      </c>
      <c r="K84" s="6">
        <v>393782.15</v>
      </c>
      <c r="L84" s="20"/>
      <c r="M84" s="21">
        <v>409533</v>
      </c>
      <c r="N84" s="21"/>
      <c r="O84" s="21">
        <v>0</v>
      </c>
      <c r="P84" s="21"/>
      <c r="Q84" s="21">
        <v>0</v>
      </c>
      <c r="S84" s="40">
        <v>0</v>
      </c>
      <c r="U84" s="88">
        <v>0</v>
      </c>
    </row>
    <row r="85" spans="1:21" x14ac:dyDescent="0.2">
      <c r="A85" s="3"/>
      <c r="C85" s="36" t="s">
        <v>104</v>
      </c>
      <c r="E85" s="108">
        <v>46934</v>
      </c>
      <c r="G85" s="2" t="s">
        <v>212</v>
      </c>
      <c r="H85" s="2" t="s">
        <v>63</v>
      </c>
      <c r="I85" s="1">
        <v>-4</v>
      </c>
      <c r="K85" s="6">
        <v>51368471.060000002</v>
      </c>
      <c r="L85" s="20"/>
      <c r="M85" s="21">
        <v>10926704</v>
      </c>
      <c r="N85" s="21"/>
      <c r="O85" s="21">
        <v>42496506</v>
      </c>
      <c r="P85" s="21"/>
      <c r="Q85" s="21">
        <v>5443587</v>
      </c>
      <c r="S85" s="40">
        <v>10.6</v>
      </c>
      <c r="U85" s="88">
        <v>7.8</v>
      </c>
    </row>
    <row r="86" spans="1:21" x14ac:dyDescent="0.2">
      <c r="A86" s="3"/>
      <c r="C86" s="36" t="s">
        <v>108</v>
      </c>
      <c r="E86" s="108">
        <v>49125</v>
      </c>
      <c r="G86" s="2" t="s">
        <v>212</v>
      </c>
      <c r="H86" s="2" t="s">
        <v>63</v>
      </c>
      <c r="I86" s="1">
        <v>-7</v>
      </c>
      <c r="K86" s="6">
        <v>43274490.390000001</v>
      </c>
      <c r="L86" s="20"/>
      <c r="M86" s="21">
        <v>24793360</v>
      </c>
      <c r="N86" s="21"/>
      <c r="O86" s="21">
        <v>21510345</v>
      </c>
      <c r="P86" s="21"/>
      <c r="Q86" s="21">
        <v>1609887</v>
      </c>
      <c r="S86" s="40">
        <v>3.72</v>
      </c>
      <c r="U86" s="88">
        <v>13.4</v>
      </c>
    </row>
    <row r="87" spans="1:21" x14ac:dyDescent="0.2">
      <c r="A87" s="3"/>
      <c r="B87" s="94"/>
      <c r="C87" s="36" t="s">
        <v>109</v>
      </c>
      <c r="D87" s="9"/>
      <c r="E87" s="108">
        <v>49125</v>
      </c>
      <c r="F87" s="9"/>
      <c r="G87" s="2" t="s">
        <v>212</v>
      </c>
      <c r="H87" s="2" t="s">
        <v>63</v>
      </c>
      <c r="I87" s="1">
        <v>-7</v>
      </c>
      <c r="J87" s="9"/>
      <c r="K87" s="6">
        <v>37337160.32</v>
      </c>
      <c r="L87" s="20"/>
      <c r="M87" s="21">
        <v>21733856</v>
      </c>
      <c r="N87" s="21"/>
      <c r="O87" s="21">
        <v>18216906</v>
      </c>
      <c r="P87" s="21"/>
      <c r="Q87" s="21">
        <v>1380867</v>
      </c>
      <c r="R87" s="9"/>
      <c r="S87" s="40">
        <v>3.7</v>
      </c>
      <c r="U87" s="88">
        <v>13.2</v>
      </c>
    </row>
    <row r="88" spans="1:21" x14ac:dyDescent="0.2">
      <c r="A88" s="3"/>
      <c r="C88" s="36" t="s">
        <v>110</v>
      </c>
      <c r="E88" s="108">
        <v>50221</v>
      </c>
      <c r="G88" s="2" t="s">
        <v>212</v>
      </c>
      <c r="H88" s="2" t="s">
        <v>63</v>
      </c>
      <c r="I88" s="1">
        <v>-7</v>
      </c>
      <c r="K88" s="6">
        <v>52603066.5</v>
      </c>
      <c r="L88" s="20"/>
      <c r="M88" s="21">
        <v>23815317</v>
      </c>
      <c r="N88" s="21"/>
      <c r="O88" s="21">
        <v>32469964</v>
      </c>
      <c r="P88" s="21"/>
      <c r="Q88" s="21">
        <v>2036341</v>
      </c>
      <c r="S88" s="40">
        <v>3.87</v>
      </c>
      <c r="U88" s="88">
        <v>15.9</v>
      </c>
    </row>
    <row r="89" spans="1:21" x14ac:dyDescent="0.2">
      <c r="A89" s="3"/>
      <c r="C89" s="36" t="s">
        <v>111</v>
      </c>
      <c r="E89" s="108">
        <v>50221</v>
      </c>
      <c r="G89" s="2" t="s">
        <v>212</v>
      </c>
      <c r="H89" s="2" t="s">
        <v>63</v>
      </c>
      <c r="I89" s="1">
        <v>-7</v>
      </c>
      <c r="K89" s="23">
        <v>59246409.640000001</v>
      </c>
      <c r="L89" s="20"/>
      <c r="M89" s="21">
        <v>37713454</v>
      </c>
      <c r="N89" s="21"/>
      <c r="O89" s="21">
        <v>25680204</v>
      </c>
      <c r="P89" s="21"/>
      <c r="Q89" s="21">
        <v>1632207</v>
      </c>
      <c r="S89" s="40">
        <v>2.75</v>
      </c>
      <c r="U89" s="88">
        <v>15.7</v>
      </c>
    </row>
    <row r="90" spans="1:21" x14ac:dyDescent="0.2">
      <c r="A90" s="3"/>
      <c r="E90" s="108"/>
      <c r="G90" s="2"/>
      <c r="H90" s="2"/>
      <c r="I90" s="1"/>
      <c r="K90" s="6"/>
      <c r="M90" s="25"/>
      <c r="N90" s="11"/>
      <c r="O90" s="25"/>
      <c r="P90" s="11"/>
      <c r="Q90" s="25"/>
      <c r="S90" s="40"/>
      <c r="U90" s="88"/>
    </row>
    <row r="91" spans="1:21" x14ac:dyDescent="0.2">
      <c r="A91" s="3"/>
      <c r="C91" s="42" t="s">
        <v>28</v>
      </c>
      <c r="E91" s="2"/>
      <c r="G91" s="2"/>
      <c r="H91" s="2"/>
      <c r="I91" s="1"/>
      <c r="K91" s="6">
        <f>+SUBTOTAL(9,K82:K90)</f>
        <v>336569216.5</v>
      </c>
      <c r="M91" s="11">
        <f>+SUBTOTAL(9,M82:M90)</f>
        <v>143190346</v>
      </c>
      <c r="N91" s="11"/>
      <c r="O91" s="11">
        <f>+SUBTOTAL(9,O82:O90)</f>
        <v>220904086</v>
      </c>
      <c r="P91" s="11"/>
      <c r="Q91" s="11">
        <f>+SUBTOTAL(9,Q82:Q90)</f>
        <v>14184471</v>
      </c>
      <c r="S91" s="40">
        <f>Q91/K91*100</f>
        <v>4.214429099459843</v>
      </c>
      <c r="U91" s="88">
        <f>ROUND(O91/Q91,1)</f>
        <v>15.6</v>
      </c>
    </row>
    <row r="92" spans="1:21" x14ac:dyDescent="0.2">
      <c r="A92" s="3"/>
      <c r="C92" s="42"/>
      <c r="E92" s="2"/>
      <c r="G92" s="2"/>
      <c r="H92" s="2"/>
      <c r="I92" s="1"/>
      <c r="K92" s="6"/>
      <c r="M92" s="11"/>
      <c r="N92" s="11"/>
      <c r="O92" s="11"/>
      <c r="P92" s="11"/>
      <c r="Q92" s="11"/>
      <c r="S92" s="40"/>
      <c r="U92" s="88"/>
    </row>
    <row r="93" spans="1:21" x14ac:dyDescent="0.2">
      <c r="A93" s="3">
        <v>315</v>
      </c>
      <c r="C93" s="4" t="s">
        <v>29</v>
      </c>
      <c r="K93" s="6"/>
      <c r="M93" s="11"/>
      <c r="N93" s="11"/>
      <c r="O93" s="11"/>
      <c r="P93" s="11"/>
      <c r="Q93" s="11"/>
      <c r="S93" s="40"/>
      <c r="U93" s="88"/>
    </row>
    <row r="94" spans="1:21" x14ac:dyDescent="0.2">
      <c r="A94" s="3"/>
      <c r="C94" s="34" t="s">
        <v>94</v>
      </c>
      <c r="E94" s="108">
        <v>60813</v>
      </c>
      <c r="G94" s="31" t="s">
        <v>213</v>
      </c>
      <c r="H94" s="31" t="s">
        <v>63</v>
      </c>
      <c r="I94" s="43">
        <v>-13</v>
      </c>
      <c r="K94" s="6">
        <v>46199255.43</v>
      </c>
      <c r="M94" s="11">
        <v>11452971</v>
      </c>
      <c r="N94" s="11"/>
      <c r="O94" s="11">
        <v>40752188</v>
      </c>
      <c r="P94" s="11"/>
      <c r="Q94" s="11">
        <v>938759</v>
      </c>
      <c r="S94" s="40">
        <v>2.0299999999999998</v>
      </c>
      <c r="U94" s="88">
        <v>43.4</v>
      </c>
    </row>
    <row r="95" spans="1:21" x14ac:dyDescent="0.2">
      <c r="A95" s="3"/>
      <c r="C95" s="34" t="s">
        <v>95</v>
      </c>
      <c r="E95" s="108">
        <v>60813</v>
      </c>
      <c r="G95" s="31" t="s">
        <v>213</v>
      </c>
      <c r="H95" s="31" t="s">
        <v>63</v>
      </c>
      <c r="I95" s="43">
        <v>-13</v>
      </c>
      <c r="K95" s="6">
        <v>1415469.1</v>
      </c>
      <c r="M95" s="11">
        <v>848756</v>
      </c>
      <c r="N95" s="11"/>
      <c r="O95" s="11">
        <v>750724</v>
      </c>
      <c r="P95" s="11"/>
      <c r="Q95" s="11">
        <v>19987</v>
      </c>
      <c r="S95" s="40">
        <v>1.41</v>
      </c>
      <c r="U95" s="88">
        <v>37.6</v>
      </c>
    </row>
    <row r="96" spans="1:21" x14ac:dyDescent="0.2">
      <c r="A96" s="3"/>
      <c r="C96" s="36" t="s">
        <v>102</v>
      </c>
      <c r="E96" s="108">
        <v>43524</v>
      </c>
      <c r="G96" s="2" t="s">
        <v>213</v>
      </c>
      <c r="H96" s="2" t="s">
        <v>63</v>
      </c>
      <c r="I96" s="1">
        <v>-4</v>
      </c>
      <c r="K96" s="6">
        <v>3252466.89</v>
      </c>
      <c r="L96" s="20"/>
      <c r="M96" s="21">
        <v>3382566</v>
      </c>
      <c r="N96" s="21"/>
      <c r="O96" s="21">
        <v>0</v>
      </c>
      <c r="P96" s="21"/>
      <c r="Q96" s="21">
        <v>0</v>
      </c>
      <c r="S96" s="40">
        <v>0</v>
      </c>
      <c r="U96" s="88">
        <v>0</v>
      </c>
    </row>
    <row r="97" spans="1:21" x14ac:dyDescent="0.2">
      <c r="A97" s="3"/>
      <c r="C97" s="36" t="s">
        <v>103</v>
      </c>
      <c r="E97" s="108">
        <v>43524</v>
      </c>
      <c r="G97" s="2" t="s">
        <v>213</v>
      </c>
      <c r="H97" s="2" t="s">
        <v>63</v>
      </c>
      <c r="I97" s="1">
        <v>-4</v>
      </c>
      <c r="K97" s="6">
        <v>573582.12</v>
      </c>
      <c r="L97" s="20"/>
      <c r="M97" s="21">
        <v>596525</v>
      </c>
      <c r="N97" s="21"/>
      <c r="O97" s="21">
        <v>0</v>
      </c>
      <c r="P97" s="21"/>
      <c r="Q97" s="21">
        <v>0</v>
      </c>
      <c r="S97" s="40">
        <v>0</v>
      </c>
      <c r="U97" s="88">
        <v>0</v>
      </c>
    </row>
    <row r="98" spans="1:21" x14ac:dyDescent="0.2">
      <c r="A98" s="3"/>
      <c r="C98" s="36" t="s">
        <v>104</v>
      </c>
      <c r="E98" s="108">
        <v>46934</v>
      </c>
      <c r="G98" s="2" t="s">
        <v>213</v>
      </c>
      <c r="H98" s="2" t="s">
        <v>63</v>
      </c>
      <c r="I98" s="1">
        <v>-4</v>
      </c>
      <c r="K98" s="6">
        <v>16028996.369999999</v>
      </c>
      <c r="L98" s="20"/>
      <c r="M98" s="21">
        <v>7224123</v>
      </c>
      <c r="N98" s="21"/>
      <c r="O98" s="21">
        <v>9446033</v>
      </c>
      <c r="P98" s="21"/>
      <c r="Q98" s="21">
        <v>1188419</v>
      </c>
      <c r="S98" s="40">
        <v>7.41</v>
      </c>
      <c r="U98" s="88">
        <v>7.9</v>
      </c>
    </row>
    <row r="99" spans="1:21" x14ac:dyDescent="0.2">
      <c r="A99" s="3"/>
      <c r="C99" s="36" t="s">
        <v>105</v>
      </c>
      <c r="E99" s="108">
        <v>46934</v>
      </c>
      <c r="G99" s="2" t="s">
        <v>213</v>
      </c>
      <c r="H99" s="2" t="s">
        <v>63</v>
      </c>
      <c r="I99" s="1">
        <v>-4</v>
      </c>
      <c r="K99" s="6">
        <v>29324457.100000001</v>
      </c>
      <c r="L99" s="20"/>
      <c r="M99" s="21">
        <v>10389867</v>
      </c>
      <c r="N99" s="21"/>
      <c r="O99" s="21">
        <v>20107568</v>
      </c>
      <c r="P99" s="21"/>
      <c r="Q99" s="21">
        <v>2513446</v>
      </c>
      <c r="S99" s="40">
        <v>8.57</v>
      </c>
      <c r="U99" s="88">
        <v>8</v>
      </c>
    </row>
    <row r="100" spans="1:21" x14ac:dyDescent="0.2">
      <c r="A100" s="3"/>
      <c r="C100" s="36" t="s">
        <v>107</v>
      </c>
      <c r="E100" s="108">
        <v>49125</v>
      </c>
      <c r="G100" s="2" t="s">
        <v>213</v>
      </c>
      <c r="H100" s="2" t="s">
        <v>63</v>
      </c>
      <c r="I100" s="1">
        <v>-7</v>
      </c>
      <c r="K100" s="6">
        <v>12223379.51</v>
      </c>
      <c r="L100" s="20"/>
      <c r="M100" s="21">
        <v>6951331</v>
      </c>
      <c r="N100" s="21"/>
      <c r="O100" s="21">
        <v>6127685</v>
      </c>
      <c r="P100" s="21"/>
      <c r="Q100" s="21">
        <v>438368</v>
      </c>
      <c r="S100" s="40">
        <v>3.59</v>
      </c>
      <c r="U100" s="88">
        <v>14</v>
      </c>
    </row>
    <row r="101" spans="1:21" x14ac:dyDescent="0.2">
      <c r="A101" s="3"/>
      <c r="C101" s="36" t="s">
        <v>108</v>
      </c>
      <c r="E101" s="108">
        <v>49125</v>
      </c>
      <c r="G101" s="2" t="s">
        <v>213</v>
      </c>
      <c r="H101" s="2" t="s">
        <v>63</v>
      </c>
      <c r="I101" s="1">
        <v>-7</v>
      </c>
      <c r="K101" s="6">
        <v>13719112.619999999</v>
      </c>
      <c r="L101" s="20"/>
      <c r="M101" s="21">
        <v>8795425</v>
      </c>
      <c r="N101" s="21"/>
      <c r="O101" s="21">
        <v>5884026</v>
      </c>
      <c r="P101" s="21"/>
      <c r="Q101" s="21">
        <v>426215</v>
      </c>
      <c r="S101" s="40">
        <v>3.11</v>
      </c>
      <c r="U101" s="88">
        <v>13.8</v>
      </c>
    </row>
    <row r="102" spans="1:21" x14ac:dyDescent="0.2">
      <c r="A102" s="3"/>
      <c r="C102" s="36" t="s">
        <v>109</v>
      </c>
      <c r="E102" s="108">
        <v>49125</v>
      </c>
      <c r="G102" s="2" t="s">
        <v>213</v>
      </c>
      <c r="H102" s="2" t="s">
        <v>63</v>
      </c>
      <c r="I102" s="1">
        <v>-7</v>
      </c>
      <c r="K102" s="6">
        <v>21943434.370000001</v>
      </c>
      <c r="L102" s="20"/>
      <c r="M102" s="21">
        <v>11522428</v>
      </c>
      <c r="N102" s="21"/>
      <c r="O102" s="21">
        <v>11957047</v>
      </c>
      <c r="P102" s="21"/>
      <c r="Q102" s="21">
        <v>863812</v>
      </c>
      <c r="S102" s="40">
        <v>3.94</v>
      </c>
      <c r="U102" s="88">
        <v>13.8</v>
      </c>
    </row>
    <row r="103" spans="1:21" x14ac:dyDescent="0.2">
      <c r="A103" s="3"/>
      <c r="C103" s="36" t="s">
        <v>110</v>
      </c>
      <c r="E103" s="108">
        <v>50221</v>
      </c>
      <c r="G103" s="2" t="s">
        <v>213</v>
      </c>
      <c r="H103" s="2" t="s">
        <v>63</v>
      </c>
      <c r="I103" s="1">
        <v>-7</v>
      </c>
      <c r="K103" s="6">
        <v>33509060.030000001</v>
      </c>
      <c r="L103" s="20"/>
      <c r="M103" s="21">
        <v>26572938</v>
      </c>
      <c r="N103" s="21"/>
      <c r="O103" s="21">
        <v>9281756</v>
      </c>
      <c r="P103" s="21"/>
      <c r="Q103" s="21">
        <v>565558</v>
      </c>
      <c r="S103" s="40">
        <v>1.69</v>
      </c>
      <c r="U103" s="88">
        <v>16.399999999999999</v>
      </c>
    </row>
    <row r="104" spans="1:21" x14ac:dyDescent="0.2">
      <c r="A104" s="3"/>
      <c r="C104" s="36" t="s">
        <v>111</v>
      </c>
      <c r="E104" s="108">
        <v>50221</v>
      </c>
      <c r="G104" s="2" t="s">
        <v>213</v>
      </c>
      <c r="H104" s="2" t="s">
        <v>63</v>
      </c>
      <c r="I104" s="1">
        <v>-7</v>
      </c>
      <c r="K104" s="6">
        <v>52634601.799999997</v>
      </c>
      <c r="L104" s="20"/>
      <c r="M104" s="21">
        <v>22253545</v>
      </c>
      <c r="N104" s="21"/>
      <c r="O104" s="21">
        <v>34065479</v>
      </c>
      <c r="P104" s="21"/>
      <c r="Q104" s="21">
        <v>2028460</v>
      </c>
      <c r="S104" s="40">
        <v>3.85</v>
      </c>
      <c r="U104" s="88">
        <v>16.8</v>
      </c>
    </row>
    <row r="105" spans="1:21" x14ac:dyDescent="0.2">
      <c r="A105" s="3"/>
      <c r="C105" s="36" t="s">
        <v>112</v>
      </c>
      <c r="E105" s="108">
        <v>49125</v>
      </c>
      <c r="G105" s="2" t="s">
        <v>213</v>
      </c>
      <c r="H105" s="2" t="s">
        <v>63</v>
      </c>
      <c r="I105" s="1">
        <v>-7</v>
      </c>
      <c r="K105" s="6">
        <v>951198.87</v>
      </c>
      <c r="L105" s="20"/>
      <c r="M105" s="21">
        <v>383184</v>
      </c>
      <c r="N105" s="21"/>
      <c r="O105" s="21">
        <v>634599</v>
      </c>
      <c r="P105" s="21"/>
      <c r="Q105" s="21">
        <v>45362</v>
      </c>
      <c r="S105" s="40">
        <v>4.7699999999999996</v>
      </c>
      <c r="U105" s="88">
        <v>14</v>
      </c>
    </row>
    <row r="106" spans="1:21" x14ac:dyDescent="0.2">
      <c r="A106" s="3"/>
      <c r="C106" s="36" t="s">
        <v>113</v>
      </c>
      <c r="E106" s="108">
        <v>50221</v>
      </c>
      <c r="G106" s="2" t="s">
        <v>213</v>
      </c>
      <c r="H106" s="2" t="s">
        <v>63</v>
      </c>
      <c r="I106" s="1">
        <v>-7</v>
      </c>
      <c r="K106" s="6">
        <v>12041998.279999999</v>
      </c>
      <c r="L106" s="20"/>
      <c r="M106" s="21">
        <v>5575078</v>
      </c>
      <c r="N106" s="21"/>
      <c r="O106" s="21">
        <v>7309860</v>
      </c>
      <c r="P106" s="21"/>
      <c r="Q106" s="21">
        <v>431224</v>
      </c>
      <c r="S106" s="40">
        <v>3.58</v>
      </c>
      <c r="U106" s="88">
        <v>17</v>
      </c>
    </row>
    <row r="107" spans="1:21" x14ac:dyDescent="0.2">
      <c r="A107" s="3"/>
      <c r="C107" s="36" t="s">
        <v>114</v>
      </c>
      <c r="E107" s="108">
        <v>50221</v>
      </c>
      <c r="G107" s="2" t="s">
        <v>213</v>
      </c>
      <c r="H107" s="2" t="s">
        <v>63</v>
      </c>
      <c r="I107" s="1">
        <v>-7</v>
      </c>
      <c r="K107" s="23">
        <v>15148041.550000001</v>
      </c>
      <c r="L107" s="20"/>
      <c r="M107" s="21">
        <v>5031760</v>
      </c>
      <c r="N107" s="21"/>
      <c r="O107" s="21">
        <v>11176644</v>
      </c>
      <c r="P107" s="21"/>
      <c r="Q107" s="21">
        <v>658612</v>
      </c>
      <c r="S107" s="40">
        <v>4.3499999999999996</v>
      </c>
      <c r="U107" s="88">
        <v>17</v>
      </c>
    </row>
    <row r="108" spans="1:21" x14ac:dyDescent="0.2">
      <c r="A108" s="3"/>
      <c r="E108" s="2"/>
      <c r="G108" s="2"/>
      <c r="H108" s="2"/>
      <c r="I108" s="1"/>
      <c r="K108" s="6"/>
      <c r="M108" s="25"/>
      <c r="N108" s="11"/>
      <c r="O108" s="25"/>
      <c r="P108" s="11"/>
      <c r="Q108" s="25"/>
      <c r="S108" s="40"/>
      <c r="U108" s="88"/>
    </row>
    <row r="109" spans="1:21" x14ac:dyDescent="0.2">
      <c r="A109" s="3"/>
      <c r="C109" s="42" t="s">
        <v>30</v>
      </c>
      <c r="E109" s="2"/>
      <c r="G109" s="2"/>
      <c r="H109" s="2"/>
      <c r="I109" s="1"/>
      <c r="K109" s="6">
        <f>+SUBTOTAL(9,K94:K108)</f>
        <v>258965054.03999999</v>
      </c>
      <c r="M109" s="11">
        <f>+SUBTOTAL(9,M94:M108)</f>
        <v>120980497</v>
      </c>
      <c r="N109" s="11"/>
      <c r="O109" s="11">
        <f>+SUBTOTAL(9,O94:O108)</f>
        <v>157493609</v>
      </c>
      <c r="P109" s="11"/>
      <c r="Q109" s="11">
        <f>+SUBTOTAL(9,Q94:Q108)</f>
        <v>10118222</v>
      </c>
      <c r="S109" s="40">
        <f>Q109/K109*100</f>
        <v>3.9071766024604728</v>
      </c>
      <c r="U109" s="88">
        <f>ROUND(O109/Q109,1)</f>
        <v>15.6</v>
      </c>
    </row>
    <row r="110" spans="1:21" x14ac:dyDescent="0.2">
      <c r="A110" s="3"/>
      <c r="C110" s="42"/>
      <c r="E110" s="2"/>
      <c r="G110" s="2"/>
      <c r="H110" s="2"/>
      <c r="I110" s="1"/>
      <c r="K110" s="6"/>
      <c r="M110" s="11"/>
      <c r="N110" s="11"/>
      <c r="O110" s="11"/>
      <c r="P110" s="11"/>
      <c r="Q110" s="11"/>
      <c r="S110" s="40"/>
      <c r="U110" s="88"/>
    </row>
    <row r="111" spans="1:21" x14ac:dyDescent="0.2">
      <c r="A111" s="3">
        <v>316</v>
      </c>
      <c r="B111" s="93" t="s">
        <v>0</v>
      </c>
      <c r="C111" s="34" t="s">
        <v>188</v>
      </c>
      <c r="K111" s="6"/>
      <c r="M111" s="11"/>
      <c r="N111" s="11"/>
      <c r="O111" s="11"/>
      <c r="P111" s="11"/>
      <c r="Q111" s="11"/>
      <c r="S111" s="40"/>
      <c r="U111" s="88"/>
    </row>
    <row r="112" spans="1:21" x14ac:dyDescent="0.2">
      <c r="A112" s="3"/>
      <c r="C112" s="36" t="s">
        <v>94</v>
      </c>
      <c r="E112" s="108">
        <v>60813</v>
      </c>
      <c r="G112" s="2" t="s">
        <v>135</v>
      </c>
      <c r="H112" s="2" t="s">
        <v>63</v>
      </c>
      <c r="I112" s="1">
        <v>-13</v>
      </c>
      <c r="K112" s="6">
        <v>7631763.9800000004</v>
      </c>
      <c r="L112" s="20"/>
      <c r="M112" s="21">
        <v>1065766</v>
      </c>
      <c r="N112" s="21"/>
      <c r="O112" s="21">
        <v>7558127</v>
      </c>
      <c r="P112" s="21"/>
      <c r="Q112" s="21">
        <v>184304</v>
      </c>
      <c r="S112" s="40">
        <v>2.41</v>
      </c>
      <c r="U112" s="88">
        <v>41</v>
      </c>
    </row>
    <row r="113" spans="1:21" x14ac:dyDescent="0.2">
      <c r="A113" s="3"/>
      <c r="C113" s="34" t="s">
        <v>96</v>
      </c>
      <c r="E113" s="108">
        <v>51317</v>
      </c>
      <c r="G113" s="2" t="s">
        <v>135</v>
      </c>
      <c r="H113" s="2" t="s">
        <v>63</v>
      </c>
      <c r="I113" s="1">
        <v>-1</v>
      </c>
      <c r="K113" s="6">
        <v>4048517.93</v>
      </c>
      <c r="L113" s="20"/>
      <c r="M113" s="21">
        <v>1190089</v>
      </c>
      <c r="N113" s="21"/>
      <c r="O113" s="21">
        <v>2898914</v>
      </c>
      <c r="P113" s="21"/>
      <c r="Q113" s="21">
        <v>151150</v>
      </c>
      <c r="S113" s="40">
        <v>3.73</v>
      </c>
      <c r="U113" s="88">
        <v>19.2</v>
      </c>
    </row>
    <row r="114" spans="1:21" x14ac:dyDescent="0.2">
      <c r="A114" s="3"/>
      <c r="C114" s="36" t="s">
        <v>102</v>
      </c>
      <c r="E114" s="108">
        <v>43524</v>
      </c>
      <c r="G114" s="2" t="s">
        <v>135</v>
      </c>
      <c r="H114" s="2" t="s">
        <v>63</v>
      </c>
      <c r="I114" s="1">
        <v>-4</v>
      </c>
      <c r="K114" s="6">
        <v>68560.92</v>
      </c>
      <c r="L114" s="20"/>
      <c r="M114" s="21">
        <v>71303</v>
      </c>
      <c r="N114" s="21"/>
      <c r="O114" s="21">
        <v>0</v>
      </c>
      <c r="P114" s="21"/>
      <c r="Q114" s="21">
        <v>0</v>
      </c>
      <c r="S114" s="40">
        <v>0</v>
      </c>
      <c r="U114" s="88">
        <v>0</v>
      </c>
    </row>
    <row r="115" spans="1:21" x14ac:dyDescent="0.2">
      <c r="A115" s="3"/>
      <c r="C115" s="36" t="s">
        <v>103</v>
      </c>
      <c r="E115" s="108">
        <v>43524</v>
      </c>
      <c r="G115" s="2" t="s">
        <v>135</v>
      </c>
      <c r="H115" s="2" t="s">
        <v>63</v>
      </c>
      <c r="I115" s="1">
        <v>-4</v>
      </c>
      <c r="K115" s="6">
        <v>65561.27</v>
      </c>
      <c r="L115" s="20"/>
      <c r="M115" s="21">
        <v>68184</v>
      </c>
      <c r="N115" s="21"/>
      <c r="O115" s="21">
        <v>0</v>
      </c>
      <c r="P115" s="21"/>
      <c r="Q115" s="21">
        <v>0</v>
      </c>
      <c r="S115" s="40">
        <v>0</v>
      </c>
      <c r="U115" s="88">
        <v>0</v>
      </c>
    </row>
    <row r="116" spans="1:21" x14ac:dyDescent="0.2">
      <c r="A116" s="3"/>
      <c r="C116" s="36" t="s">
        <v>104</v>
      </c>
      <c r="E116" s="108">
        <v>46934</v>
      </c>
      <c r="G116" s="2" t="s">
        <v>135</v>
      </c>
      <c r="H116" s="2" t="s">
        <v>63</v>
      </c>
      <c r="I116" s="1">
        <v>-4</v>
      </c>
      <c r="K116" s="6">
        <v>7055459.6600000001</v>
      </c>
      <c r="L116" s="20"/>
      <c r="M116" s="21">
        <v>3561568</v>
      </c>
      <c r="N116" s="21"/>
      <c r="O116" s="21">
        <v>3776110</v>
      </c>
      <c r="P116" s="21"/>
      <c r="Q116" s="21">
        <v>480555</v>
      </c>
      <c r="S116" s="40">
        <v>6.81</v>
      </c>
      <c r="U116" s="88">
        <v>7.9</v>
      </c>
    </row>
    <row r="117" spans="1:21" x14ac:dyDescent="0.2">
      <c r="A117" s="85"/>
      <c r="C117" s="36" t="s">
        <v>107</v>
      </c>
      <c r="E117" s="108">
        <v>49125</v>
      </c>
      <c r="G117" s="2" t="s">
        <v>135</v>
      </c>
      <c r="H117" s="2" t="s">
        <v>63</v>
      </c>
      <c r="I117" s="1">
        <v>-7</v>
      </c>
      <c r="K117" s="6">
        <v>962012.25</v>
      </c>
      <c r="L117" s="20"/>
      <c r="M117" s="21">
        <v>927221</v>
      </c>
      <c r="N117" s="21"/>
      <c r="O117" s="21">
        <v>102132</v>
      </c>
      <c r="P117" s="21"/>
      <c r="Q117" s="21">
        <v>7567</v>
      </c>
      <c r="S117" s="40">
        <v>0.79</v>
      </c>
      <c r="U117" s="88">
        <v>13.5</v>
      </c>
    </row>
    <row r="118" spans="1:21" x14ac:dyDescent="0.2">
      <c r="A118" s="3"/>
      <c r="C118" s="36" t="s">
        <v>108</v>
      </c>
      <c r="E118" s="108">
        <v>49125</v>
      </c>
      <c r="G118" s="2" t="s">
        <v>135</v>
      </c>
      <c r="H118" s="2" t="s">
        <v>63</v>
      </c>
      <c r="I118" s="1">
        <v>-7</v>
      </c>
      <c r="K118" s="6">
        <v>1749100.53</v>
      </c>
      <c r="L118" s="20"/>
      <c r="M118" s="21">
        <v>1623519</v>
      </c>
      <c r="N118" s="21"/>
      <c r="O118" s="21">
        <v>248019</v>
      </c>
      <c r="P118" s="21"/>
      <c r="Q118" s="21">
        <v>18480</v>
      </c>
      <c r="S118" s="40">
        <v>1.06</v>
      </c>
      <c r="U118" s="88">
        <v>13.4</v>
      </c>
    </row>
    <row r="119" spans="1:21" x14ac:dyDescent="0.2">
      <c r="C119" s="36" t="s">
        <v>109</v>
      </c>
      <c r="E119" s="108">
        <v>49125</v>
      </c>
      <c r="G119" s="2" t="s">
        <v>135</v>
      </c>
      <c r="H119" s="2" t="s">
        <v>63</v>
      </c>
      <c r="I119" s="1">
        <v>-7</v>
      </c>
      <c r="K119" s="6">
        <v>1586836.68</v>
      </c>
      <c r="L119" s="20"/>
      <c r="M119" s="21">
        <v>1468488</v>
      </c>
      <c r="N119" s="21"/>
      <c r="O119" s="21">
        <v>229427</v>
      </c>
      <c r="P119" s="21"/>
      <c r="Q119" s="21">
        <v>17184</v>
      </c>
      <c r="S119" s="40">
        <v>1.08</v>
      </c>
      <c r="U119" s="88">
        <v>13.4</v>
      </c>
    </row>
    <row r="120" spans="1:21" x14ac:dyDescent="0.2">
      <c r="A120" s="3"/>
      <c r="C120" s="36" t="s">
        <v>110</v>
      </c>
      <c r="E120" s="108">
        <v>50221</v>
      </c>
      <c r="G120" s="2" t="s">
        <v>135</v>
      </c>
      <c r="H120" s="2" t="s">
        <v>63</v>
      </c>
      <c r="I120" s="1">
        <v>-7</v>
      </c>
      <c r="K120" s="6">
        <v>3760163.18</v>
      </c>
      <c r="L120" s="20"/>
      <c r="M120" s="21">
        <v>2827966</v>
      </c>
      <c r="N120" s="21"/>
      <c r="O120" s="21">
        <v>1195409</v>
      </c>
      <c r="P120" s="21"/>
      <c r="Q120" s="21">
        <v>74286</v>
      </c>
      <c r="S120" s="40">
        <v>1.98</v>
      </c>
      <c r="U120" s="88">
        <v>16.100000000000001</v>
      </c>
    </row>
    <row r="121" spans="1:21" x14ac:dyDescent="0.2">
      <c r="A121" s="3"/>
      <c r="C121" s="36" t="s">
        <v>111</v>
      </c>
      <c r="E121" s="108">
        <v>50221</v>
      </c>
      <c r="G121" s="2" t="s">
        <v>135</v>
      </c>
      <c r="H121" s="2" t="s">
        <v>63</v>
      </c>
      <c r="I121" s="1">
        <v>-7</v>
      </c>
      <c r="K121" s="23">
        <v>13277145.73</v>
      </c>
      <c r="L121" s="20"/>
      <c r="M121" s="21">
        <v>4623857</v>
      </c>
      <c r="N121" s="21"/>
      <c r="O121" s="21">
        <v>9582689</v>
      </c>
      <c r="P121" s="21"/>
      <c r="Q121" s="21">
        <v>584316</v>
      </c>
      <c r="S121" s="40">
        <v>4.4000000000000004</v>
      </c>
      <c r="U121" s="88">
        <v>16.399999999999999</v>
      </c>
    </row>
    <row r="122" spans="1:21" x14ac:dyDescent="0.2">
      <c r="A122" s="3"/>
      <c r="C122" s="36"/>
      <c r="E122" s="2"/>
      <c r="G122" s="2"/>
      <c r="H122" s="2"/>
      <c r="I122" s="1"/>
      <c r="K122" s="6"/>
      <c r="M122" s="25"/>
      <c r="N122" s="11"/>
      <c r="O122" s="25"/>
      <c r="P122" s="11"/>
      <c r="Q122" s="25"/>
      <c r="S122" s="40"/>
      <c r="U122" s="88"/>
    </row>
    <row r="123" spans="1:21" x14ac:dyDescent="0.2">
      <c r="A123" s="3"/>
      <c r="C123" s="42" t="s">
        <v>189</v>
      </c>
      <c r="E123" s="2"/>
      <c r="G123" s="2"/>
      <c r="H123" s="2"/>
      <c r="I123" s="1"/>
      <c r="K123" s="23">
        <f>+SUBTOTAL(9,K112:K122)</f>
        <v>40205122.129999995</v>
      </c>
      <c r="L123" s="13"/>
      <c r="M123" s="45">
        <f>+SUBTOTAL(9,M112:M122)</f>
        <v>17427961</v>
      </c>
      <c r="N123" s="18"/>
      <c r="O123" s="45">
        <f>+SUBTOTAL(9,O112:O122)</f>
        <v>25590827</v>
      </c>
      <c r="P123" s="18"/>
      <c r="Q123" s="45">
        <f>+SUBTOTAL(9,Q112:Q122)</f>
        <v>1517842</v>
      </c>
      <c r="S123" s="40">
        <f>Q123/K123*100</f>
        <v>3.7752453408602547</v>
      </c>
      <c r="U123" s="88">
        <f>ROUND(O123/Q123,1)</f>
        <v>16.899999999999999</v>
      </c>
    </row>
    <row r="124" spans="1:21" x14ac:dyDescent="0.2">
      <c r="A124" s="3"/>
      <c r="C124" s="42"/>
      <c r="E124" s="2"/>
      <c r="G124" s="2"/>
      <c r="H124" s="2"/>
      <c r="I124" s="1"/>
      <c r="K124" s="17"/>
      <c r="L124" s="13"/>
      <c r="M124" s="18"/>
      <c r="N124" s="18"/>
      <c r="O124" s="18"/>
      <c r="P124" s="18"/>
      <c r="Q124" s="18"/>
      <c r="S124" s="40"/>
      <c r="U124" s="88"/>
    </row>
    <row r="125" spans="1:21" ht="15.75" x14ac:dyDescent="0.25">
      <c r="A125" s="3"/>
      <c r="C125" s="26" t="s">
        <v>31</v>
      </c>
      <c r="E125" s="2"/>
      <c r="G125" s="2"/>
      <c r="H125" s="2"/>
      <c r="I125" s="1"/>
      <c r="K125" s="28">
        <f>+SUBTOTAL(9,K24:K124)</f>
        <v>5265473270.4000006</v>
      </c>
      <c r="L125" s="7"/>
      <c r="M125" s="8">
        <f>+SUBTOTAL(9,M24:M124)</f>
        <v>1815669503</v>
      </c>
      <c r="N125" s="8"/>
      <c r="O125" s="8">
        <f>+SUBTOTAL(9,O24:O124)</f>
        <v>3842812314</v>
      </c>
      <c r="P125" s="8"/>
      <c r="Q125" s="8">
        <f>+SUBTOTAL(9,Q24:Q124)</f>
        <v>259916789</v>
      </c>
      <c r="S125" s="106">
        <f>Q125/K125*100</f>
        <v>4.936247430238212</v>
      </c>
      <c r="T125" s="35"/>
      <c r="U125" s="107"/>
    </row>
    <row r="126" spans="1:21" ht="15.75" x14ac:dyDescent="0.25">
      <c r="A126" s="3"/>
      <c r="C126" s="26"/>
      <c r="E126" s="2"/>
      <c r="G126" s="2"/>
      <c r="H126" s="2"/>
      <c r="I126" s="1"/>
      <c r="K126" s="6"/>
      <c r="L126" s="7"/>
      <c r="M126" s="8"/>
      <c r="N126" s="8"/>
      <c r="O126" s="8"/>
      <c r="P126" s="8"/>
      <c r="Q126" s="8"/>
      <c r="S126" s="40"/>
      <c r="U126" s="88"/>
    </row>
    <row r="127" spans="1:21" ht="15.75" x14ac:dyDescent="0.25">
      <c r="A127" s="3"/>
      <c r="C127" s="46" t="s">
        <v>54</v>
      </c>
      <c r="E127" s="2"/>
      <c r="G127" s="2"/>
      <c r="H127" s="2"/>
      <c r="I127" s="1"/>
      <c r="K127" s="6"/>
      <c r="L127" s="7"/>
      <c r="M127" s="8"/>
      <c r="N127" s="8"/>
      <c r="O127" s="8"/>
      <c r="P127" s="8"/>
      <c r="Q127" s="8"/>
      <c r="S127" s="40"/>
      <c r="U127" s="88"/>
    </row>
    <row r="128" spans="1:21" ht="15.75" x14ac:dyDescent="0.25">
      <c r="A128" s="3"/>
      <c r="C128" s="5"/>
      <c r="E128" s="2"/>
      <c r="G128" s="2"/>
      <c r="H128" s="2"/>
      <c r="I128" s="1"/>
      <c r="K128" s="6"/>
      <c r="L128" s="7"/>
      <c r="M128" s="8"/>
      <c r="N128" s="8"/>
      <c r="O128" s="8"/>
      <c r="P128" s="8"/>
      <c r="Q128" s="8"/>
      <c r="S128" s="40"/>
      <c r="U128" s="88"/>
    </row>
    <row r="129" spans="1:21" ht="15.75" x14ac:dyDescent="0.25">
      <c r="A129" s="3">
        <v>330.1</v>
      </c>
      <c r="C129" s="32" t="s">
        <v>91</v>
      </c>
      <c r="E129" s="2"/>
      <c r="G129" s="2"/>
      <c r="H129" s="2"/>
      <c r="I129" s="1"/>
      <c r="K129" s="6"/>
      <c r="L129" s="7"/>
      <c r="M129" s="8"/>
      <c r="N129" s="8"/>
      <c r="O129" s="8"/>
      <c r="P129" s="8"/>
      <c r="Q129" s="8"/>
      <c r="S129" s="40"/>
      <c r="U129" s="88"/>
    </row>
    <row r="130" spans="1:21" x14ac:dyDescent="0.2">
      <c r="A130" s="3"/>
      <c r="C130" s="5" t="s">
        <v>55</v>
      </c>
      <c r="E130" s="108">
        <v>51682</v>
      </c>
      <c r="G130" s="2" t="s">
        <v>211</v>
      </c>
      <c r="H130" s="2" t="s">
        <v>63</v>
      </c>
      <c r="I130" s="1">
        <v>0</v>
      </c>
      <c r="K130" s="47">
        <v>855636.47</v>
      </c>
      <c r="L130" s="48"/>
      <c r="M130" s="49">
        <v>855636</v>
      </c>
      <c r="N130" s="51"/>
      <c r="O130" s="49">
        <v>0</v>
      </c>
      <c r="P130" s="51"/>
      <c r="Q130" s="49">
        <v>0</v>
      </c>
      <c r="S130" s="40">
        <v>0</v>
      </c>
      <c r="T130" s="41"/>
      <c r="U130" s="88">
        <v>0</v>
      </c>
    </row>
    <row r="131" spans="1:21" x14ac:dyDescent="0.2">
      <c r="A131" s="3"/>
      <c r="C131" s="5"/>
      <c r="E131" s="2"/>
      <c r="G131" s="2"/>
      <c r="H131" s="2"/>
      <c r="I131" s="1"/>
      <c r="K131" s="50"/>
      <c r="L131" s="48"/>
      <c r="M131" s="51"/>
      <c r="N131" s="51"/>
      <c r="O131" s="51"/>
      <c r="P131" s="51"/>
      <c r="Q131" s="51"/>
      <c r="S131" s="40"/>
      <c r="U131" s="88"/>
    </row>
    <row r="132" spans="1:21" x14ac:dyDescent="0.2">
      <c r="A132" s="3"/>
      <c r="C132" s="52" t="s">
        <v>64</v>
      </c>
      <c r="E132" s="2"/>
      <c r="G132" s="2"/>
      <c r="H132" s="2"/>
      <c r="I132" s="1"/>
      <c r="K132" s="50">
        <f>+SUBTOTAL(9,K130:K131)</f>
        <v>855636.47</v>
      </c>
      <c r="L132" s="48"/>
      <c r="M132" s="51">
        <f>+SUBTOTAL(9,M130:M131)</f>
        <v>855636</v>
      </c>
      <c r="N132" s="51"/>
      <c r="O132" s="51">
        <f>+SUBTOTAL(9,O130:O131)</f>
        <v>0</v>
      </c>
      <c r="P132" s="51"/>
      <c r="Q132" s="51">
        <f>+SUBTOTAL(9,Q130:Q131)</f>
        <v>0</v>
      </c>
      <c r="S132" s="40">
        <f>Q132/K132*100</f>
        <v>0</v>
      </c>
      <c r="T132" s="41"/>
      <c r="U132" s="88">
        <f>S132/M132*100</f>
        <v>0</v>
      </c>
    </row>
    <row r="133" spans="1:21" x14ac:dyDescent="0.2">
      <c r="A133" s="3"/>
      <c r="C133" s="5"/>
      <c r="E133" s="2"/>
      <c r="G133" s="2"/>
      <c r="H133" s="2"/>
      <c r="I133" s="1"/>
      <c r="K133" s="50"/>
      <c r="L133" s="48"/>
      <c r="M133" s="51"/>
      <c r="N133" s="51"/>
      <c r="O133" s="51"/>
      <c r="P133" s="51"/>
      <c r="Q133" s="51"/>
      <c r="S133" s="40"/>
      <c r="U133" s="88"/>
    </row>
    <row r="134" spans="1:21" x14ac:dyDescent="0.2">
      <c r="A134" s="3">
        <v>331</v>
      </c>
      <c r="C134" s="5" t="s">
        <v>33</v>
      </c>
      <c r="E134" s="2"/>
      <c r="G134" s="2"/>
      <c r="H134" s="2"/>
      <c r="I134" s="1"/>
      <c r="K134" s="50"/>
      <c r="L134" s="48"/>
      <c r="M134" s="51"/>
      <c r="N134" s="51"/>
      <c r="O134" s="51"/>
      <c r="P134" s="51"/>
      <c r="Q134" s="51"/>
      <c r="S134" s="40"/>
      <c r="U134" s="88"/>
    </row>
    <row r="135" spans="1:21" x14ac:dyDescent="0.2">
      <c r="A135" s="3"/>
      <c r="C135" s="5" t="s">
        <v>56</v>
      </c>
      <c r="E135" s="108">
        <v>51682</v>
      </c>
      <c r="G135" s="2" t="s">
        <v>214</v>
      </c>
      <c r="H135" s="2" t="s">
        <v>63</v>
      </c>
      <c r="I135" s="1">
        <v>-2</v>
      </c>
      <c r="K135" s="47">
        <v>4526614.1900000004</v>
      </c>
      <c r="L135" s="48"/>
      <c r="M135" s="49">
        <v>526792</v>
      </c>
      <c r="N135" s="51"/>
      <c r="O135" s="49">
        <v>4090354</v>
      </c>
      <c r="P135" s="51"/>
      <c r="Q135" s="49">
        <v>197069</v>
      </c>
      <c r="S135" s="40">
        <v>4.3499999999999996</v>
      </c>
      <c r="U135" s="88">
        <v>20.8</v>
      </c>
    </row>
    <row r="136" spans="1:21" x14ac:dyDescent="0.2">
      <c r="A136" s="3"/>
      <c r="C136" s="5"/>
      <c r="E136" s="2"/>
      <c r="G136" s="2"/>
      <c r="H136" s="2"/>
      <c r="I136" s="1"/>
      <c r="K136" s="50"/>
      <c r="L136" s="48"/>
      <c r="M136" s="51"/>
      <c r="N136" s="51"/>
      <c r="O136" s="51"/>
      <c r="P136" s="51"/>
      <c r="Q136" s="51"/>
      <c r="S136" s="40"/>
      <c r="U136" s="88"/>
    </row>
    <row r="137" spans="1:21" x14ac:dyDescent="0.2">
      <c r="A137" s="3"/>
      <c r="C137" s="52" t="s">
        <v>65</v>
      </c>
      <c r="E137" s="2"/>
      <c r="G137" s="2"/>
      <c r="H137" s="2"/>
      <c r="I137" s="1"/>
      <c r="K137" s="50">
        <f>+SUBTOTAL(9,K135:K136)</f>
        <v>4526614.1900000004</v>
      </c>
      <c r="L137" s="48"/>
      <c r="M137" s="51">
        <f>+SUBTOTAL(9,M135:M136)</f>
        <v>526792</v>
      </c>
      <c r="N137" s="51"/>
      <c r="O137" s="51">
        <f>+SUBTOTAL(9,O135:O136)</f>
        <v>4090354</v>
      </c>
      <c r="P137" s="51"/>
      <c r="Q137" s="51">
        <f>+SUBTOTAL(9,Q135:Q136)</f>
        <v>197069</v>
      </c>
      <c r="S137" s="40">
        <f>Q137/K137*100</f>
        <v>4.3535629883226248</v>
      </c>
      <c r="U137" s="88">
        <f>ROUND(O137/Q137,1)</f>
        <v>20.8</v>
      </c>
    </row>
    <row r="138" spans="1:21" x14ac:dyDescent="0.2">
      <c r="A138" s="3"/>
      <c r="C138" s="5"/>
      <c r="E138" s="2"/>
      <c r="G138" s="2"/>
      <c r="H138" s="2"/>
      <c r="I138" s="1"/>
      <c r="K138" s="50"/>
      <c r="L138" s="48"/>
      <c r="M138" s="51"/>
      <c r="N138" s="51"/>
      <c r="O138" s="51"/>
      <c r="P138" s="51"/>
      <c r="Q138" s="51"/>
      <c r="S138" s="40"/>
      <c r="U138" s="88"/>
    </row>
    <row r="139" spans="1:21" x14ac:dyDescent="0.2">
      <c r="A139" s="3">
        <v>332</v>
      </c>
      <c r="C139" s="32" t="s">
        <v>191</v>
      </c>
      <c r="K139" s="50"/>
      <c r="L139" s="48"/>
      <c r="M139" s="51"/>
      <c r="N139" s="51"/>
      <c r="O139" s="51"/>
      <c r="P139" s="51"/>
      <c r="Q139" s="51"/>
      <c r="S139" s="40"/>
      <c r="U139" s="88"/>
    </row>
    <row r="140" spans="1:21" x14ac:dyDescent="0.2">
      <c r="A140" s="3"/>
      <c r="C140" s="5" t="s">
        <v>56</v>
      </c>
      <c r="E140" s="108">
        <v>51682</v>
      </c>
      <c r="G140" s="2" t="s">
        <v>215</v>
      </c>
      <c r="H140" s="2" t="s">
        <v>63</v>
      </c>
      <c r="I140" s="1">
        <v>-2</v>
      </c>
      <c r="K140" s="53">
        <v>21884444.859999999</v>
      </c>
      <c r="L140" s="30"/>
      <c r="M140" s="54">
        <v>10603722</v>
      </c>
      <c r="N140" s="84"/>
      <c r="O140" s="54">
        <v>11718412</v>
      </c>
      <c r="P140" s="84"/>
      <c r="Q140" s="54">
        <v>565007</v>
      </c>
      <c r="S140" s="40">
        <v>2.58</v>
      </c>
      <c r="U140" s="88">
        <v>20.7</v>
      </c>
    </row>
    <row r="141" spans="1:21" x14ac:dyDescent="0.2">
      <c r="A141" s="3"/>
      <c r="C141" s="5"/>
      <c r="E141" s="2"/>
      <c r="G141" s="2"/>
      <c r="H141" s="2"/>
      <c r="I141" s="1"/>
      <c r="K141" s="50"/>
      <c r="L141" s="48"/>
      <c r="M141" s="51"/>
      <c r="N141" s="51"/>
      <c r="O141" s="51"/>
      <c r="P141" s="51"/>
      <c r="Q141" s="51"/>
      <c r="S141" s="40"/>
      <c r="U141" s="88"/>
    </row>
    <row r="142" spans="1:21" x14ac:dyDescent="0.2">
      <c r="A142" s="3"/>
      <c r="C142" s="113" t="s">
        <v>190</v>
      </c>
      <c r="E142" s="2"/>
      <c r="G142" s="2"/>
      <c r="H142" s="2"/>
      <c r="I142" s="1"/>
      <c r="K142" s="50">
        <f>+SUBTOTAL(9,K140:K141)</f>
        <v>21884444.859999999</v>
      </c>
      <c r="L142" s="48"/>
      <c r="M142" s="51">
        <f>+SUBTOTAL(9,M140:M141)</f>
        <v>10603722</v>
      </c>
      <c r="N142" s="51"/>
      <c r="O142" s="51">
        <f>+SUBTOTAL(9,O140:O141)</f>
        <v>11718412</v>
      </c>
      <c r="P142" s="51"/>
      <c r="Q142" s="51">
        <f>+SUBTOTAL(9,Q140:Q141)</f>
        <v>565007</v>
      </c>
      <c r="S142" s="40">
        <f>Q142/K142*100</f>
        <v>2.5817744229496529</v>
      </c>
      <c r="U142" s="88">
        <f>ROUND(O142/Q142,1)</f>
        <v>20.7</v>
      </c>
    </row>
    <row r="143" spans="1:21" x14ac:dyDescent="0.2">
      <c r="A143" s="3"/>
      <c r="C143" s="5"/>
      <c r="E143" s="2"/>
      <c r="G143" s="2"/>
      <c r="H143" s="2"/>
      <c r="I143" s="1"/>
      <c r="K143" s="50"/>
      <c r="L143" s="48"/>
      <c r="M143" s="51"/>
      <c r="N143" s="51"/>
      <c r="O143" s="51"/>
      <c r="P143" s="51"/>
      <c r="Q143" s="51"/>
      <c r="S143" s="40"/>
      <c r="U143" s="88"/>
    </row>
    <row r="144" spans="1:21" x14ac:dyDescent="0.2">
      <c r="A144" s="3">
        <v>333</v>
      </c>
      <c r="C144" s="32" t="s">
        <v>192</v>
      </c>
      <c r="E144" s="2"/>
      <c r="G144" s="2"/>
      <c r="H144" s="2"/>
      <c r="I144" s="1"/>
      <c r="K144" s="50"/>
      <c r="L144" s="48"/>
      <c r="M144" s="51"/>
      <c r="N144" s="51"/>
      <c r="O144" s="51"/>
      <c r="P144" s="51"/>
      <c r="Q144" s="51"/>
      <c r="S144" s="40"/>
      <c r="U144" s="88"/>
    </row>
    <row r="145" spans="1:21" x14ac:dyDescent="0.2">
      <c r="A145" s="3"/>
      <c r="C145" s="5" t="s">
        <v>57</v>
      </c>
      <c r="E145" s="108">
        <v>51682</v>
      </c>
      <c r="G145" s="2" t="s">
        <v>216</v>
      </c>
      <c r="H145" s="2" t="s">
        <v>63</v>
      </c>
      <c r="I145" s="1">
        <v>-2</v>
      </c>
      <c r="K145" s="53">
        <v>14046741.58</v>
      </c>
      <c r="L145" s="30"/>
      <c r="M145" s="54">
        <v>3202719</v>
      </c>
      <c r="N145" s="84"/>
      <c r="O145" s="54">
        <v>11124957</v>
      </c>
      <c r="P145" s="84"/>
      <c r="Q145" s="54">
        <v>536028</v>
      </c>
      <c r="S145" s="40">
        <v>3.82</v>
      </c>
      <c r="U145" s="88">
        <v>20.8</v>
      </c>
    </row>
    <row r="146" spans="1:21" x14ac:dyDescent="0.2">
      <c r="A146" s="3"/>
      <c r="C146" s="5"/>
      <c r="E146" s="2"/>
      <c r="G146" s="2"/>
      <c r="H146" s="2"/>
      <c r="I146" s="1"/>
      <c r="K146" s="50"/>
      <c r="L146" s="48"/>
      <c r="M146" s="51"/>
      <c r="N146" s="51"/>
      <c r="O146" s="51"/>
      <c r="P146" s="51"/>
      <c r="Q146" s="51"/>
      <c r="S146" s="40"/>
      <c r="U146" s="88"/>
    </row>
    <row r="147" spans="1:21" x14ac:dyDescent="0.2">
      <c r="A147" s="3"/>
      <c r="C147" s="113" t="s">
        <v>193</v>
      </c>
      <c r="E147" s="2"/>
      <c r="G147" s="2"/>
      <c r="H147" s="2"/>
      <c r="I147" s="1"/>
      <c r="K147" s="50">
        <f>+SUBTOTAL(9,K145:K146)</f>
        <v>14046741.58</v>
      </c>
      <c r="L147" s="48"/>
      <c r="M147" s="51">
        <f>+SUBTOTAL(9,M145:M146)</f>
        <v>3202719</v>
      </c>
      <c r="N147" s="51"/>
      <c r="O147" s="51">
        <f>+SUBTOTAL(9,O145:O146)</f>
        <v>11124957</v>
      </c>
      <c r="P147" s="51"/>
      <c r="Q147" s="51">
        <f>+SUBTOTAL(9,Q145:Q146)</f>
        <v>536028</v>
      </c>
      <c r="S147" s="40">
        <f>Q147/K147*100</f>
        <v>3.8160309061512612</v>
      </c>
      <c r="U147" s="88">
        <f>ROUND(O147/Q147,1)</f>
        <v>20.8</v>
      </c>
    </row>
    <row r="148" spans="1:21" x14ac:dyDescent="0.2">
      <c r="A148" s="3"/>
      <c r="C148" s="5"/>
      <c r="E148" s="2"/>
      <c r="G148" s="2"/>
      <c r="H148" s="2"/>
      <c r="I148" s="1"/>
      <c r="K148" s="50"/>
      <c r="L148" s="48"/>
      <c r="M148" s="51"/>
      <c r="N148" s="51"/>
      <c r="O148" s="51"/>
      <c r="P148" s="51"/>
      <c r="Q148" s="51"/>
      <c r="S148" s="40"/>
      <c r="U148" s="88"/>
    </row>
    <row r="149" spans="1:21" x14ac:dyDescent="0.2">
      <c r="A149" s="3">
        <v>334</v>
      </c>
      <c r="C149" s="5" t="s">
        <v>58</v>
      </c>
      <c r="E149" s="2"/>
      <c r="G149" s="2"/>
      <c r="H149" s="2"/>
      <c r="I149" s="1"/>
      <c r="K149" s="50"/>
      <c r="L149" s="48"/>
      <c r="M149" s="51"/>
      <c r="N149" s="51"/>
      <c r="O149" s="51"/>
      <c r="P149" s="51"/>
      <c r="Q149" s="51"/>
      <c r="S149" s="40"/>
      <c r="U149" s="88"/>
    </row>
    <row r="150" spans="1:21" x14ac:dyDescent="0.2">
      <c r="A150" s="3"/>
      <c r="C150" s="5" t="s">
        <v>57</v>
      </c>
      <c r="E150" s="108">
        <v>51682</v>
      </c>
      <c r="G150" s="2" t="s">
        <v>136</v>
      </c>
      <c r="H150" s="2" t="s">
        <v>63</v>
      </c>
      <c r="I150" s="1">
        <v>-2</v>
      </c>
      <c r="K150" s="47">
        <v>1360647.15</v>
      </c>
      <c r="L150" s="48"/>
      <c r="M150" s="49">
        <v>384781</v>
      </c>
      <c r="N150" s="51"/>
      <c r="O150" s="49">
        <v>1003079</v>
      </c>
      <c r="P150" s="51"/>
      <c r="Q150" s="49">
        <v>52460</v>
      </c>
      <c r="S150" s="40">
        <v>3.86</v>
      </c>
      <c r="U150" s="88">
        <v>19.100000000000001</v>
      </c>
    </row>
    <row r="151" spans="1:21" x14ac:dyDescent="0.2">
      <c r="A151" s="3"/>
      <c r="C151" s="5"/>
      <c r="E151" s="2"/>
      <c r="G151" s="2"/>
      <c r="H151" s="2"/>
      <c r="I151" s="1"/>
      <c r="K151" s="50"/>
      <c r="L151" s="48"/>
      <c r="M151" s="51"/>
      <c r="N151" s="51"/>
      <c r="O151" s="51"/>
      <c r="P151" s="51"/>
      <c r="Q151" s="51"/>
      <c r="S151" s="40"/>
      <c r="U151" s="88"/>
    </row>
    <row r="152" spans="1:21" x14ac:dyDescent="0.2">
      <c r="A152" s="3"/>
      <c r="C152" s="52" t="s">
        <v>66</v>
      </c>
      <c r="E152" s="2"/>
      <c r="G152" s="2"/>
      <c r="H152" s="2"/>
      <c r="I152" s="1"/>
      <c r="K152" s="50">
        <f>+SUBTOTAL(9,K150:K151)</f>
        <v>1360647.15</v>
      </c>
      <c r="L152" s="48"/>
      <c r="M152" s="51">
        <f>+SUBTOTAL(9,M150:M151)</f>
        <v>384781</v>
      </c>
      <c r="N152" s="51"/>
      <c r="O152" s="51">
        <f>+SUBTOTAL(9,O150:O151)</f>
        <v>1003079</v>
      </c>
      <c r="P152" s="51"/>
      <c r="Q152" s="51">
        <f>+SUBTOTAL(9,Q150:Q151)</f>
        <v>52460</v>
      </c>
      <c r="S152" s="40">
        <f>Q152/K152*100</f>
        <v>3.8555183097983927</v>
      </c>
      <c r="U152" s="88">
        <f>ROUND(O152/Q152,1)</f>
        <v>19.100000000000001</v>
      </c>
    </row>
    <row r="153" spans="1:21" x14ac:dyDescent="0.2">
      <c r="A153" s="3"/>
      <c r="C153" s="5"/>
      <c r="E153" s="2"/>
      <c r="G153" s="2"/>
      <c r="H153" s="2"/>
      <c r="I153" s="1"/>
      <c r="K153" s="50"/>
      <c r="L153" s="48"/>
      <c r="M153" s="51"/>
      <c r="N153" s="51"/>
      <c r="O153" s="51"/>
      <c r="P153" s="51"/>
      <c r="Q153" s="51"/>
      <c r="S153" s="40"/>
      <c r="U153" s="88"/>
    </row>
    <row r="154" spans="1:21" x14ac:dyDescent="0.2">
      <c r="A154" s="3">
        <v>335</v>
      </c>
      <c r="C154" s="5" t="s">
        <v>68</v>
      </c>
      <c r="E154" s="2"/>
      <c r="G154" s="2"/>
      <c r="H154" s="2"/>
      <c r="I154" s="1"/>
      <c r="K154" s="50"/>
      <c r="L154" s="48"/>
      <c r="M154" s="51"/>
      <c r="N154" s="51"/>
      <c r="O154" s="51"/>
      <c r="P154" s="51"/>
      <c r="Q154" s="51"/>
      <c r="S154" s="40"/>
      <c r="U154" s="88"/>
    </row>
    <row r="155" spans="1:21" x14ac:dyDescent="0.2">
      <c r="A155" s="3"/>
      <c r="C155" s="5" t="s">
        <v>57</v>
      </c>
      <c r="E155" s="108">
        <v>51682</v>
      </c>
      <c r="G155" s="2" t="s">
        <v>217</v>
      </c>
      <c r="H155" s="2" t="s">
        <v>63</v>
      </c>
      <c r="I155" s="1">
        <v>-2</v>
      </c>
      <c r="K155" s="47">
        <v>329374.18</v>
      </c>
      <c r="L155" s="48"/>
      <c r="M155" s="49">
        <v>174515</v>
      </c>
      <c r="N155" s="51"/>
      <c r="O155" s="49">
        <v>161447</v>
      </c>
      <c r="P155" s="51"/>
      <c r="Q155" s="49">
        <v>9653</v>
      </c>
      <c r="S155" s="40">
        <v>2.93</v>
      </c>
      <c r="U155" s="88">
        <v>16.7</v>
      </c>
    </row>
    <row r="156" spans="1:21" x14ac:dyDescent="0.2">
      <c r="A156" s="3"/>
      <c r="C156" s="5"/>
      <c r="E156" s="2"/>
      <c r="G156" s="2"/>
      <c r="H156" s="2"/>
      <c r="I156" s="1"/>
      <c r="K156" s="50"/>
      <c r="L156" s="48"/>
      <c r="M156" s="51"/>
      <c r="N156" s="51"/>
      <c r="O156" s="51"/>
      <c r="P156" s="51"/>
      <c r="Q156" s="51"/>
      <c r="S156" s="40"/>
      <c r="U156" s="88"/>
    </row>
    <row r="157" spans="1:21" x14ac:dyDescent="0.2">
      <c r="A157" s="3"/>
      <c r="C157" s="52" t="s">
        <v>67</v>
      </c>
      <c r="E157" s="2"/>
      <c r="G157" s="2"/>
      <c r="H157" s="2"/>
      <c r="I157" s="1"/>
      <c r="K157" s="50">
        <f>+SUBTOTAL(9,K155:K156)</f>
        <v>329374.18</v>
      </c>
      <c r="L157" s="48"/>
      <c r="M157" s="51">
        <f>+SUBTOTAL(9,M155:M156)</f>
        <v>174515</v>
      </c>
      <c r="N157" s="51"/>
      <c r="O157" s="51">
        <f>+SUBTOTAL(9,O155:O156)</f>
        <v>161447</v>
      </c>
      <c r="P157" s="51"/>
      <c r="Q157" s="51">
        <f>+SUBTOTAL(9,Q155:Q156)</f>
        <v>9653</v>
      </c>
      <c r="S157" s="40">
        <f>Q157/K157*100</f>
        <v>2.9307093834738351</v>
      </c>
      <c r="U157" s="88">
        <f>ROUND(O157/Q157,1)</f>
        <v>16.7</v>
      </c>
    </row>
    <row r="158" spans="1:21" x14ac:dyDescent="0.2">
      <c r="A158" s="3"/>
      <c r="C158" s="5"/>
      <c r="E158" s="2"/>
      <c r="G158" s="2"/>
      <c r="H158" s="2"/>
      <c r="I158" s="1"/>
      <c r="K158" s="50"/>
      <c r="L158" s="48"/>
      <c r="M158" s="51"/>
      <c r="N158" s="51"/>
      <c r="O158" s="51"/>
      <c r="P158" s="51"/>
      <c r="Q158" s="51"/>
      <c r="S158" s="40"/>
      <c r="U158" s="88"/>
    </row>
    <row r="159" spans="1:21" x14ac:dyDescent="0.2">
      <c r="A159" s="3">
        <v>336</v>
      </c>
      <c r="C159" s="32" t="s">
        <v>194</v>
      </c>
      <c r="E159" s="2"/>
      <c r="G159" s="2"/>
      <c r="H159" s="2"/>
      <c r="I159" s="1"/>
      <c r="K159" s="50"/>
      <c r="L159" s="48"/>
      <c r="M159" s="51"/>
      <c r="N159" s="51"/>
      <c r="O159" s="51"/>
      <c r="P159" s="51"/>
      <c r="Q159" s="51"/>
      <c r="S159" s="40"/>
      <c r="U159" s="88"/>
    </row>
    <row r="160" spans="1:21" s="48" customFormat="1" x14ac:dyDescent="0.2">
      <c r="A160" s="55"/>
      <c r="B160" s="95"/>
      <c r="C160" s="5" t="s">
        <v>56</v>
      </c>
      <c r="E160" s="108">
        <v>51682</v>
      </c>
      <c r="G160" s="56" t="s">
        <v>218</v>
      </c>
      <c r="H160" s="2" t="s">
        <v>63</v>
      </c>
      <c r="I160" s="1">
        <v>-2</v>
      </c>
      <c r="K160" s="47">
        <v>198899.83</v>
      </c>
      <c r="M160" s="49">
        <v>65363</v>
      </c>
      <c r="N160" s="51"/>
      <c r="O160" s="49">
        <v>137515</v>
      </c>
      <c r="P160" s="51"/>
      <c r="Q160" s="49">
        <v>6773</v>
      </c>
      <c r="S160" s="40">
        <v>3.41</v>
      </c>
      <c r="T160" s="4"/>
      <c r="U160" s="88">
        <v>20.3</v>
      </c>
    </row>
    <row r="161" spans="1:21" x14ac:dyDescent="0.2">
      <c r="A161" s="3"/>
      <c r="C161" s="5"/>
      <c r="E161" s="2"/>
      <c r="G161" s="2"/>
      <c r="H161" s="2"/>
      <c r="I161" s="1"/>
      <c r="K161" s="50"/>
      <c r="L161" s="48"/>
      <c r="M161" s="51"/>
      <c r="N161" s="51"/>
      <c r="O161" s="51"/>
      <c r="P161" s="51"/>
      <c r="Q161" s="51"/>
      <c r="S161" s="40"/>
      <c r="U161" s="88"/>
    </row>
    <row r="162" spans="1:21" x14ac:dyDescent="0.2">
      <c r="A162" s="3"/>
      <c r="C162" s="113" t="s">
        <v>195</v>
      </c>
      <c r="E162" s="2"/>
      <c r="G162" s="2"/>
      <c r="H162" s="2"/>
      <c r="I162" s="1"/>
      <c r="K162" s="47">
        <f>+SUBTOTAL(9,K160:K161)</f>
        <v>198899.83</v>
      </c>
      <c r="L162" s="48"/>
      <c r="M162" s="49">
        <f>+SUBTOTAL(9,M160:M161)</f>
        <v>65363</v>
      </c>
      <c r="N162" s="51"/>
      <c r="O162" s="49">
        <f>+SUBTOTAL(9,O160:O161)</f>
        <v>137515</v>
      </c>
      <c r="P162" s="51"/>
      <c r="Q162" s="49">
        <f>+SUBTOTAL(9,Q160:Q161)</f>
        <v>6773</v>
      </c>
      <c r="S162" s="40">
        <f>Q162/K162*100</f>
        <v>3.4052316686243524</v>
      </c>
      <c r="U162" s="88">
        <f>ROUND(O162/Q162,1)</f>
        <v>20.3</v>
      </c>
    </row>
    <row r="163" spans="1:21" x14ac:dyDescent="0.2">
      <c r="A163" s="3"/>
      <c r="C163" s="5"/>
      <c r="E163" s="2"/>
      <c r="G163" s="2"/>
      <c r="H163" s="2"/>
      <c r="I163" s="1"/>
      <c r="K163" s="50"/>
      <c r="L163" s="48"/>
      <c r="M163" s="51"/>
      <c r="N163" s="51"/>
      <c r="O163" s="51"/>
      <c r="P163" s="51"/>
      <c r="Q163" s="51"/>
      <c r="S163" s="40"/>
      <c r="U163" s="88"/>
    </row>
    <row r="164" spans="1:21" s="59" customFormat="1" ht="15.75" x14ac:dyDescent="0.25">
      <c r="A164" s="58"/>
      <c r="B164" s="96"/>
      <c r="C164" s="60" t="s">
        <v>59</v>
      </c>
      <c r="E164" s="62"/>
      <c r="G164" s="62"/>
      <c r="H164" s="62"/>
      <c r="I164" s="63"/>
      <c r="K164" s="28">
        <f>+SUBTOTAL(9,K129:K163)</f>
        <v>43202358.259999998</v>
      </c>
      <c r="M164" s="61">
        <f>+SUBTOTAL(9,M129:M163)</f>
        <v>15813528</v>
      </c>
      <c r="N164" s="61"/>
      <c r="O164" s="61">
        <f>+SUBTOTAL(9,O129:O163)</f>
        <v>28235764</v>
      </c>
      <c r="P164" s="61"/>
      <c r="Q164" s="61">
        <f>+SUBTOTAL(9,Q129:Q163)</f>
        <v>1366990</v>
      </c>
      <c r="S164" s="106">
        <f>Q164/K164*100</f>
        <v>3.1641559744798986</v>
      </c>
      <c r="T164" s="4"/>
      <c r="U164" s="88"/>
    </row>
    <row r="165" spans="1:21" ht="15.75" x14ac:dyDescent="0.25">
      <c r="A165" s="3"/>
      <c r="C165" s="5"/>
      <c r="E165" s="2"/>
      <c r="G165" s="2"/>
      <c r="H165" s="2"/>
      <c r="I165" s="1"/>
      <c r="K165" s="6"/>
      <c r="L165" s="7"/>
      <c r="M165" s="8"/>
      <c r="N165" s="8"/>
      <c r="O165" s="8"/>
      <c r="P165" s="8"/>
      <c r="Q165" s="8"/>
      <c r="S165" s="40"/>
      <c r="U165" s="88"/>
    </row>
    <row r="166" spans="1:21" ht="15.75" x14ac:dyDescent="0.25">
      <c r="A166" s="3"/>
      <c r="C166" s="29" t="s">
        <v>32</v>
      </c>
      <c r="D166" s="9"/>
      <c r="E166" s="2"/>
      <c r="F166" s="9"/>
      <c r="G166" s="2"/>
      <c r="H166" s="2"/>
      <c r="I166" s="1"/>
      <c r="J166" s="9"/>
      <c r="K166" s="6"/>
      <c r="L166" s="9"/>
      <c r="M166" s="11"/>
      <c r="N166" s="11"/>
      <c r="O166" s="11"/>
      <c r="P166" s="11"/>
      <c r="Q166" s="11"/>
      <c r="R166" s="9"/>
      <c r="S166" s="40"/>
      <c r="U166" s="88"/>
    </row>
    <row r="167" spans="1:21" x14ac:dyDescent="0.2">
      <c r="A167" s="3"/>
      <c r="C167" s="10"/>
      <c r="E167" s="2"/>
      <c r="G167" s="2"/>
      <c r="H167" s="2"/>
      <c r="I167" s="1"/>
      <c r="K167" s="6"/>
      <c r="M167" s="11"/>
      <c r="N167" s="11"/>
      <c r="O167" s="11"/>
      <c r="P167" s="11"/>
      <c r="Q167" s="11"/>
      <c r="S167" s="40"/>
      <c r="U167" s="88"/>
    </row>
    <row r="168" spans="1:21" s="13" customFormat="1" x14ac:dyDescent="0.2">
      <c r="A168" s="12">
        <v>340.1</v>
      </c>
      <c r="B168" s="97"/>
      <c r="C168" s="14" t="s">
        <v>91</v>
      </c>
      <c r="E168" s="15"/>
      <c r="G168" s="15"/>
      <c r="H168" s="15"/>
      <c r="I168" s="16"/>
      <c r="K168" s="17"/>
      <c r="M168" s="18"/>
      <c r="N168" s="18"/>
      <c r="O168" s="18"/>
      <c r="P168" s="18"/>
      <c r="Q168" s="18"/>
      <c r="S168" s="40"/>
      <c r="T168" s="4"/>
      <c r="U168" s="88"/>
    </row>
    <row r="169" spans="1:21" s="13" customFormat="1" x14ac:dyDescent="0.2">
      <c r="A169" s="12"/>
      <c r="B169" s="97"/>
      <c r="C169" s="64" t="s">
        <v>196</v>
      </c>
      <c r="E169" s="108">
        <v>51682</v>
      </c>
      <c r="G169" s="15" t="s">
        <v>132</v>
      </c>
      <c r="H169" s="2" t="s">
        <v>63</v>
      </c>
      <c r="I169" s="1">
        <v>0</v>
      </c>
      <c r="K169" s="23">
        <v>176409.31</v>
      </c>
      <c r="M169" s="45">
        <v>134050</v>
      </c>
      <c r="N169" s="18"/>
      <c r="O169" s="45">
        <v>42359</v>
      </c>
      <c r="P169" s="18"/>
      <c r="Q169" s="45">
        <v>2018</v>
      </c>
      <c r="S169" s="40">
        <v>1.1399999999999999</v>
      </c>
      <c r="T169" s="4"/>
      <c r="U169" s="88">
        <v>21</v>
      </c>
    </row>
    <row r="170" spans="1:21" s="13" customFormat="1" x14ac:dyDescent="0.2">
      <c r="A170" s="12"/>
      <c r="B170" s="97"/>
      <c r="C170" s="14"/>
      <c r="E170" s="15"/>
      <c r="G170" s="15"/>
      <c r="H170" s="15"/>
      <c r="I170" s="16"/>
      <c r="K170" s="17"/>
      <c r="M170" s="18"/>
      <c r="N170" s="18"/>
      <c r="O170" s="18"/>
      <c r="P170" s="18"/>
      <c r="Q170" s="18"/>
      <c r="S170" s="40"/>
      <c r="T170" s="4"/>
      <c r="U170" s="88"/>
    </row>
    <row r="171" spans="1:21" s="13" customFormat="1" x14ac:dyDescent="0.2">
      <c r="A171" s="12"/>
      <c r="B171" s="97"/>
      <c r="C171" s="114" t="s">
        <v>206</v>
      </c>
      <c r="E171" s="15"/>
      <c r="G171" s="15"/>
      <c r="H171" s="15"/>
      <c r="I171" s="16"/>
      <c r="K171" s="50">
        <f>+SUBTOTAL(9,K169:K170)</f>
        <v>176409.31</v>
      </c>
      <c r="L171" s="48"/>
      <c r="M171" s="51">
        <f>+SUBTOTAL(9,M169:M170)</f>
        <v>134050</v>
      </c>
      <c r="N171" s="51"/>
      <c r="O171" s="51">
        <f>+SUBTOTAL(9,O169:O170)</f>
        <v>42359</v>
      </c>
      <c r="P171" s="51"/>
      <c r="Q171" s="51">
        <f>+SUBTOTAL(9,Q169:Q170)</f>
        <v>2018</v>
      </c>
      <c r="S171" s="40">
        <f>Q171/K171*100</f>
        <v>1.1439305555925592</v>
      </c>
      <c r="T171" s="4"/>
      <c r="U171" s="88">
        <f>ROUND(O171/Q171,1)</f>
        <v>21</v>
      </c>
    </row>
    <row r="172" spans="1:21" s="13" customFormat="1" x14ac:dyDescent="0.2">
      <c r="A172" s="12"/>
      <c r="B172" s="97"/>
      <c r="C172" s="14"/>
      <c r="E172" s="15"/>
      <c r="G172" s="15"/>
      <c r="H172" s="15"/>
      <c r="I172" s="16"/>
      <c r="K172" s="17"/>
      <c r="M172" s="18"/>
      <c r="N172" s="18"/>
      <c r="O172" s="18"/>
      <c r="P172" s="18"/>
      <c r="Q172" s="18"/>
      <c r="S172" s="40"/>
      <c r="T172" s="4"/>
      <c r="U172" s="88"/>
    </row>
    <row r="173" spans="1:21" x14ac:dyDescent="0.2">
      <c r="A173" s="3">
        <v>341</v>
      </c>
      <c r="C173" s="36" t="s">
        <v>33</v>
      </c>
      <c r="K173" s="6"/>
      <c r="M173" s="11"/>
      <c r="N173" s="11"/>
      <c r="O173" s="11"/>
      <c r="P173" s="11"/>
      <c r="Q173" s="11"/>
      <c r="S173" s="40"/>
      <c r="U173" s="88"/>
    </row>
    <row r="174" spans="1:21" x14ac:dyDescent="0.2">
      <c r="A174" s="3"/>
      <c r="C174" s="86" t="s">
        <v>151</v>
      </c>
      <c r="E174" s="108">
        <v>56795</v>
      </c>
      <c r="G174" s="2" t="s">
        <v>133</v>
      </c>
      <c r="H174" s="2" t="s">
        <v>63</v>
      </c>
      <c r="I174" s="1">
        <v>-10</v>
      </c>
      <c r="K174" s="6">
        <v>50851902.399999999</v>
      </c>
      <c r="L174" s="20"/>
      <c r="M174" s="21">
        <v>6863332</v>
      </c>
      <c r="N174" s="21"/>
      <c r="O174" s="21">
        <v>49073761</v>
      </c>
      <c r="P174" s="21"/>
      <c r="Q174" s="21">
        <v>1497327</v>
      </c>
      <c r="S174" s="40">
        <v>2.94</v>
      </c>
      <c r="U174" s="88">
        <v>32.799999999999997</v>
      </c>
    </row>
    <row r="175" spans="1:21" x14ac:dyDescent="0.2">
      <c r="A175" s="3"/>
      <c r="C175" s="33" t="s">
        <v>115</v>
      </c>
      <c r="E175" s="108">
        <v>52047</v>
      </c>
      <c r="G175" s="2" t="s">
        <v>133</v>
      </c>
      <c r="H175" s="2" t="s">
        <v>63</v>
      </c>
      <c r="I175" s="1">
        <v>-8</v>
      </c>
      <c r="K175" s="6">
        <v>3740231.32</v>
      </c>
      <c r="L175" s="20"/>
      <c r="M175" s="21">
        <v>2357163</v>
      </c>
      <c r="N175" s="21"/>
      <c r="O175" s="21">
        <v>1682287</v>
      </c>
      <c r="P175" s="21"/>
      <c r="Q175" s="21">
        <v>81800</v>
      </c>
      <c r="S175" s="40">
        <v>2.19</v>
      </c>
      <c r="U175" s="88">
        <v>20.6</v>
      </c>
    </row>
    <row r="176" spans="1:21" x14ac:dyDescent="0.2">
      <c r="A176" s="3"/>
      <c r="C176" s="33" t="s">
        <v>116</v>
      </c>
      <c r="E176" s="108">
        <v>52047</v>
      </c>
      <c r="G176" s="2" t="s">
        <v>133</v>
      </c>
      <c r="H176" s="2" t="s">
        <v>63</v>
      </c>
      <c r="I176" s="1">
        <v>-8</v>
      </c>
      <c r="K176" s="6">
        <v>3588684.24</v>
      </c>
      <c r="L176" s="20"/>
      <c r="M176" s="21">
        <v>2265113</v>
      </c>
      <c r="N176" s="21"/>
      <c r="O176" s="21">
        <v>1610666</v>
      </c>
      <c r="P176" s="21"/>
      <c r="Q176" s="21">
        <v>78373</v>
      </c>
      <c r="S176" s="40">
        <v>2.1800000000000002</v>
      </c>
      <c r="U176" s="88">
        <v>20.6</v>
      </c>
    </row>
    <row r="177" spans="1:21" x14ac:dyDescent="0.2">
      <c r="A177" s="3"/>
      <c r="C177" s="33" t="s">
        <v>117</v>
      </c>
      <c r="E177" s="108">
        <v>52778</v>
      </c>
      <c r="G177" s="2" t="s">
        <v>133</v>
      </c>
      <c r="H177" s="2" t="s">
        <v>63</v>
      </c>
      <c r="I177" s="1">
        <v>-8</v>
      </c>
      <c r="K177" s="6">
        <v>3559154.97</v>
      </c>
      <c r="L177" s="20"/>
      <c r="M177" s="21">
        <v>2025233</v>
      </c>
      <c r="N177" s="21"/>
      <c r="O177" s="21">
        <v>1818654</v>
      </c>
      <c r="P177" s="21"/>
      <c r="Q177" s="21">
        <v>81190</v>
      </c>
      <c r="S177" s="40">
        <v>2.2799999999999998</v>
      </c>
      <c r="U177" s="88">
        <v>22.4</v>
      </c>
    </row>
    <row r="178" spans="1:21" x14ac:dyDescent="0.2">
      <c r="A178" s="3"/>
      <c r="C178" s="33" t="s">
        <v>118</v>
      </c>
      <c r="E178" s="108">
        <v>52778</v>
      </c>
      <c r="G178" s="2" t="s">
        <v>133</v>
      </c>
      <c r="H178" s="2" t="s">
        <v>63</v>
      </c>
      <c r="I178" s="1">
        <v>-8</v>
      </c>
      <c r="K178" s="6">
        <v>3548851.71</v>
      </c>
      <c r="L178" s="20"/>
      <c r="M178" s="21">
        <v>2019371</v>
      </c>
      <c r="N178" s="21"/>
      <c r="O178" s="21">
        <v>1813389</v>
      </c>
      <c r="P178" s="21"/>
      <c r="Q178" s="21">
        <v>80955</v>
      </c>
      <c r="S178" s="40">
        <v>2.2799999999999998</v>
      </c>
      <c r="U178" s="88">
        <v>22.4</v>
      </c>
    </row>
    <row r="179" spans="1:21" x14ac:dyDescent="0.2">
      <c r="A179" s="3"/>
      <c r="C179" s="33" t="s">
        <v>119</v>
      </c>
      <c r="E179" s="108">
        <v>52778</v>
      </c>
      <c r="G179" s="2" t="s">
        <v>133</v>
      </c>
      <c r="H179" s="2" t="s">
        <v>63</v>
      </c>
      <c r="I179" s="1">
        <v>-8</v>
      </c>
      <c r="K179" s="6">
        <v>3655976.41</v>
      </c>
      <c r="L179" s="20"/>
      <c r="M179" s="21">
        <v>2072619</v>
      </c>
      <c r="N179" s="21"/>
      <c r="O179" s="21">
        <v>1875836</v>
      </c>
      <c r="P179" s="21"/>
      <c r="Q179" s="21">
        <v>83743</v>
      </c>
      <c r="S179" s="40">
        <v>2.29</v>
      </c>
      <c r="U179" s="88">
        <v>22.4</v>
      </c>
    </row>
    <row r="180" spans="1:21" x14ac:dyDescent="0.2">
      <c r="A180" s="3"/>
      <c r="C180" s="33" t="s">
        <v>120</v>
      </c>
      <c r="E180" s="108">
        <v>52778</v>
      </c>
      <c r="G180" s="2" t="s">
        <v>133</v>
      </c>
      <c r="H180" s="2" t="s">
        <v>63</v>
      </c>
      <c r="I180" s="1">
        <v>-8</v>
      </c>
      <c r="K180" s="6">
        <v>4414423.76</v>
      </c>
      <c r="L180" s="20"/>
      <c r="M180" s="21">
        <v>2136052</v>
      </c>
      <c r="N180" s="21"/>
      <c r="O180" s="21">
        <v>2631526</v>
      </c>
      <c r="P180" s="21"/>
      <c r="Q180" s="21">
        <v>116232</v>
      </c>
      <c r="S180" s="40">
        <v>2.63</v>
      </c>
      <c r="U180" s="88">
        <v>22.6</v>
      </c>
    </row>
    <row r="181" spans="1:21" x14ac:dyDescent="0.2">
      <c r="A181" s="3"/>
      <c r="C181" s="33" t="s">
        <v>121</v>
      </c>
      <c r="E181" s="108">
        <v>51682</v>
      </c>
      <c r="G181" s="2" t="s">
        <v>133</v>
      </c>
      <c r="H181" s="2" t="s">
        <v>63</v>
      </c>
      <c r="I181" s="1">
        <v>-6</v>
      </c>
      <c r="K181" s="6">
        <v>1053014.69</v>
      </c>
      <c r="L181" s="20"/>
      <c r="M181" s="21">
        <v>473729</v>
      </c>
      <c r="N181" s="21"/>
      <c r="O181" s="21">
        <v>642467</v>
      </c>
      <c r="P181" s="21"/>
      <c r="Q181" s="21">
        <v>32063</v>
      </c>
      <c r="S181" s="40">
        <v>3.04</v>
      </c>
      <c r="U181" s="88">
        <v>20</v>
      </c>
    </row>
    <row r="182" spans="1:21" x14ac:dyDescent="0.2">
      <c r="A182" s="3"/>
      <c r="C182" s="33" t="s">
        <v>122</v>
      </c>
      <c r="E182" s="108">
        <v>50951</v>
      </c>
      <c r="G182" s="2" t="s">
        <v>133</v>
      </c>
      <c r="H182" s="2" t="s">
        <v>63</v>
      </c>
      <c r="I182" s="1">
        <v>-6</v>
      </c>
      <c r="K182" s="6">
        <v>222026</v>
      </c>
      <c r="L182" s="20"/>
      <c r="M182" s="21">
        <v>113800</v>
      </c>
      <c r="N182" s="21"/>
      <c r="O182" s="21">
        <v>121548</v>
      </c>
      <c r="P182" s="21"/>
      <c r="Q182" s="21">
        <v>6668</v>
      </c>
      <c r="S182" s="40">
        <v>3</v>
      </c>
      <c r="U182" s="88">
        <v>18.2</v>
      </c>
    </row>
    <row r="183" spans="1:21" x14ac:dyDescent="0.2">
      <c r="A183" s="3"/>
      <c r="C183" s="33" t="s">
        <v>123</v>
      </c>
      <c r="E183" s="108">
        <v>50951</v>
      </c>
      <c r="G183" s="2" t="s">
        <v>133</v>
      </c>
      <c r="H183" s="2" t="s">
        <v>63</v>
      </c>
      <c r="I183" s="1">
        <v>-6</v>
      </c>
      <c r="K183" s="6">
        <v>555992.76</v>
      </c>
      <c r="L183" s="20"/>
      <c r="M183" s="21">
        <v>381022</v>
      </c>
      <c r="N183" s="21"/>
      <c r="O183" s="21">
        <v>208330</v>
      </c>
      <c r="P183" s="21"/>
      <c r="Q183" s="21">
        <v>11648</v>
      </c>
      <c r="S183" s="40">
        <v>2.09</v>
      </c>
      <c r="U183" s="88">
        <v>17.899999999999999</v>
      </c>
    </row>
    <row r="184" spans="1:21" x14ac:dyDescent="0.2">
      <c r="A184" s="3"/>
      <c r="C184" s="33" t="s">
        <v>124</v>
      </c>
      <c r="E184" s="108">
        <v>49490</v>
      </c>
      <c r="G184" s="2" t="s">
        <v>133</v>
      </c>
      <c r="H184" s="2" t="s">
        <v>63</v>
      </c>
      <c r="I184" s="1">
        <v>-6</v>
      </c>
      <c r="K184" s="6">
        <v>2012654.95</v>
      </c>
      <c r="L184" s="20"/>
      <c r="M184" s="21">
        <v>1766591</v>
      </c>
      <c r="N184" s="21"/>
      <c r="O184" s="21">
        <v>366823</v>
      </c>
      <c r="P184" s="21"/>
      <c r="Q184" s="21">
        <v>25984</v>
      </c>
      <c r="S184" s="40">
        <v>1.29</v>
      </c>
      <c r="U184" s="88">
        <v>14.1</v>
      </c>
    </row>
    <row r="185" spans="1:21" x14ac:dyDescent="0.2">
      <c r="A185" s="3"/>
      <c r="C185" s="33" t="s">
        <v>125</v>
      </c>
      <c r="E185" s="108">
        <v>49125</v>
      </c>
      <c r="G185" s="2" t="s">
        <v>133</v>
      </c>
      <c r="H185" s="2" t="s">
        <v>63</v>
      </c>
      <c r="I185" s="1">
        <v>-6</v>
      </c>
      <c r="K185" s="6">
        <v>4660156.04</v>
      </c>
      <c r="L185" s="20"/>
      <c r="M185" s="21">
        <v>3685914</v>
      </c>
      <c r="N185" s="21"/>
      <c r="O185" s="21">
        <v>1253851</v>
      </c>
      <c r="P185" s="21"/>
      <c r="Q185" s="21">
        <v>94629</v>
      </c>
      <c r="S185" s="40">
        <v>2.0299999999999998</v>
      </c>
      <c r="U185" s="88">
        <v>13.3</v>
      </c>
    </row>
    <row r="186" spans="1:21" x14ac:dyDescent="0.2">
      <c r="A186" s="3"/>
      <c r="C186" s="33" t="s">
        <v>126</v>
      </c>
      <c r="E186" s="108">
        <v>49490</v>
      </c>
      <c r="G186" s="2" t="s">
        <v>133</v>
      </c>
      <c r="H186" s="2" t="s">
        <v>63</v>
      </c>
      <c r="I186" s="1">
        <v>-6</v>
      </c>
      <c r="K186" s="6">
        <v>1865718.2</v>
      </c>
      <c r="L186" s="20"/>
      <c r="M186" s="21">
        <v>1444909</v>
      </c>
      <c r="N186" s="21"/>
      <c r="O186" s="21">
        <v>532752</v>
      </c>
      <c r="P186" s="21"/>
      <c r="Q186" s="21">
        <v>37733</v>
      </c>
      <c r="S186" s="40">
        <v>2.02</v>
      </c>
      <c r="U186" s="88">
        <v>14.1</v>
      </c>
    </row>
    <row r="187" spans="1:21" x14ac:dyDescent="0.2">
      <c r="A187" s="3"/>
      <c r="C187" s="33" t="s">
        <v>127</v>
      </c>
      <c r="E187" s="108">
        <v>49856</v>
      </c>
      <c r="G187" s="2" t="s">
        <v>133</v>
      </c>
      <c r="H187" s="2" t="s">
        <v>63</v>
      </c>
      <c r="I187" s="1">
        <v>-6</v>
      </c>
      <c r="K187" s="6">
        <v>1919015.13</v>
      </c>
      <c r="L187" s="20"/>
      <c r="M187" s="21">
        <v>1566407</v>
      </c>
      <c r="N187" s="21"/>
      <c r="O187" s="21">
        <v>467749</v>
      </c>
      <c r="P187" s="21"/>
      <c r="Q187" s="21">
        <v>30891</v>
      </c>
      <c r="S187" s="40">
        <v>1.61</v>
      </c>
      <c r="U187" s="88">
        <v>15.1</v>
      </c>
    </row>
    <row r="188" spans="1:21" x14ac:dyDescent="0.2">
      <c r="A188" s="3"/>
      <c r="C188" s="86" t="s">
        <v>168</v>
      </c>
      <c r="E188" s="108">
        <v>51682</v>
      </c>
      <c r="G188" s="2" t="s">
        <v>219</v>
      </c>
      <c r="H188" s="2" t="s">
        <v>63</v>
      </c>
      <c r="I188" s="1">
        <v>-3</v>
      </c>
      <c r="K188" s="6">
        <v>1443810.04</v>
      </c>
      <c r="L188" s="20"/>
      <c r="M188" s="21">
        <v>212217</v>
      </c>
      <c r="N188" s="21"/>
      <c r="O188" s="21">
        <v>1274907</v>
      </c>
      <c r="P188" s="21"/>
      <c r="Q188" s="21">
        <v>61412</v>
      </c>
      <c r="S188" s="40">
        <v>4.25</v>
      </c>
      <c r="U188" s="88">
        <v>20.8</v>
      </c>
    </row>
    <row r="189" spans="1:21" x14ac:dyDescent="0.2">
      <c r="A189" s="3"/>
      <c r="C189" s="33" t="s">
        <v>128</v>
      </c>
      <c r="E189" s="108">
        <v>45838</v>
      </c>
      <c r="G189" s="2" t="s">
        <v>133</v>
      </c>
      <c r="H189" s="2" t="s">
        <v>63</v>
      </c>
      <c r="I189" s="1">
        <v>-12</v>
      </c>
      <c r="K189" s="6">
        <v>291451.55</v>
      </c>
      <c r="L189" s="20"/>
      <c r="M189" s="21">
        <v>282196</v>
      </c>
      <c r="N189" s="21"/>
      <c r="O189" s="21">
        <v>44230</v>
      </c>
      <c r="P189" s="21"/>
      <c r="Q189" s="21">
        <v>8954</v>
      </c>
      <c r="S189" s="40">
        <v>3.07</v>
      </c>
      <c r="U189" s="88">
        <v>4.9000000000000004</v>
      </c>
    </row>
    <row r="190" spans="1:21" x14ac:dyDescent="0.2">
      <c r="A190" s="3"/>
      <c r="C190" s="33" t="s">
        <v>129</v>
      </c>
      <c r="E190" s="108">
        <v>51682</v>
      </c>
      <c r="G190" s="2" t="s">
        <v>133</v>
      </c>
      <c r="H190" s="2" t="s">
        <v>63</v>
      </c>
      <c r="I190" s="1">
        <v>-6</v>
      </c>
      <c r="K190" s="6">
        <v>2198885.41</v>
      </c>
      <c r="L190" s="20"/>
      <c r="M190" s="21">
        <v>1323639</v>
      </c>
      <c r="N190" s="21"/>
      <c r="O190" s="21">
        <v>1007180</v>
      </c>
      <c r="P190" s="21"/>
      <c r="Q190" s="21">
        <v>50818</v>
      </c>
      <c r="S190" s="40">
        <v>2.31</v>
      </c>
      <c r="U190" s="88">
        <v>19.8</v>
      </c>
    </row>
    <row r="191" spans="1:21" x14ac:dyDescent="0.2">
      <c r="A191" s="3"/>
      <c r="C191" s="33" t="s">
        <v>174</v>
      </c>
      <c r="E191" s="108">
        <v>52778</v>
      </c>
      <c r="G191" s="2" t="s">
        <v>219</v>
      </c>
      <c r="H191" s="2" t="s">
        <v>63</v>
      </c>
      <c r="I191" s="1">
        <v>-1</v>
      </c>
      <c r="K191" s="23">
        <v>800780.88</v>
      </c>
      <c r="L191" s="20"/>
      <c r="M191" s="21">
        <v>28242</v>
      </c>
      <c r="N191" s="21"/>
      <c r="O191" s="21">
        <v>780547</v>
      </c>
      <c r="P191" s="21"/>
      <c r="Q191" s="21">
        <v>32851</v>
      </c>
      <c r="S191" s="40">
        <v>4.0999999999999996</v>
      </c>
      <c r="U191" s="88">
        <v>23.8</v>
      </c>
    </row>
    <row r="192" spans="1:21" x14ac:dyDescent="0.2">
      <c r="A192" s="3"/>
      <c r="C192" s="22"/>
      <c r="E192" s="2"/>
      <c r="G192" s="2"/>
      <c r="H192" s="2"/>
      <c r="I192" s="1"/>
      <c r="K192" s="6"/>
      <c r="M192" s="25"/>
      <c r="N192" s="11"/>
      <c r="O192" s="25"/>
      <c r="P192" s="11"/>
      <c r="Q192" s="25"/>
      <c r="S192" s="40"/>
      <c r="U192" s="88"/>
    </row>
    <row r="193" spans="1:21" x14ac:dyDescent="0.2">
      <c r="A193" s="3"/>
      <c r="C193" s="42" t="s">
        <v>34</v>
      </c>
      <c r="E193" s="2"/>
      <c r="G193" s="2"/>
      <c r="H193" s="2"/>
      <c r="I193" s="1"/>
      <c r="K193" s="6">
        <f>+SUBTOTAL(9,K174:K192)</f>
        <v>90382730.460000008</v>
      </c>
      <c r="M193" s="11">
        <f>+SUBTOTAL(9,M174:M192)</f>
        <v>31017549</v>
      </c>
      <c r="N193" s="11"/>
      <c r="O193" s="11">
        <f>+SUBTOTAL(9,O174:O192)</f>
        <v>67206503</v>
      </c>
      <c r="P193" s="11"/>
      <c r="Q193" s="11">
        <f>+SUBTOTAL(9,Q174:Q192)</f>
        <v>2413271</v>
      </c>
      <c r="S193" s="40">
        <f>Q193/K193*100</f>
        <v>2.6700576401240976</v>
      </c>
      <c r="U193" s="88">
        <f>ROUND(O193/Q193,1)</f>
        <v>27.8</v>
      </c>
    </row>
    <row r="194" spans="1:21" x14ac:dyDescent="0.2">
      <c r="A194" s="3"/>
      <c r="C194" s="22"/>
      <c r="E194" s="2"/>
      <c r="G194" s="2"/>
      <c r="H194" s="2"/>
      <c r="I194" s="1"/>
      <c r="K194" s="6"/>
      <c r="M194" s="11"/>
      <c r="N194" s="11"/>
      <c r="O194" s="11"/>
      <c r="P194" s="11"/>
      <c r="Q194" s="11"/>
      <c r="S194" s="40"/>
      <c r="U194" s="88"/>
    </row>
    <row r="195" spans="1:21" x14ac:dyDescent="0.2">
      <c r="A195" s="3">
        <v>342</v>
      </c>
      <c r="C195" s="34" t="s">
        <v>87</v>
      </c>
      <c r="K195" s="6"/>
      <c r="M195" s="11"/>
      <c r="N195" s="11"/>
      <c r="O195" s="11"/>
      <c r="P195" s="11"/>
      <c r="Q195" s="11"/>
      <c r="S195" s="40"/>
      <c r="U195" s="88"/>
    </row>
    <row r="196" spans="1:21" x14ac:dyDescent="0.2">
      <c r="A196" s="3"/>
      <c r="C196" s="86" t="s">
        <v>151</v>
      </c>
      <c r="E196" s="108">
        <v>56795</v>
      </c>
      <c r="G196" s="2" t="s">
        <v>220</v>
      </c>
      <c r="H196" s="2" t="s">
        <v>63</v>
      </c>
      <c r="I196" s="1">
        <v>-10</v>
      </c>
      <c r="K196" s="6">
        <v>6595518.0999999996</v>
      </c>
      <c r="L196" s="20"/>
      <c r="M196" s="21">
        <v>4068869</v>
      </c>
      <c r="N196" s="21"/>
      <c r="O196" s="21">
        <v>3186201</v>
      </c>
      <c r="P196" s="21"/>
      <c r="Q196" s="21">
        <v>100887</v>
      </c>
      <c r="S196" s="40">
        <v>1.53</v>
      </c>
      <c r="U196" s="88">
        <v>31.6</v>
      </c>
    </row>
    <row r="197" spans="1:21" x14ac:dyDescent="0.2">
      <c r="A197" s="3"/>
      <c r="C197" s="86" t="s">
        <v>205</v>
      </c>
      <c r="E197" s="108">
        <v>56795</v>
      </c>
      <c r="G197" s="2" t="s">
        <v>220</v>
      </c>
      <c r="H197" s="2" t="s">
        <v>63</v>
      </c>
      <c r="I197" s="1">
        <v>-10</v>
      </c>
      <c r="K197" s="6">
        <v>23410569.219999999</v>
      </c>
      <c r="L197" s="20"/>
      <c r="M197" s="21">
        <v>3480724</v>
      </c>
      <c r="N197" s="21"/>
      <c r="O197" s="21">
        <v>22270902</v>
      </c>
      <c r="P197" s="21"/>
      <c r="Q197" s="21">
        <v>705669</v>
      </c>
      <c r="S197" s="40">
        <v>3.01</v>
      </c>
      <c r="U197" s="88">
        <v>31.6</v>
      </c>
    </row>
    <row r="198" spans="1:21" x14ac:dyDescent="0.2">
      <c r="A198" s="3"/>
      <c r="C198" s="86" t="s">
        <v>170</v>
      </c>
      <c r="E198" s="108">
        <v>51682</v>
      </c>
      <c r="G198" s="2" t="s">
        <v>220</v>
      </c>
      <c r="H198" s="2" t="s">
        <v>63</v>
      </c>
      <c r="I198" s="1">
        <v>-6</v>
      </c>
      <c r="K198" s="6">
        <v>6851592.0999999996</v>
      </c>
      <c r="L198" s="20"/>
      <c r="M198" s="21">
        <v>793573</v>
      </c>
      <c r="N198" s="21"/>
      <c r="O198" s="21">
        <v>6469115</v>
      </c>
      <c r="P198" s="21"/>
      <c r="Q198" s="21">
        <v>321207</v>
      </c>
      <c r="S198" s="40">
        <v>4.6900000000000004</v>
      </c>
      <c r="U198" s="88">
        <v>20.100000000000001</v>
      </c>
    </row>
    <row r="199" spans="1:21" x14ac:dyDescent="0.2">
      <c r="A199" s="3"/>
      <c r="C199" s="33" t="s">
        <v>115</v>
      </c>
      <c r="E199" s="108">
        <v>52047</v>
      </c>
      <c r="G199" s="2" t="s">
        <v>220</v>
      </c>
      <c r="H199" s="2" t="s">
        <v>63</v>
      </c>
      <c r="I199" s="1">
        <v>-8</v>
      </c>
      <c r="K199" s="6">
        <v>239584.43</v>
      </c>
      <c r="L199" s="20"/>
      <c r="M199" s="21">
        <v>151371</v>
      </c>
      <c r="N199" s="21"/>
      <c r="O199" s="21">
        <v>107380</v>
      </c>
      <c r="P199" s="21"/>
      <c r="Q199" s="21">
        <v>5404</v>
      </c>
      <c r="S199" s="40">
        <v>2.2599999999999998</v>
      </c>
      <c r="U199" s="88">
        <v>19.899999999999999</v>
      </c>
    </row>
    <row r="200" spans="1:21" x14ac:dyDescent="0.2">
      <c r="A200" s="3"/>
      <c r="C200" s="33" t="s">
        <v>116</v>
      </c>
      <c r="E200" s="108">
        <v>52047</v>
      </c>
      <c r="G200" s="2" t="s">
        <v>220</v>
      </c>
      <c r="H200" s="2" t="s">
        <v>63</v>
      </c>
      <c r="I200" s="1">
        <v>-8</v>
      </c>
      <c r="K200" s="6">
        <v>239245.54</v>
      </c>
      <c r="L200" s="20"/>
      <c r="M200" s="21">
        <v>151169</v>
      </c>
      <c r="N200" s="21"/>
      <c r="O200" s="21">
        <v>107216</v>
      </c>
      <c r="P200" s="21"/>
      <c r="Q200" s="21">
        <v>5395</v>
      </c>
      <c r="S200" s="40">
        <v>2.2599999999999998</v>
      </c>
      <c r="U200" s="88">
        <v>19.899999999999999</v>
      </c>
    </row>
    <row r="201" spans="1:21" x14ac:dyDescent="0.2">
      <c r="A201" s="3"/>
      <c r="C201" s="36" t="s">
        <v>60</v>
      </c>
      <c r="E201" s="108">
        <v>52778</v>
      </c>
      <c r="G201" s="2" t="s">
        <v>220</v>
      </c>
      <c r="H201" s="2" t="s">
        <v>63</v>
      </c>
      <c r="I201" s="1">
        <v>-8</v>
      </c>
      <c r="K201" s="6">
        <v>5641750.8200000003</v>
      </c>
      <c r="L201" s="20"/>
      <c r="M201" s="21">
        <v>3057552</v>
      </c>
      <c r="N201" s="21"/>
      <c r="O201" s="21">
        <v>3035539</v>
      </c>
      <c r="P201" s="21"/>
      <c r="Q201" s="21">
        <v>139590</v>
      </c>
      <c r="S201" s="40">
        <v>2.4700000000000002</v>
      </c>
      <c r="U201" s="88">
        <v>21.7</v>
      </c>
    </row>
    <row r="202" spans="1:21" x14ac:dyDescent="0.2">
      <c r="A202" s="3"/>
      <c r="C202" s="33" t="s">
        <v>117</v>
      </c>
      <c r="E202" s="108">
        <v>52778</v>
      </c>
      <c r="G202" s="2" t="s">
        <v>220</v>
      </c>
      <c r="H202" s="2" t="s">
        <v>63</v>
      </c>
      <c r="I202" s="1">
        <v>-8</v>
      </c>
      <c r="K202" s="6">
        <v>578059.38</v>
      </c>
      <c r="L202" s="20"/>
      <c r="M202" s="21">
        <v>329545</v>
      </c>
      <c r="N202" s="21"/>
      <c r="O202" s="21">
        <v>294759</v>
      </c>
      <c r="P202" s="21"/>
      <c r="Q202" s="21">
        <v>13621</v>
      </c>
      <c r="S202" s="40">
        <v>2.36</v>
      </c>
      <c r="U202" s="88">
        <v>21.6</v>
      </c>
    </row>
    <row r="203" spans="1:21" x14ac:dyDescent="0.2">
      <c r="A203" s="3"/>
      <c r="C203" s="33" t="s">
        <v>118</v>
      </c>
      <c r="E203" s="108">
        <v>52778</v>
      </c>
      <c r="G203" s="2" t="s">
        <v>220</v>
      </c>
      <c r="H203" s="2" t="s">
        <v>63</v>
      </c>
      <c r="I203" s="1">
        <v>-8</v>
      </c>
      <c r="K203" s="6">
        <v>576385.74</v>
      </c>
      <c r="L203" s="20"/>
      <c r="M203" s="21">
        <v>328591</v>
      </c>
      <c r="N203" s="21"/>
      <c r="O203" s="21">
        <v>293906</v>
      </c>
      <c r="P203" s="21"/>
      <c r="Q203" s="21">
        <v>13582</v>
      </c>
      <c r="S203" s="40">
        <v>2.36</v>
      </c>
      <c r="U203" s="88">
        <v>21.6</v>
      </c>
    </row>
    <row r="204" spans="1:21" x14ac:dyDescent="0.2">
      <c r="A204" s="3"/>
      <c r="C204" s="33" t="s">
        <v>119</v>
      </c>
      <c r="E204" s="108">
        <v>52778</v>
      </c>
      <c r="G204" s="2" t="s">
        <v>220</v>
      </c>
      <c r="H204" s="2" t="s">
        <v>63</v>
      </c>
      <c r="I204" s="1">
        <v>-8</v>
      </c>
      <c r="K204" s="6">
        <v>593786.01</v>
      </c>
      <c r="L204" s="20"/>
      <c r="M204" s="21">
        <v>337525</v>
      </c>
      <c r="N204" s="21"/>
      <c r="O204" s="21">
        <v>303764</v>
      </c>
      <c r="P204" s="21"/>
      <c r="Q204" s="21">
        <v>14037</v>
      </c>
      <c r="S204" s="40">
        <v>2.36</v>
      </c>
      <c r="U204" s="88">
        <v>21.6</v>
      </c>
    </row>
    <row r="205" spans="1:21" x14ac:dyDescent="0.2">
      <c r="A205" s="3"/>
      <c r="C205" s="33" t="s">
        <v>120</v>
      </c>
      <c r="E205" s="108">
        <v>52778</v>
      </c>
      <c r="G205" s="2" t="s">
        <v>220</v>
      </c>
      <c r="H205" s="2" t="s">
        <v>63</v>
      </c>
      <c r="I205" s="1">
        <v>-8</v>
      </c>
      <c r="K205" s="6">
        <v>787212.6</v>
      </c>
      <c r="L205" s="20"/>
      <c r="M205" s="21">
        <v>366939</v>
      </c>
      <c r="N205" s="21"/>
      <c r="O205" s="21">
        <v>483251</v>
      </c>
      <c r="P205" s="21"/>
      <c r="Q205" s="21">
        <v>21939</v>
      </c>
      <c r="S205" s="40">
        <v>2.79</v>
      </c>
      <c r="U205" s="88">
        <v>22</v>
      </c>
    </row>
    <row r="206" spans="1:21" x14ac:dyDescent="0.2">
      <c r="A206" s="3"/>
      <c r="C206" s="33" t="s">
        <v>121</v>
      </c>
      <c r="E206" s="108">
        <v>51682</v>
      </c>
      <c r="G206" s="2" t="s">
        <v>220</v>
      </c>
      <c r="H206" s="2" t="s">
        <v>63</v>
      </c>
      <c r="I206" s="1">
        <v>-6</v>
      </c>
      <c r="K206" s="6">
        <v>795787.89</v>
      </c>
      <c r="L206" s="20"/>
      <c r="M206" s="21">
        <v>435928</v>
      </c>
      <c r="N206" s="21"/>
      <c r="O206" s="21">
        <v>407607</v>
      </c>
      <c r="P206" s="21"/>
      <c r="Q206" s="21">
        <v>21146</v>
      </c>
      <c r="S206" s="40">
        <v>2.66</v>
      </c>
      <c r="U206" s="88">
        <v>19.3</v>
      </c>
    </row>
    <row r="207" spans="1:21" x14ac:dyDescent="0.2">
      <c r="A207" s="3"/>
      <c r="C207" s="33" t="s">
        <v>122</v>
      </c>
      <c r="E207" s="108">
        <v>50951</v>
      </c>
      <c r="G207" s="2" t="s">
        <v>220</v>
      </c>
      <c r="H207" s="2" t="s">
        <v>63</v>
      </c>
      <c r="I207" s="1">
        <v>-6</v>
      </c>
      <c r="K207" s="6">
        <v>993493.11</v>
      </c>
      <c r="L207" s="20"/>
      <c r="M207" s="21">
        <v>429833</v>
      </c>
      <c r="N207" s="21"/>
      <c r="O207" s="21">
        <v>623270</v>
      </c>
      <c r="P207" s="21"/>
      <c r="Q207" s="21">
        <v>34339</v>
      </c>
      <c r="S207" s="40">
        <v>3.46</v>
      </c>
      <c r="U207" s="88">
        <v>18.2</v>
      </c>
    </row>
    <row r="208" spans="1:21" x14ac:dyDescent="0.2">
      <c r="A208" s="3"/>
      <c r="C208" s="33" t="s">
        <v>123</v>
      </c>
      <c r="E208" s="108">
        <v>50951</v>
      </c>
      <c r="G208" s="2" t="s">
        <v>220</v>
      </c>
      <c r="H208" s="2" t="s">
        <v>63</v>
      </c>
      <c r="I208" s="1">
        <v>-6</v>
      </c>
      <c r="K208" s="6">
        <v>959028.11</v>
      </c>
      <c r="L208" s="20"/>
      <c r="M208" s="21">
        <v>423482</v>
      </c>
      <c r="N208" s="21"/>
      <c r="O208" s="21">
        <v>593088</v>
      </c>
      <c r="P208" s="21"/>
      <c r="Q208" s="21">
        <v>32700</v>
      </c>
      <c r="S208" s="40">
        <v>3.41</v>
      </c>
      <c r="U208" s="88">
        <v>18.100000000000001</v>
      </c>
    </row>
    <row r="209" spans="1:21" x14ac:dyDescent="0.2">
      <c r="A209" s="3"/>
      <c r="C209" s="33" t="s">
        <v>124</v>
      </c>
      <c r="E209" s="108">
        <v>49490</v>
      </c>
      <c r="G209" s="2" t="s">
        <v>220</v>
      </c>
      <c r="H209" s="2" t="s">
        <v>63</v>
      </c>
      <c r="I209" s="1">
        <v>-6</v>
      </c>
      <c r="K209" s="6">
        <v>263045.52</v>
      </c>
      <c r="L209" s="20"/>
      <c r="M209" s="21">
        <v>199653</v>
      </c>
      <c r="N209" s="21"/>
      <c r="O209" s="21">
        <v>79175</v>
      </c>
      <c r="P209" s="21"/>
      <c r="Q209" s="21">
        <v>5476</v>
      </c>
      <c r="S209" s="40">
        <v>2.08</v>
      </c>
      <c r="U209" s="88">
        <v>14.5</v>
      </c>
    </row>
    <row r="210" spans="1:21" x14ac:dyDescent="0.2">
      <c r="A210" s="3"/>
      <c r="C210" s="33" t="s">
        <v>125</v>
      </c>
      <c r="E210" s="108">
        <v>49125</v>
      </c>
      <c r="G210" s="2" t="s">
        <v>220</v>
      </c>
      <c r="H210" s="2" t="s">
        <v>63</v>
      </c>
      <c r="I210" s="1">
        <v>-6</v>
      </c>
      <c r="K210" s="6">
        <v>3155168.57</v>
      </c>
      <c r="L210" s="20"/>
      <c r="M210" s="21">
        <v>1795375</v>
      </c>
      <c r="N210" s="21"/>
      <c r="O210" s="21">
        <v>1549104</v>
      </c>
      <c r="P210" s="21"/>
      <c r="Q210" s="21">
        <v>116293</v>
      </c>
      <c r="S210" s="40">
        <v>3.69</v>
      </c>
      <c r="T210" s="41"/>
      <c r="U210" s="88">
        <v>13.3</v>
      </c>
    </row>
    <row r="211" spans="1:21" x14ac:dyDescent="0.2">
      <c r="A211" s="3"/>
      <c r="C211" s="33" t="s">
        <v>126</v>
      </c>
      <c r="E211" s="108">
        <v>49490</v>
      </c>
      <c r="G211" s="2" t="s">
        <v>220</v>
      </c>
      <c r="H211" s="2" t="s">
        <v>63</v>
      </c>
      <c r="I211" s="1">
        <v>-6</v>
      </c>
      <c r="K211" s="6">
        <v>282445.64</v>
      </c>
      <c r="L211" s="20"/>
      <c r="M211" s="21">
        <v>137461</v>
      </c>
      <c r="N211" s="21"/>
      <c r="O211" s="21">
        <v>161931</v>
      </c>
      <c r="P211" s="21"/>
      <c r="Q211" s="21">
        <v>11229</v>
      </c>
      <c r="S211" s="40">
        <v>3.98</v>
      </c>
      <c r="U211" s="88">
        <v>14.4</v>
      </c>
    </row>
    <row r="212" spans="1:21" x14ac:dyDescent="0.2">
      <c r="A212" s="3"/>
      <c r="C212" s="33" t="s">
        <v>127</v>
      </c>
      <c r="E212" s="108">
        <v>49856</v>
      </c>
      <c r="G212" s="2" t="s">
        <v>220</v>
      </c>
      <c r="H212" s="2" t="s">
        <v>63</v>
      </c>
      <c r="I212" s="1">
        <v>-6</v>
      </c>
      <c r="K212" s="6">
        <v>301560.87</v>
      </c>
      <c r="L212" s="20"/>
      <c r="M212" s="21">
        <v>187775</v>
      </c>
      <c r="N212" s="21"/>
      <c r="O212" s="21">
        <v>131880</v>
      </c>
      <c r="P212" s="21"/>
      <c r="Q212" s="21">
        <v>8603</v>
      </c>
      <c r="S212" s="40">
        <v>2.85</v>
      </c>
      <c r="U212" s="88">
        <v>15.3</v>
      </c>
    </row>
    <row r="213" spans="1:21" x14ac:dyDescent="0.2">
      <c r="A213" s="3"/>
      <c r="C213" s="64" t="s">
        <v>196</v>
      </c>
      <c r="E213" s="108">
        <v>51682</v>
      </c>
      <c r="G213" s="2" t="s">
        <v>220</v>
      </c>
      <c r="H213" s="2" t="s">
        <v>63</v>
      </c>
      <c r="I213" s="1">
        <v>-6</v>
      </c>
      <c r="K213" s="6">
        <v>8346665.9800000004</v>
      </c>
      <c r="L213" s="20"/>
      <c r="M213" s="21">
        <v>6348974</v>
      </c>
      <c r="N213" s="21"/>
      <c r="O213" s="21">
        <v>2498492</v>
      </c>
      <c r="P213" s="21"/>
      <c r="Q213" s="21">
        <v>136741</v>
      </c>
      <c r="S213" s="40">
        <v>1.64</v>
      </c>
      <c r="U213" s="88">
        <v>18.3</v>
      </c>
    </row>
    <row r="214" spans="1:21" x14ac:dyDescent="0.2">
      <c r="A214" s="3"/>
      <c r="C214" s="33" t="s">
        <v>128</v>
      </c>
      <c r="E214" s="108">
        <v>45838</v>
      </c>
      <c r="G214" s="2" t="s">
        <v>220</v>
      </c>
      <c r="H214" s="2" t="s">
        <v>63</v>
      </c>
      <c r="I214" s="1">
        <v>-12</v>
      </c>
      <c r="K214" s="6">
        <v>496457.67</v>
      </c>
      <c r="L214" s="20"/>
      <c r="M214" s="21">
        <v>439127</v>
      </c>
      <c r="N214" s="21"/>
      <c r="O214" s="21">
        <v>116906</v>
      </c>
      <c r="P214" s="21"/>
      <c r="Q214" s="21">
        <v>23562</v>
      </c>
      <c r="S214" s="40">
        <v>4.75</v>
      </c>
      <c r="U214" s="88">
        <v>5</v>
      </c>
    </row>
    <row r="215" spans="1:21" x14ac:dyDescent="0.2">
      <c r="A215" s="3"/>
      <c r="C215" s="33" t="s">
        <v>129</v>
      </c>
      <c r="E215" s="108">
        <v>51682</v>
      </c>
      <c r="G215" s="2" t="s">
        <v>220</v>
      </c>
      <c r="H215" s="2" t="s">
        <v>63</v>
      </c>
      <c r="I215" s="1">
        <v>-6</v>
      </c>
      <c r="K215" s="23">
        <v>1977968.08</v>
      </c>
      <c r="L215" s="20"/>
      <c r="M215" s="21">
        <v>1256991</v>
      </c>
      <c r="N215" s="21"/>
      <c r="O215" s="21">
        <v>839655</v>
      </c>
      <c r="P215" s="21"/>
      <c r="Q215" s="21">
        <v>44201</v>
      </c>
      <c r="S215" s="40">
        <v>2.23</v>
      </c>
      <c r="U215" s="88">
        <v>19</v>
      </c>
    </row>
    <row r="216" spans="1:21" x14ac:dyDescent="0.2">
      <c r="A216" s="3"/>
      <c r="E216" s="2"/>
      <c r="G216" s="2"/>
      <c r="H216" s="2"/>
      <c r="I216" s="1"/>
      <c r="K216" s="6"/>
      <c r="M216" s="25"/>
      <c r="N216" s="11"/>
      <c r="O216" s="25"/>
      <c r="P216" s="11"/>
      <c r="Q216" s="25"/>
      <c r="S216" s="40"/>
      <c r="U216" s="88"/>
    </row>
    <row r="217" spans="1:21" x14ac:dyDescent="0.2">
      <c r="A217" s="3"/>
      <c r="C217" s="42" t="s">
        <v>145</v>
      </c>
      <c r="E217" s="2"/>
      <c r="G217" s="2"/>
      <c r="H217" s="2"/>
      <c r="I217" s="1"/>
      <c r="K217" s="6">
        <f>+SUBTOTAL(9,K196:K216)</f>
        <v>63085325.38000001</v>
      </c>
      <c r="M217" s="11">
        <f>+SUBTOTAL(9,M196:M216)</f>
        <v>24720457</v>
      </c>
      <c r="N217" s="11"/>
      <c r="O217" s="11">
        <f>+SUBTOTAL(9,O196:O216)</f>
        <v>43553141</v>
      </c>
      <c r="P217" s="11"/>
      <c r="Q217" s="11">
        <f>+SUBTOTAL(9,Q196:Q216)</f>
        <v>1775621</v>
      </c>
      <c r="S217" s="40">
        <f>Q217/K217*100</f>
        <v>2.8146339728049123</v>
      </c>
      <c r="U217" s="88">
        <f>ROUND(O217/Q217,1)</f>
        <v>24.5</v>
      </c>
    </row>
    <row r="218" spans="1:21" x14ac:dyDescent="0.2">
      <c r="A218" s="3"/>
      <c r="E218" s="2"/>
      <c r="G218" s="2"/>
      <c r="H218" s="2"/>
      <c r="I218" s="1"/>
      <c r="K218" s="6"/>
      <c r="M218" s="11"/>
      <c r="N218" s="11"/>
      <c r="O218" s="11"/>
      <c r="P218" s="11"/>
      <c r="Q218" s="11"/>
      <c r="S218" s="40"/>
      <c r="U218" s="88"/>
    </row>
    <row r="219" spans="1:21" x14ac:dyDescent="0.2">
      <c r="A219" s="3">
        <v>343</v>
      </c>
      <c r="C219" s="4" t="s">
        <v>61</v>
      </c>
      <c r="K219" s="6"/>
      <c r="M219" s="11"/>
      <c r="N219" s="11"/>
      <c r="O219" s="11"/>
      <c r="P219" s="11"/>
      <c r="Q219" s="11"/>
      <c r="S219" s="40"/>
      <c r="U219" s="88"/>
    </row>
    <row r="220" spans="1:21" x14ac:dyDescent="0.2">
      <c r="A220" s="3"/>
      <c r="C220" s="86" t="s">
        <v>151</v>
      </c>
      <c r="E220" s="108">
        <v>56795</v>
      </c>
      <c r="G220" s="2" t="s">
        <v>140</v>
      </c>
      <c r="H220" s="2" t="s">
        <v>63</v>
      </c>
      <c r="I220" s="1">
        <v>-10</v>
      </c>
      <c r="K220" s="6">
        <v>271383248.64999998</v>
      </c>
      <c r="L220" s="20"/>
      <c r="M220" s="21">
        <v>23490766</v>
      </c>
      <c r="N220" s="21"/>
      <c r="O220" s="21">
        <v>275030808</v>
      </c>
      <c r="P220" s="21"/>
      <c r="Q220" s="21">
        <v>9481171</v>
      </c>
      <c r="S220" s="40">
        <v>3.49</v>
      </c>
      <c r="U220" s="88">
        <v>29</v>
      </c>
    </row>
    <row r="221" spans="1:21" x14ac:dyDescent="0.2">
      <c r="A221" s="3"/>
      <c r="C221" s="33" t="s">
        <v>115</v>
      </c>
      <c r="E221" s="108">
        <v>52047</v>
      </c>
      <c r="G221" s="2" t="s">
        <v>140</v>
      </c>
      <c r="H221" s="2" t="s">
        <v>63</v>
      </c>
      <c r="I221" s="1">
        <v>-8</v>
      </c>
      <c r="K221" s="6">
        <v>36440838.659999996</v>
      </c>
      <c r="L221" s="20"/>
      <c r="M221" s="21">
        <v>19076162</v>
      </c>
      <c r="N221" s="21"/>
      <c r="O221" s="21">
        <v>20279944</v>
      </c>
      <c r="P221" s="21"/>
      <c r="Q221" s="21">
        <v>1078444</v>
      </c>
      <c r="S221" s="40">
        <v>2.96</v>
      </c>
      <c r="U221" s="88">
        <v>18.8</v>
      </c>
    </row>
    <row r="222" spans="1:21" x14ac:dyDescent="0.2">
      <c r="A222" s="3"/>
      <c r="C222" s="33" t="s">
        <v>116</v>
      </c>
      <c r="E222" s="108">
        <v>52047</v>
      </c>
      <c r="G222" s="2" t="s">
        <v>140</v>
      </c>
      <c r="H222" s="2" t="s">
        <v>63</v>
      </c>
      <c r="I222" s="1">
        <v>-8</v>
      </c>
      <c r="K222" s="6">
        <v>34746351.799999997</v>
      </c>
      <c r="L222" s="20"/>
      <c r="M222" s="21">
        <v>19122536</v>
      </c>
      <c r="N222" s="21"/>
      <c r="O222" s="21">
        <v>18403524</v>
      </c>
      <c r="P222" s="21"/>
      <c r="Q222" s="21">
        <v>985910</v>
      </c>
      <c r="S222" s="40">
        <v>2.84</v>
      </c>
      <c r="U222" s="88">
        <v>18.7</v>
      </c>
    </row>
    <row r="223" spans="1:21" x14ac:dyDescent="0.2">
      <c r="A223" s="3"/>
      <c r="C223" s="33" t="s">
        <v>117</v>
      </c>
      <c r="E223" s="108">
        <v>52778</v>
      </c>
      <c r="G223" s="2" t="s">
        <v>140</v>
      </c>
      <c r="H223" s="2" t="s">
        <v>63</v>
      </c>
      <c r="I223" s="1">
        <v>-8</v>
      </c>
      <c r="K223" s="6">
        <v>26735721.629999999</v>
      </c>
      <c r="L223" s="20"/>
      <c r="M223" s="21">
        <v>12569268</v>
      </c>
      <c r="N223" s="21"/>
      <c r="O223" s="21">
        <v>16305311</v>
      </c>
      <c r="P223" s="21"/>
      <c r="Q223" s="21">
        <v>798499</v>
      </c>
      <c r="S223" s="40">
        <v>2.99</v>
      </c>
      <c r="U223" s="88">
        <v>20.399999999999999</v>
      </c>
    </row>
    <row r="224" spans="1:21" x14ac:dyDescent="0.2">
      <c r="A224" s="3"/>
      <c r="C224" s="33" t="s">
        <v>118</v>
      </c>
      <c r="E224" s="108">
        <v>52778</v>
      </c>
      <c r="G224" s="2" t="s">
        <v>140</v>
      </c>
      <c r="H224" s="2" t="s">
        <v>63</v>
      </c>
      <c r="I224" s="1">
        <v>-8</v>
      </c>
      <c r="K224" s="6">
        <v>25385572.68</v>
      </c>
      <c r="L224" s="20"/>
      <c r="M224" s="21">
        <v>12843344</v>
      </c>
      <c r="N224" s="21"/>
      <c r="O224" s="21">
        <v>14573074</v>
      </c>
      <c r="P224" s="21"/>
      <c r="Q224" s="21">
        <v>720537</v>
      </c>
      <c r="S224" s="40">
        <v>2.84</v>
      </c>
      <c r="U224" s="88">
        <v>20.2</v>
      </c>
    </row>
    <row r="225" spans="1:21" x14ac:dyDescent="0.2">
      <c r="A225" s="3"/>
      <c r="C225" s="33" t="s">
        <v>119</v>
      </c>
      <c r="E225" s="108">
        <v>52778</v>
      </c>
      <c r="G225" s="2" t="s">
        <v>140</v>
      </c>
      <c r="H225" s="2" t="s">
        <v>63</v>
      </c>
      <c r="I225" s="1">
        <v>-8</v>
      </c>
      <c r="K225" s="6">
        <v>25404027</v>
      </c>
      <c r="L225" s="20"/>
      <c r="M225" s="21">
        <v>13102216</v>
      </c>
      <c r="N225" s="21"/>
      <c r="O225" s="21">
        <v>14334133</v>
      </c>
      <c r="P225" s="21"/>
      <c r="Q225" s="21">
        <v>708567</v>
      </c>
      <c r="S225" s="40">
        <v>2.79</v>
      </c>
      <c r="U225" s="88">
        <v>20.2</v>
      </c>
    </row>
    <row r="226" spans="1:21" x14ac:dyDescent="0.2">
      <c r="A226" s="3"/>
      <c r="C226" s="33" t="s">
        <v>120</v>
      </c>
      <c r="E226" s="108">
        <v>52778</v>
      </c>
      <c r="G226" s="2" t="s">
        <v>140</v>
      </c>
      <c r="H226" s="2" t="s">
        <v>63</v>
      </c>
      <c r="I226" s="1">
        <v>-8</v>
      </c>
      <c r="K226" s="6">
        <v>25996969.379999999</v>
      </c>
      <c r="L226" s="20"/>
      <c r="M226" s="21">
        <v>13131439</v>
      </c>
      <c r="N226" s="21"/>
      <c r="O226" s="21">
        <v>14945288</v>
      </c>
      <c r="P226" s="21"/>
      <c r="Q226" s="21">
        <v>735715</v>
      </c>
      <c r="S226" s="40">
        <v>2.83</v>
      </c>
      <c r="U226" s="88">
        <v>20.3</v>
      </c>
    </row>
    <row r="227" spans="1:21" x14ac:dyDescent="0.2">
      <c r="A227" s="3"/>
      <c r="C227" s="33" t="s">
        <v>121</v>
      </c>
      <c r="E227" s="108">
        <v>51682</v>
      </c>
      <c r="G227" s="2" t="s">
        <v>140</v>
      </c>
      <c r="H227" s="2" t="s">
        <v>63</v>
      </c>
      <c r="I227" s="1">
        <v>-6</v>
      </c>
      <c r="K227" s="6">
        <v>16691313.75</v>
      </c>
      <c r="L227" s="20"/>
      <c r="M227" s="21">
        <v>8330574</v>
      </c>
      <c r="N227" s="21"/>
      <c r="O227" s="21">
        <v>9362219</v>
      </c>
      <c r="P227" s="21"/>
      <c r="Q227" s="21">
        <v>511612</v>
      </c>
      <c r="S227" s="40">
        <v>3.07</v>
      </c>
      <c r="U227" s="88">
        <v>18.3</v>
      </c>
    </row>
    <row r="228" spans="1:21" x14ac:dyDescent="0.2">
      <c r="A228" s="85"/>
      <c r="C228" s="33" t="s">
        <v>122</v>
      </c>
      <c r="E228" s="108">
        <v>50951</v>
      </c>
      <c r="G228" s="2" t="s">
        <v>140</v>
      </c>
      <c r="H228" s="2" t="s">
        <v>63</v>
      </c>
      <c r="I228" s="1">
        <v>-6</v>
      </c>
      <c r="K228" s="6">
        <v>43034791.909999996</v>
      </c>
      <c r="L228" s="20"/>
      <c r="M228" s="21">
        <v>19450048</v>
      </c>
      <c r="N228" s="21"/>
      <c r="O228" s="21">
        <v>26166831</v>
      </c>
      <c r="P228" s="21"/>
      <c r="Q228" s="21">
        <v>1544488</v>
      </c>
      <c r="S228" s="40">
        <v>3.59</v>
      </c>
      <c r="U228" s="88">
        <v>16.899999999999999</v>
      </c>
    </row>
    <row r="229" spans="1:21" x14ac:dyDescent="0.2">
      <c r="A229" s="3"/>
      <c r="C229" s="33" t="s">
        <v>123</v>
      </c>
      <c r="E229" s="108">
        <v>50951</v>
      </c>
      <c r="G229" s="2" t="s">
        <v>140</v>
      </c>
      <c r="H229" s="2" t="s">
        <v>63</v>
      </c>
      <c r="I229" s="1">
        <v>-6</v>
      </c>
      <c r="K229" s="6">
        <v>32214803.190000001</v>
      </c>
      <c r="L229" s="20"/>
      <c r="M229" s="21">
        <v>21060936</v>
      </c>
      <c r="N229" s="21"/>
      <c r="O229" s="21">
        <v>13086755</v>
      </c>
      <c r="P229" s="21"/>
      <c r="Q229" s="21">
        <v>803214</v>
      </c>
      <c r="S229" s="40">
        <v>2.4900000000000002</v>
      </c>
      <c r="U229" s="88">
        <v>16.3</v>
      </c>
    </row>
    <row r="230" spans="1:21" x14ac:dyDescent="0.2">
      <c r="A230" s="3"/>
      <c r="C230" s="33" t="s">
        <v>124</v>
      </c>
      <c r="E230" s="108">
        <v>49490</v>
      </c>
      <c r="G230" s="2" t="s">
        <v>140</v>
      </c>
      <c r="H230" s="2" t="s">
        <v>63</v>
      </c>
      <c r="I230" s="1">
        <v>-6</v>
      </c>
      <c r="K230" s="6">
        <v>26681256.469999999</v>
      </c>
      <c r="L230" s="20"/>
      <c r="M230" s="21">
        <v>21580721</v>
      </c>
      <c r="N230" s="21"/>
      <c r="O230" s="21">
        <v>6701411</v>
      </c>
      <c r="P230" s="21"/>
      <c r="Q230" s="21">
        <v>500210</v>
      </c>
      <c r="S230" s="40">
        <v>1.87</v>
      </c>
      <c r="U230" s="88">
        <v>13.4</v>
      </c>
    </row>
    <row r="231" spans="1:21" x14ac:dyDescent="0.2">
      <c r="A231" s="44"/>
      <c r="C231" s="33" t="s">
        <v>125</v>
      </c>
      <c r="E231" s="108">
        <v>49125</v>
      </c>
      <c r="G231" s="2" t="s">
        <v>140</v>
      </c>
      <c r="H231" s="2" t="s">
        <v>63</v>
      </c>
      <c r="I231" s="1">
        <v>-6</v>
      </c>
      <c r="K231" s="6">
        <v>28833202.469999999</v>
      </c>
      <c r="L231" s="20"/>
      <c r="M231" s="21">
        <v>17319900</v>
      </c>
      <c r="N231" s="21"/>
      <c r="O231" s="21">
        <v>13243295</v>
      </c>
      <c r="P231" s="21"/>
      <c r="Q231" s="21">
        <v>1046387</v>
      </c>
      <c r="S231" s="40">
        <v>3.63</v>
      </c>
      <c r="U231" s="88">
        <v>12.7</v>
      </c>
    </row>
    <row r="232" spans="1:21" x14ac:dyDescent="0.2">
      <c r="A232" s="3"/>
      <c r="C232" s="33" t="s">
        <v>126</v>
      </c>
      <c r="E232" s="108">
        <v>49490</v>
      </c>
      <c r="G232" s="2" t="s">
        <v>140</v>
      </c>
      <c r="H232" s="2" t="s">
        <v>63</v>
      </c>
      <c r="I232" s="1">
        <v>-6</v>
      </c>
      <c r="K232" s="6">
        <v>25934235.140000001</v>
      </c>
      <c r="L232" s="20"/>
      <c r="M232" s="21">
        <v>14961883</v>
      </c>
      <c r="N232" s="21"/>
      <c r="O232" s="21">
        <v>12528406</v>
      </c>
      <c r="P232" s="21"/>
      <c r="Q232" s="21">
        <v>925614</v>
      </c>
      <c r="S232" s="40">
        <v>3.57</v>
      </c>
      <c r="U232" s="88">
        <v>13.5</v>
      </c>
    </row>
    <row r="233" spans="1:21" x14ac:dyDescent="0.2">
      <c r="A233" s="3"/>
      <c r="C233" s="33" t="s">
        <v>127</v>
      </c>
      <c r="E233" s="108">
        <v>49856</v>
      </c>
      <c r="G233" s="2" t="s">
        <v>140</v>
      </c>
      <c r="H233" s="2" t="s">
        <v>63</v>
      </c>
      <c r="I233" s="1">
        <v>-6</v>
      </c>
      <c r="K233" s="6">
        <v>42711831.420000002</v>
      </c>
      <c r="L233" s="20"/>
      <c r="M233" s="21">
        <v>28499423</v>
      </c>
      <c r="N233" s="21"/>
      <c r="O233" s="21">
        <v>16775118</v>
      </c>
      <c r="P233" s="21"/>
      <c r="Q233" s="21">
        <v>1163107</v>
      </c>
      <c r="S233" s="40">
        <v>2.72</v>
      </c>
      <c r="U233" s="88">
        <v>14.4</v>
      </c>
    </row>
    <row r="234" spans="1:21" x14ac:dyDescent="0.2">
      <c r="A234" s="3"/>
      <c r="C234" s="33" t="s">
        <v>129</v>
      </c>
      <c r="E234" s="108">
        <v>51682</v>
      </c>
      <c r="G234" s="2" t="s">
        <v>140</v>
      </c>
      <c r="H234" s="2" t="s">
        <v>63</v>
      </c>
      <c r="I234" s="1">
        <v>-6</v>
      </c>
      <c r="K234" s="23">
        <v>19578532.350000001</v>
      </c>
      <c r="L234" s="20"/>
      <c r="M234" s="65">
        <v>9883680</v>
      </c>
      <c r="N234" s="21"/>
      <c r="O234" s="65">
        <v>10869564</v>
      </c>
      <c r="P234" s="21"/>
      <c r="Q234" s="65">
        <v>602687</v>
      </c>
      <c r="S234" s="40">
        <v>3.08</v>
      </c>
      <c r="U234" s="88">
        <v>18</v>
      </c>
    </row>
    <row r="235" spans="1:21" x14ac:dyDescent="0.2">
      <c r="A235" s="3"/>
      <c r="E235" s="2"/>
      <c r="G235" s="2"/>
      <c r="H235" s="2"/>
      <c r="I235" s="1"/>
      <c r="K235" s="6"/>
      <c r="L235" s="20"/>
      <c r="M235" s="21"/>
      <c r="N235" s="21"/>
      <c r="O235" s="21"/>
      <c r="P235" s="21"/>
      <c r="Q235" s="21"/>
      <c r="S235" s="40"/>
      <c r="U235" s="88"/>
    </row>
    <row r="236" spans="1:21" x14ac:dyDescent="0.2">
      <c r="A236" s="3"/>
      <c r="C236" s="42" t="s">
        <v>62</v>
      </c>
      <c r="E236" s="2"/>
      <c r="G236" s="2"/>
      <c r="H236" s="2"/>
      <c r="I236" s="1"/>
      <c r="K236" s="6">
        <f>+SUBTOTAL(9,K220:K235)</f>
        <v>681772696.5</v>
      </c>
      <c r="M236" s="11">
        <f>+SUBTOTAL(9,M220:M235)</f>
        <v>254422896</v>
      </c>
      <c r="N236" s="11"/>
      <c r="O236" s="11">
        <f>+SUBTOTAL(9,O220:O235)</f>
        <v>482605681</v>
      </c>
      <c r="P236" s="11"/>
      <c r="Q236" s="11">
        <f>+SUBTOTAL(9,Q220:Q235)</f>
        <v>21606162</v>
      </c>
      <c r="S236" s="40">
        <f>Q236/K236*100</f>
        <v>3.1691151773778903</v>
      </c>
      <c r="U236" s="88">
        <f>ROUND(O236/Q236,1)</f>
        <v>22.3</v>
      </c>
    </row>
    <row r="237" spans="1:21" x14ac:dyDescent="0.2">
      <c r="A237" s="3"/>
      <c r="E237" s="2"/>
      <c r="G237" s="2"/>
      <c r="H237" s="2"/>
      <c r="I237" s="1"/>
      <c r="K237" s="6"/>
      <c r="M237" s="11"/>
      <c r="N237" s="11"/>
      <c r="O237" s="11"/>
      <c r="P237" s="11"/>
      <c r="Q237" s="11"/>
      <c r="S237" s="40"/>
      <c r="U237" s="88"/>
    </row>
    <row r="238" spans="1:21" x14ac:dyDescent="0.2">
      <c r="A238" s="3">
        <v>344</v>
      </c>
      <c r="C238" s="4" t="s">
        <v>35</v>
      </c>
      <c r="K238" s="6"/>
      <c r="M238" s="11"/>
      <c r="N238" s="11"/>
      <c r="O238" s="11"/>
      <c r="P238" s="11"/>
      <c r="Q238" s="11"/>
      <c r="S238" s="40"/>
      <c r="U238" s="88"/>
    </row>
    <row r="239" spans="1:21" x14ac:dyDescent="0.2">
      <c r="A239" s="3"/>
      <c r="C239" s="86" t="s">
        <v>151</v>
      </c>
      <c r="E239" s="108">
        <v>56795</v>
      </c>
      <c r="G239" s="2" t="s">
        <v>221</v>
      </c>
      <c r="H239" s="2" t="s">
        <v>63</v>
      </c>
      <c r="I239" s="1">
        <v>-10</v>
      </c>
      <c r="K239" s="6">
        <v>62784586.920000002</v>
      </c>
      <c r="L239" s="20"/>
      <c r="M239" s="21">
        <v>10831929</v>
      </c>
      <c r="N239" s="21"/>
      <c r="O239" s="21">
        <v>58231117</v>
      </c>
      <c r="P239" s="21"/>
      <c r="Q239" s="21">
        <v>1758259</v>
      </c>
      <c r="S239" s="40">
        <v>2.8</v>
      </c>
      <c r="U239" s="88">
        <v>33.1</v>
      </c>
    </row>
    <row r="240" spans="1:21" x14ac:dyDescent="0.2">
      <c r="A240" s="3"/>
      <c r="C240" s="33" t="s">
        <v>115</v>
      </c>
      <c r="E240" s="108">
        <v>52047</v>
      </c>
      <c r="G240" s="2" t="s">
        <v>221</v>
      </c>
      <c r="H240" s="2" t="s">
        <v>63</v>
      </c>
      <c r="I240" s="1">
        <v>-8</v>
      </c>
      <c r="K240" s="6">
        <v>4001968.45</v>
      </c>
      <c r="L240" s="20"/>
      <c r="M240" s="21">
        <v>2350314</v>
      </c>
      <c r="N240" s="21"/>
      <c r="O240" s="21">
        <v>1971812</v>
      </c>
      <c r="P240" s="21"/>
      <c r="Q240" s="21">
        <v>95485</v>
      </c>
      <c r="S240" s="40">
        <v>2.39</v>
      </c>
      <c r="U240" s="88">
        <v>20.7</v>
      </c>
    </row>
    <row r="241" spans="1:21" x14ac:dyDescent="0.2">
      <c r="A241" s="3"/>
      <c r="C241" s="33" t="s">
        <v>116</v>
      </c>
      <c r="E241" s="108">
        <v>52047</v>
      </c>
      <c r="G241" s="2" t="s">
        <v>221</v>
      </c>
      <c r="H241" s="2" t="s">
        <v>63</v>
      </c>
      <c r="I241" s="1">
        <v>-8</v>
      </c>
      <c r="K241" s="6">
        <v>3905587.36</v>
      </c>
      <c r="L241" s="20"/>
      <c r="M241" s="21">
        <v>2253998</v>
      </c>
      <c r="N241" s="21"/>
      <c r="O241" s="21">
        <v>1964036</v>
      </c>
      <c r="P241" s="21"/>
      <c r="Q241" s="21">
        <v>95129</v>
      </c>
      <c r="S241" s="40">
        <v>2.44</v>
      </c>
      <c r="U241" s="88">
        <v>20.6</v>
      </c>
    </row>
    <row r="242" spans="1:21" x14ac:dyDescent="0.2">
      <c r="A242" s="3"/>
      <c r="C242" s="33" t="s">
        <v>117</v>
      </c>
      <c r="E242" s="108">
        <v>52778</v>
      </c>
      <c r="G242" s="2" t="s">
        <v>221</v>
      </c>
      <c r="H242" s="2" t="s">
        <v>63</v>
      </c>
      <c r="I242" s="1">
        <v>-8</v>
      </c>
      <c r="K242" s="6">
        <v>3065508.07</v>
      </c>
      <c r="L242" s="20"/>
      <c r="M242" s="21">
        <v>1599516</v>
      </c>
      <c r="N242" s="21"/>
      <c r="O242" s="21">
        <v>1711233</v>
      </c>
      <c r="P242" s="21"/>
      <c r="Q242" s="21">
        <v>75991</v>
      </c>
      <c r="S242" s="40">
        <v>2.48</v>
      </c>
      <c r="U242" s="88">
        <v>22.5</v>
      </c>
    </row>
    <row r="243" spans="1:21" x14ac:dyDescent="0.2">
      <c r="A243" s="3"/>
      <c r="C243" s="33" t="s">
        <v>118</v>
      </c>
      <c r="E243" s="108">
        <v>52778</v>
      </c>
      <c r="G243" s="2" t="s">
        <v>221</v>
      </c>
      <c r="H243" s="2" t="s">
        <v>63</v>
      </c>
      <c r="I243" s="1">
        <v>-8</v>
      </c>
      <c r="K243" s="6">
        <v>3053037.79</v>
      </c>
      <c r="L243" s="20"/>
      <c r="M243" s="21">
        <v>1592676</v>
      </c>
      <c r="N243" s="21"/>
      <c r="O243" s="21">
        <v>1704605</v>
      </c>
      <c r="P243" s="21"/>
      <c r="Q243" s="21">
        <v>75696</v>
      </c>
      <c r="S243" s="40">
        <v>2.48</v>
      </c>
      <c r="U243" s="88">
        <v>22.5</v>
      </c>
    </row>
    <row r="244" spans="1:21" x14ac:dyDescent="0.2">
      <c r="A244" s="3"/>
      <c r="C244" s="33" t="s">
        <v>119</v>
      </c>
      <c r="E244" s="108">
        <v>52778</v>
      </c>
      <c r="G244" s="2" t="s">
        <v>221</v>
      </c>
      <c r="H244" s="2" t="s">
        <v>63</v>
      </c>
      <c r="I244" s="1">
        <v>-8</v>
      </c>
      <c r="K244" s="6">
        <v>3483804.51</v>
      </c>
      <c r="L244" s="20"/>
      <c r="M244" s="21">
        <v>1157277</v>
      </c>
      <c r="N244" s="21"/>
      <c r="O244" s="21">
        <v>2605232</v>
      </c>
      <c r="P244" s="21"/>
      <c r="Q244" s="21">
        <v>114336</v>
      </c>
      <c r="S244" s="40">
        <v>3.28</v>
      </c>
      <c r="U244" s="88">
        <v>22.8</v>
      </c>
    </row>
    <row r="245" spans="1:21" x14ac:dyDescent="0.2">
      <c r="A245" s="3"/>
      <c r="C245" s="33" t="s">
        <v>120</v>
      </c>
      <c r="E245" s="108">
        <v>52778</v>
      </c>
      <c r="G245" s="2" t="s">
        <v>221</v>
      </c>
      <c r="H245" s="2" t="s">
        <v>63</v>
      </c>
      <c r="I245" s="1">
        <v>-8</v>
      </c>
      <c r="K245" s="6">
        <v>3315657.6</v>
      </c>
      <c r="L245" s="20"/>
      <c r="M245" s="21">
        <v>1664621</v>
      </c>
      <c r="N245" s="21"/>
      <c r="O245" s="21">
        <v>1916289</v>
      </c>
      <c r="P245" s="21"/>
      <c r="Q245" s="21">
        <v>84754</v>
      </c>
      <c r="S245" s="40">
        <v>2.56</v>
      </c>
      <c r="U245" s="88">
        <v>22.6</v>
      </c>
    </row>
    <row r="246" spans="1:21" x14ac:dyDescent="0.2">
      <c r="A246" s="3"/>
      <c r="C246" s="33" t="s">
        <v>121</v>
      </c>
      <c r="E246" s="108">
        <v>51682</v>
      </c>
      <c r="G246" s="2" t="s">
        <v>221</v>
      </c>
      <c r="H246" s="2" t="s">
        <v>63</v>
      </c>
      <c r="I246" s="1">
        <v>-6</v>
      </c>
      <c r="K246" s="6">
        <v>3010557.55</v>
      </c>
      <c r="L246" s="20"/>
      <c r="M246" s="21">
        <v>1725296</v>
      </c>
      <c r="N246" s="21"/>
      <c r="O246" s="21">
        <v>1465895</v>
      </c>
      <c r="P246" s="21"/>
      <c r="Q246" s="21">
        <v>74068</v>
      </c>
      <c r="S246" s="40">
        <v>2.46</v>
      </c>
      <c r="U246" s="88">
        <v>19.8</v>
      </c>
    </row>
    <row r="247" spans="1:21" x14ac:dyDescent="0.2">
      <c r="A247" s="3"/>
      <c r="C247" s="33" t="s">
        <v>122</v>
      </c>
      <c r="E247" s="108">
        <v>50951</v>
      </c>
      <c r="G247" s="2" t="s">
        <v>221</v>
      </c>
      <c r="H247" s="2" t="s">
        <v>63</v>
      </c>
      <c r="I247" s="1">
        <v>-6</v>
      </c>
      <c r="K247" s="6">
        <v>3322577</v>
      </c>
      <c r="L247" s="20"/>
      <c r="M247" s="21">
        <v>2150436</v>
      </c>
      <c r="N247" s="21"/>
      <c r="O247" s="21">
        <v>1371496</v>
      </c>
      <c r="P247" s="21"/>
      <c r="Q247" s="21">
        <v>77254</v>
      </c>
      <c r="S247" s="40">
        <v>2.33</v>
      </c>
      <c r="U247" s="88">
        <v>17.8</v>
      </c>
    </row>
    <row r="248" spans="1:21" x14ac:dyDescent="0.2">
      <c r="A248" s="3"/>
      <c r="C248" s="33" t="s">
        <v>123</v>
      </c>
      <c r="E248" s="108">
        <v>50951</v>
      </c>
      <c r="G248" s="2" t="s">
        <v>221</v>
      </c>
      <c r="H248" s="2" t="s">
        <v>63</v>
      </c>
      <c r="I248" s="1">
        <v>-6</v>
      </c>
      <c r="K248" s="6">
        <v>3872959.03</v>
      </c>
      <c r="L248" s="20"/>
      <c r="M248" s="21">
        <v>2421604</v>
      </c>
      <c r="N248" s="21"/>
      <c r="O248" s="21">
        <v>1683733</v>
      </c>
      <c r="P248" s="21"/>
      <c r="Q248" s="21">
        <v>93751</v>
      </c>
      <c r="S248" s="40">
        <v>2.42</v>
      </c>
      <c r="U248" s="88">
        <v>18</v>
      </c>
    </row>
    <row r="249" spans="1:21" x14ac:dyDescent="0.2">
      <c r="A249" s="3"/>
      <c r="C249" s="33" t="s">
        <v>124</v>
      </c>
      <c r="E249" s="108">
        <v>49490</v>
      </c>
      <c r="G249" s="2" t="s">
        <v>221</v>
      </c>
      <c r="H249" s="2" t="s">
        <v>63</v>
      </c>
      <c r="I249" s="1">
        <v>-6</v>
      </c>
      <c r="K249" s="6">
        <v>5069346.8499999996</v>
      </c>
      <c r="L249" s="20"/>
      <c r="M249" s="21">
        <v>4244200</v>
      </c>
      <c r="N249" s="21"/>
      <c r="O249" s="21">
        <v>1129308</v>
      </c>
      <c r="P249" s="21"/>
      <c r="Q249" s="21">
        <v>79754</v>
      </c>
      <c r="S249" s="40">
        <v>1.57</v>
      </c>
      <c r="U249" s="88">
        <v>14.2</v>
      </c>
    </row>
    <row r="250" spans="1:21" x14ac:dyDescent="0.2">
      <c r="A250" s="3"/>
      <c r="C250" s="33" t="s">
        <v>125</v>
      </c>
      <c r="E250" s="108">
        <v>49125</v>
      </c>
      <c r="G250" s="2" t="s">
        <v>221</v>
      </c>
      <c r="H250" s="2" t="s">
        <v>63</v>
      </c>
      <c r="I250" s="1">
        <v>-6</v>
      </c>
      <c r="K250" s="6">
        <v>5572385.96</v>
      </c>
      <c r="L250" s="20"/>
      <c r="M250" s="21">
        <v>4199493</v>
      </c>
      <c r="N250" s="21"/>
      <c r="O250" s="21">
        <v>1707236</v>
      </c>
      <c r="P250" s="21"/>
      <c r="Q250" s="21">
        <v>129193</v>
      </c>
      <c r="S250" s="40">
        <v>2.3199999999999998</v>
      </c>
      <c r="U250" s="88">
        <v>13.2</v>
      </c>
    </row>
    <row r="251" spans="1:21" x14ac:dyDescent="0.2">
      <c r="A251" s="3"/>
      <c r="C251" s="33" t="s">
        <v>126</v>
      </c>
      <c r="E251" s="108">
        <v>49490</v>
      </c>
      <c r="G251" s="2" t="s">
        <v>221</v>
      </c>
      <c r="H251" s="2" t="s">
        <v>63</v>
      </c>
      <c r="I251" s="1">
        <v>-6</v>
      </c>
      <c r="K251" s="6">
        <v>4990266.62</v>
      </c>
      <c r="L251" s="20"/>
      <c r="M251" s="21">
        <v>3527188</v>
      </c>
      <c r="N251" s="21"/>
      <c r="O251" s="21">
        <v>1762495</v>
      </c>
      <c r="P251" s="21"/>
      <c r="Q251" s="21">
        <v>124401</v>
      </c>
      <c r="S251" s="40">
        <v>2.4900000000000002</v>
      </c>
      <c r="U251" s="88">
        <v>14.2</v>
      </c>
    </row>
    <row r="252" spans="1:21" x14ac:dyDescent="0.2">
      <c r="A252" s="3"/>
      <c r="C252" s="33" t="s">
        <v>127</v>
      </c>
      <c r="D252" s="9"/>
      <c r="E252" s="108">
        <v>49856</v>
      </c>
      <c r="F252" s="9"/>
      <c r="G252" s="2" t="s">
        <v>221</v>
      </c>
      <c r="H252" s="2" t="s">
        <v>63</v>
      </c>
      <c r="I252" s="1">
        <v>-6</v>
      </c>
      <c r="J252" s="9"/>
      <c r="K252" s="6">
        <v>5729889.9900000002</v>
      </c>
      <c r="L252" s="20"/>
      <c r="M252" s="21">
        <v>3904497</v>
      </c>
      <c r="N252" s="21"/>
      <c r="O252" s="21">
        <v>2169186</v>
      </c>
      <c r="P252" s="21"/>
      <c r="Q252" s="21">
        <v>141779</v>
      </c>
      <c r="R252" s="9"/>
      <c r="S252" s="40">
        <v>2.4700000000000002</v>
      </c>
      <c r="U252" s="88">
        <v>15.3</v>
      </c>
    </row>
    <row r="253" spans="1:21" x14ac:dyDescent="0.2">
      <c r="A253" s="3"/>
      <c r="C253" s="86" t="s">
        <v>168</v>
      </c>
      <c r="D253" s="9"/>
      <c r="E253" s="108">
        <v>51682</v>
      </c>
      <c r="F253" s="9"/>
      <c r="G253" s="2" t="s">
        <v>222</v>
      </c>
      <c r="H253" s="2" t="s">
        <v>63</v>
      </c>
      <c r="I253" s="1">
        <v>-3</v>
      </c>
      <c r="J253" s="9"/>
      <c r="K253" s="6">
        <v>13068659.23</v>
      </c>
      <c r="L253" s="20"/>
      <c r="M253" s="21">
        <v>2453825</v>
      </c>
      <c r="N253" s="21"/>
      <c r="O253" s="21">
        <v>11006894</v>
      </c>
      <c r="P253" s="21"/>
      <c r="Q253" s="21">
        <v>605107</v>
      </c>
      <c r="R253" s="9"/>
      <c r="S253" s="40">
        <v>4.63</v>
      </c>
      <c r="U253" s="88">
        <v>18.2</v>
      </c>
    </row>
    <row r="254" spans="1:21" x14ac:dyDescent="0.2">
      <c r="A254" s="3"/>
      <c r="C254" s="33" t="s">
        <v>128</v>
      </c>
      <c r="E254" s="108">
        <v>45838</v>
      </c>
      <c r="G254" s="2" t="s">
        <v>221</v>
      </c>
      <c r="H254" s="2" t="s">
        <v>63</v>
      </c>
      <c r="I254" s="1">
        <v>-12</v>
      </c>
      <c r="K254" s="6">
        <v>2682135.6800000002</v>
      </c>
      <c r="L254" s="20"/>
      <c r="M254" s="21">
        <v>2850466</v>
      </c>
      <c r="N254" s="21"/>
      <c r="O254" s="21">
        <v>153526</v>
      </c>
      <c r="P254" s="21"/>
      <c r="Q254" s="21">
        <v>32255</v>
      </c>
      <c r="S254" s="40">
        <v>1.2</v>
      </c>
      <c r="U254" s="88">
        <v>4.8</v>
      </c>
    </row>
    <row r="255" spans="1:21" x14ac:dyDescent="0.2">
      <c r="A255" s="3"/>
      <c r="C255" s="33" t="s">
        <v>129</v>
      </c>
      <c r="E255" s="108">
        <v>51682</v>
      </c>
      <c r="G255" s="2" t="s">
        <v>221</v>
      </c>
      <c r="H255" s="2" t="s">
        <v>63</v>
      </c>
      <c r="I255" s="1">
        <v>-6</v>
      </c>
      <c r="K255" s="6">
        <v>5326518.41</v>
      </c>
      <c r="L255" s="20"/>
      <c r="M255" s="21">
        <v>2805560</v>
      </c>
      <c r="N255" s="21"/>
      <c r="O255" s="21">
        <v>2840550</v>
      </c>
      <c r="P255" s="21"/>
      <c r="Q255" s="21">
        <v>143870</v>
      </c>
      <c r="S255" s="40">
        <v>2.7</v>
      </c>
      <c r="U255" s="88">
        <v>19.7</v>
      </c>
    </row>
    <row r="256" spans="1:21" x14ac:dyDescent="0.2">
      <c r="A256" s="3"/>
      <c r="C256" s="33" t="s">
        <v>174</v>
      </c>
      <c r="E256" s="108">
        <v>52778</v>
      </c>
      <c r="G256" s="2" t="s">
        <v>222</v>
      </c>
      <c r="H256" s="2" t="s">
        <v>63</v>
      </c>
      <c r="I256" s="1">
        <v>-1</v>
      </c>
      <c r="K256" s="6">
        <v>617033.17000000004</v>
      </c>
      <c r="L256" s="20"/>
      <c r="M256" s="21">
        <v>23801</v>
      </c>
      <c r="N256" s="21"/>
      <c r="O256" s="21">
        <v>599403</v>
      </c>
      <c r="P256" s="21"/>
      <c r="Q256" s="21">
        <v>28036</v>
      </c>
      <c r="S256" s="40">
        <v>4.54</v>
      </c>
      <c r="U256" s="88">
        <v>21.4</v>
      </c>
    </row>
    <row r="257" spans="1:21" x14ac:dyDescent="0.2">
      <c r="A257" s="3"/>
      <c r="C257" s="33" t="s">
        <v>183</v>
      </c>
      <c r="E257" s="108" t="s">
        <v>89</v>
      </c>
      <c r="G257" s="2" t="s">
        <v>222</v>
      </c>
      <c r="H257" s="2"/>
      <c r="I257" s="1">
        <v>-10</v>
      </c>
      <c r="K257" s="23">
        <v>248072.16</v>
      </c>
      <c r="L257" s="20"/>
      <c r="M257" s="21">
        <v>4736</v>
      </c>
      <c r="N257" s="21"/>
      <c r="O257" s="21">
        <v>268143</v>
      </c>
      <c r="P257" s="21"/>
      <c r="Q257" s="21">
        <v>10834</v>
      </c>
      <c r="S257" s="40">
        <v>4.37</v>
      </c>
      <c r="U257" s="88">
        <v>24.8</v>
      </c>
    </row>
    <row r="258" spans="1:21" x14ac:dyDescent="0.2">
      <c r="A258" s="3"/>
      <c r="E258" s="2"/>
      <c r="G258" s="2"/>
      <c r="H258" s="2"/>
      <c r="I258" s="1"/>
      <c r="K258" s="6"/>
      <c r="M258" s="25"/>
      <c r="N258" s="11"/>
      <c r="O258" s="25"/>
      <c r="P258" s="11"/>
      <c r="Q258" s="25"/>
      <c r="S258" s="40"/>
      <c r="U258" s="88"/>
    </row>
    <row r="259" spans="1:21" x14ac:dyDescent="0.2">
      <c r="A259" s="3"/>
      <c r="C259" s="42" t="s">
        <v>36</v>
      </c>
      <c r="E259" s="2"/>
      <c r="G259" s="2"/>
      <c r="H259" s="2"/>
      <c r="I259" s="1"/>
      <c r="K259" s="6">
        <f>+SUBTOTAL(9,K239:K258)</f>
        <v>137120552.34999999</v>
      </c>
      <c r="M259" s="11">
        <f>+SUBTOTAL(9,M239:M258)</f>
        <v>51761433</v>
      </c>
      <c r="N259" s="11"/>
      <c r="O259" s="11">
        <f>+SUBTOTAL(9,O239:O258)</f>
        <v>96262189</v>
      </c>
      <c r="P259" s="11"/>
      <c r="Q259" s="11">
        <f>+SUBTOTAL(9,Q239:Q258)</f>
        <v>3839952</v>
      </c>
      <c r="S259" s="40">
        <f>Q259/K259*100</f>
        <v>2.8004204579037348</v>
      </c>
      <c r="U259" s="88">
        <f>ROUND(O259/Q259,1)</f>
        <v>25.1</v>
      </c>
    </row>
    <row r="260" spans="1:21" x14ac:dyDescent="0.2">
      <c r="A260" s="3"/>
      <c r="E260" s="2"/>
      <c r="G260" s="2"/>
      <c r="H260" s="2"/>
      <c r="I260" s="1"/>
      <c r="K260" s="6"/>
      <c r="M260" s="11"/>
      <c r="N260" s="11"/>
      <c r="O260" s="11"/>
      <c r="P260" s="11"/>
      <c r="Q260" s="11"/>
      <c r="S260" s="40"/>
      <c r="U260" s="88"/>
    </row>
    <row r="261" spans="1:21" x14ac:dyDescent="0.2">
      <c r="A261" s="3">
        <v>345</v>
      </c>
      <c r="C261" s="4" t="s">
        <v>37</v>
      </c>
      <c r="K261" s="6"/>
      <c r="M261" s="11"/>
      <c r="N261" s="11"/>
      <c r="O261" s="11"/>
      <c r="P261" s="11"/>
      <c r="Q261" s="11"/>
      <c r="S261" s="40"/>
      <c r="U261" s="88"/>
    </row>
    <row r="262" spans="1:21" x14ac:dyDescent="0.2">
      <c r="A262" s="3"/>
      <c r="C262" s="86" t="s">
        <v>151</v>
      </c>
      <c r="E262" s="108">
        <v>56795</v>
      </c>
      <c r="G262" s="2" t="s">
        <v>223</v>
      </c>
      <c r="H262" s="2" t="s">
        <v>63</v>
      </c>
      <c r="I262" s="1">
        <v>-10</v>
      </c>
      <c r="K262" s="6">
        <v>24588243.870000001</v>
      </c>
      <c r="L262" s="20"/>
      <c r="M262" s="21">
        <v>3431542</v>
      </c>
      <c r="N262" s="21"/>
      <c r="O262" s="21">
        <v>23615526</v>
      </c>
      <c r="P262" s="21"/>
      <c r="Q262" s="21">
        <v>706484</v>
      </c>
      <c r="S262" s="40">
        <v>2.87</v>
      </c>
      <c r="U262" s="88">
        <v>33.4</v>
      </c>
    </row>
    <row r="263" spans="1:21" x14ac:dyDescent="0.2">
      <c r="A263" s="3"/>
      <c r="C263" s="33" t="s">
        <v>115</v>
      </c>
      <c r="E263" s="108">
        <v>52047</v>
      </c>
      <c r="G263" s="2" t="s">
        <v>223</v>
      </c>
      <c r="H263" s="2" t="s">
        <v>63</v>
      </c>
      <c r="I263" s="1">
        <v>-8</v>
      </c>
      <c r="K263" s="6">
        <v>1895409.75</v>
      </c>
      <c r="L263" s="20"/>
      <c r="M263" s="21">
        <v>1043887</v>
      </c>
      <c r="N263" s="21"/>
      <c r="O263" s="21">
        <v>1003156</v>
      </c>
      <c r="P263" s="21"/>
      <c r="Q263" s="21">
        <v>47767</v>
      </c>
      <c r="S263" s="40">
        <v>2.52</v>
      </c>
      <c r="U263" s="88">
        <v>21</v>
      </c>
    </row>
    <row r="264" spans="1:21" x14ac:dyDescent="0.2">
      <c r="A264" s="3"/>
      <c r="C264" s="33" t="s">
        <v>116</v>
      </c>
      <c r="E264" s="108">
        <v>52047</v>
      </c>
      <c r="G264" s="2" t="s">
        <v>223</v>
      </c>
      <c r="H264" s="2" t="s">
        <v>63</v>
      </c>
      <c r="I264" s="1">
        <v>-8</v>
      </c>
      <c r="K264" s="6">
        <v>4576825.3600000003</v>
      </c>
      <c r="L264" s="20"/>
      <c r="M264" s="21">
        <v>2504538</v>
      </c>
      <c r="N264" s="21"/>
      <c r="O264" s="21">
        <v>2438433</v>
      </c>
      <c r="P264" s="21"/>
      <c r="Q264" s="21">
        <v>116793</v>
      </c>
      <c r="S264" s="40">
        <v>2.5499999999999998</v>
      </c>
      <c r="U264" s="88">
        <v>20.9</v>
      </c>
    </row>
    <row r="265" spans="1:21" x14ac:dyDescent="0.2">
      <c r="A265" s="3"/>
      <c r="C265" s="33" t="s">
        <v>117</v>
      </c>
      <c r="E265" s="108">
        <v>52778</v>
      </c>
      <c r="G265" s="2" t="s">
        <v>223</v>
      </c>
      <c r="H265" s="2" t="s">
        <v>63</v>
      </c>
      <c r="I265" s="1">
        <v>-8</v>
      </c>
      <c r="K265" s="6">
        <v>3691212.54</v>
      </c>
      <c r="L265" s="20"/>
      <c r="M265" s="21">
        <v>1874865</v>
      </c>
      <c r="N265" s="21"/>
      <c r="O265" s="21">
        <v>2111645</v>
      </c>
      <c r="P265" s="21"/>
      <c r="Q265" s="21">
        <v>92339</v>
      </c>
      <c r="S265" s="40">
        <v>2.5</v>
      </c>
      <c r="U265" s="88">
        <v>22.9</v>
      </c>
    </row>
    <row r="266" spans="1:21" x14ac:dyDescent="0.2">
      <c r="A266" s="3"/>
      <c r="C266" s="33" t="s">
        <v>118</v>
      </c>
      <c r="E266" s="108">
        <v>52778</v>
      </c>
      <c r="G266" s="2" t="s">
        <v>223</v>
      </c>
      <c r="H266" s="2" t="s">
        <v>63</v>
      </c>
      <c r="I266" s="1">
        <v>-8</v>
      </c>
      <c r="K266" s="6">
        <v>3322731.71</v>
      </c>
      <c r="L266" s="20"/>
      <c r="M266" s="21">
        <v>1784103</v>
      </c>
      <c r="N266" s="21"/>
      <c r="O266" s="21">
        <v>1804447</v>
      </c>
      <c r="P266" s="21"/>
      <c r="Q266" s="21">
        <v>79280</v>
      </c>
      <c r="S266" s="40">
        <v>2.39</v>
      </c>
      <c r="U266" s="88">
        <v>22.8</v>
      </c>
    </row>
    <row r="267" spans="1:21" x14ac:dyDescent="0.2">
      <c r="A267" s="3"/>
      <c r="C267" s="33" t="s">
        <v>119</v>
      </c>
      <c r="E267" s="108">
        <v>52778</v>
      </c>
      <c r="G267" s="2" t="s">
        <v>223</v>
      </c>
      <c r="H267" s="2" t="s">
        <v>63</v>
      </c>
      <c r="I267" s="1">
        <v>-8</v>
      </c>
      <c r="K267" s="6">
        <v>3246960.53</v>
      </c>
      <c r="L267" s="20"/>
      <c r="M267" s="21">
        <v>1817473</v>
      </c>
      <c r="N267" s="21"/>
      <c r="O267" s="21">
        <v>1689244</v>
      </c>
      <c r="P267" s="21"/>
      <c r="Q267" s="21">
        <v>74395</v>
      </c>
      <c r="S267" s="40">
        <v>2.29</v>
      </c>
      <c r="U267" s="88">
        <v>22.7</v>
      </c>
    </row>
    <row r="268" spans="1:21" x14ac:dyDescent="0.2">
      <c r="A268" s="3"/>
      <c r="C268" s="33" t="s">
        <v>120</v>
      </c>
      <c r="E268" s="108">
        <v>52778</v>
      </c>
      <c r="G268" s="2" t="s">
        <v>223</v>
      </c>
      <c r="H268" s="2" t="s">
        <v>63</v>
      </c>
      <c r="I268" s="1">
        <v>-8</v>
      </c>
      <c r="K268" s="6">
        <v>10726602.869999999</v>
      </c>
      <c r="L268" s="20"/>
      <c r="M268" s="21">
        <v>4196556</v>
      </c>
      <c r="N268" s="21"/>
      <c r="O268" s="21">
        <v>7388175</v>
      </c>
      <c r="P268" s="21"/>
      <c r="Q268" s="21">
        <v>319986</v>
      </c>
      <c r="S268" s="40">
        <v>2.98</v>
      </c>
      <c r="U268" s="88">
        <v>23.1</v>
      </c>
    </row>
    <row r="269" spans="1:21" x14ac:dyDescent="0.2">
      <c r="A269" s="3"/>
      <c r="C269" s="33" t="s">
        <v>121</v>
      </c>
      <c r="E269" s="108">
        <v>51682</v>
      </c>
      <c r="G269" s="2" t="s">
        <v>223</v>
      </c>
      <c r="H269" s="2" t="s">
        <v>63</v>
      </c>
      <c r="I269" s="1">
        <v>-6</v>
      </c>
      <c r="K269" s="6">
        <v>2310232.75</v>
      </c>
      <c r="L269" s="20"/>
      <c r="M269" s="21">
        <v>1431833</v>
      </c>
      <c r="N269" s="21"/>
      <c r="O269" s="21">
        <v>1017014</v>
      </c>
      <c r="P269" s="21"/>
      <c r="Q269" s="21">
        <v>51184</v>
      </c>
      <c r="S269" s="40">
        <v>2.2200000000000002</v>
      </c>
      <c r="U269" s="88">
        <v>19.899999999999999</v>
      </c>
    </row>
    <row r="270" spans="1:21" x14ac:dyDescent="0.2">
      <c r="A270" s="3"/>
      <c r="C270" s="33" t="s">
        <v>122</v>
      </c>
      <c r="E270" s="108">
        <v>50951</v>
      </c>
      <c r="G270" s="2" t="s">
        <v>223</v>
      </c>
      <c r="H270" s="2" t="s">
        <v>63</v>
      </c>
      <c r="I270" s="1">
        <v>-6</v>
      </c>
      <c r="K270" s="6">
        <v>2218578.52</v>
      </c>
      <c r="L270" s="20"/>
      <c r="M270" s="21">
        <v>1388628</v>
      </c>
      <c r="N270" s="21"/>
      <c r="O270" s="21">
        <v>963065</v>
      </c>
      <c r="P270" s="21"/>
      <c r="Q270" s="21">
        <v>53006</v>
      </c>
      <c r="S270" s="40">
        <v>2.39</v>
      </c>
      <c r="U270" s="88">
        <v>18.2</v>
      </c>
    </row>
    <row r="271" spans="1:21" x14ac:dyDescent="0.2">
      <c r="A271" s="3"/>
      <c r="C271" s="33" t="s">
        <v>123</v>
      </c>
      <c r="E271" s="108">
        <v>50951</v>
      </c>
      <c r="G271" s="2" t="s">
        <v>223</v>
      </c>
      <c r="H271" s="2" t="s">
        <v>63</v>
      </c>
      <c r="I271" s="1">
        <v>-6</v>
      </c>
      <c r="K271" s="6">
        <v>2261318.5299999998</v>
      </c>
      <c r="L271" s="20"/>
      <c r="M271" s="21">
        <v>1361194</v>
      </c>
      <c r="N271" s="21"/>
      <c r="O271" s="21">
        <v>1035804</v>
      </c>
      <c r="P271" s="21"/>
      <c r="Q271" s="21">
        <v>56862</v>
      </c>
      <c r="S271" s="40">
        <v>2.5099999999999998</v>
      </c>
      <c r="U271" s="88">
        <v>18.2</v>
      </c>
    </row>
    <row r="272" spans="1:21" x14ac:dyDescent="0.2">
      <c r="A272" s="3"/>
      <c r="C272" s="33" t="s">
        <v>124</v>
      </c>
      <c r="E272" s="108">
        <v>49490</v>
      </c>
      <c r="G272" s="2" t="s">
        <v>223</v>
      </c>
      <c r="H272" s="2" t="s">
        <v>63</v>
      </c>
      <c r="I272" s="1">
        <v>-6</v>
      </c>
      <c r="K272" s="6">
        <v>3343018.44</v>
      </c>
      <c r="L272" s="20"/>
      <c r="M272" s="21">
        <v>2536476</v>
      </c>
      <c r="N272" s="21"/>
      <c r="O272" s="21">
        <v>1007124</v>
      </c>
      <c r="P272" s="21"/>
      <c r="Q272" s="21">
        <v>69657</v>
      </c>
      <c r="S272" s="40">
        <v>2.08</v>
      </c>
      <c r="U272" s="88">
        <v>14.5</v>
      </c>
    </row>
    <row r="273" spans="1:21" x14ac:dyDescent="0.2">
      <c r="A273" s="3"/>
      <c r="C273" s="33" t="s">
        <v>125</v>
      </c>
      <c r="E273" s="108">
        <v>49125</v>
      </c>
      <c r="G273" s="2" t="s">
        <v>223</v>
      </c>
      <c r="H273" s="2" t="s">
        <v>63</v>
      </c>
      <c r="I273" s="1">
        <v>-6</v>
      </c>
      <c r="K273" s="6">
        <v>4722165.1500000004</v>
      </c>
      <c r="L273" s="20"/>
      <c r="M273" s="21">
        <v>3225387</v>
      </c>
      <c r="N273" s="21"/>
      <c r="O273" s="21">
        <v>1780108</v>
      </c>
      <c r="P273" s="21"/>
      <c r="Q273" s="21">
        <v>132248</v>
      </c>
      <c r="S273" s="40">
        <v>2.8</v>
      </c>
      <c r="U273" s="88">
        <v>13.5</v>
      </c>
    </row>
    <row r="274" spans="1:21" x14ac:dyDescent="0.2">
      <c r="A274" s="3"/>
      <c r="C274" s="33" t="s">
        <v>126</v>
      </c>
      <c r="E274" s="108">
        <v>49490</v>
      </c>
      <c r="G274" s="2" t="s">
        <v>223</v>
      </c>
      <c r="H274" s="2" t="s">
        <v>63</v>
      </c>
      <c r="I274" s="1">
        <v>-6</v>
      </c>
      <c r="K274" s="6">
        <v>3245891.87</v>
      </c>
      <c r="L274" s="20"/>
      <c r="M274" s="21">
        <v>2172924</v>
      </c>
      <c r="N274" s="21"/>
      <c r="O274" s="21">
        <v>1267721</v>
      </c>
      <c r="P274" s="21"/>
      <c r="Q274" s="21">
        <v>88289</v>
      </c>
      <c r="R274" s="21"/>
      <c r="S274" s="40">
        <v>2.72</v>
      </c>
      <c r="U274" s="88">
        <v>14.4</v>
      </c>
    </row>
    <row r="275" spans="1:21" x14ac:dyDescent="0.2">
      <c r="A275" s="3"/>
      <c r="C275" s="33" t="s">
        <v>127</v>
      </c>
      <c r="E275" s="108">
        <v>49856</v>
      </c>
      <c r="G275" s="2" t="s">
        <v>223</v>
      </c>
      <c r="H275" s="2" t="s">
        <v>63</v>
      </c>
      <c r="I275" s="1">
        <v>-6</v>
      </c>
      <c r="K275" s="6">
        <v>2454258.42</v>
      </c>
      <c r="L275" s="20"/>
      <c r="M275" s="21">
        <v>1903041</v>
      </c>
      <c r="N275" s="21"/>
      <c r="O275" s="21">
        <v>698473</v>
      </c>
      <c r="P275" s="21"/>
      <c r="Q275" s="21">
        <v>45050</v>
      </c>
      <c r="S275" s="40">
        <v>1.84</v>
      </c>
      <c r="U275" s="88">
        <v>15.5</v>
      </c>
    </row>
    <row r="276" spans="1:21" x14ac:dyDescent="0.2">
      <c r="A276" s="3"/>
      <c r="C276" s="86" t="s">
        <v>168</v>
      </c>
      <c r="E276" s="108">
        <v>51682</v>
      </c>
      <c r="F276" s="9"/>
      <c r="G276" s="2" t="s">
        <v>139</v>
      </c>
      <c r="H276" s="2" t="s">
        <v>63</v>
      </c>
      <c r="I276" s="1">
        <v>-3</v>
      </c>
      <c r="J276" s="9"/>
      <c r="K276" s="6">
        <v>445469.72</v>
      </c>
      <c r="L276" s="20"/>
      <c r="M276" s="21">
        <v>94409</v>
      </c>
      <c r="N276" s="21"/>
      <c r="O276" s="21">
        <v>364425</v>
      </c>
      <c r="P276" s="21"/>
      <c r="Q276" s="21">
        <v>18005</v>
      </c>
      <c r="R276" s="9"/>
      <c r="S276" s="40">
        <v>4.04</v>
      </c>
      <c r="U276" s="88">
        <v>20.2</v>
      </c>
    </row>
    <row r="277" spans="1:21" x14ac:dyDescent="0.2">
      <c r="A277" s="3"/>
      <c r="C277" s="33" t="s">
        <v>128</v>
      </c>
      <c r="E277" s="108">
        <v>45838</v>
      </c>
      <c r="G277" s="2" t="s">
        <v>223</v>
      </c>
      <c r="H277" s="2" t="s">
        <v>63</v>
      </c>
      <c r="I277" s="1">
        <v>-12</v>
      </c>
      <c r="K277" s="6">
        <v>816263.41</v>
      </c>
      <c r="L277" s="20"/>
      <c r="M277" s="21">
        <v>742060</v>
      </c>
      <c r="N277" s="21"/>
      <c r="O277" s="21">
        <v>172155</v>
      </c>
      <c r="P277" s="21"/>
      <c r="Q277" s="21">
        <v>34501</v>
      </c>
      <c r="S277" s="40">
        <v>4.2300000000000004</v>
      </c>
      <c r="U277" s="88">
        <v>5</v>
      </c>
    </row>
    <row r="278" spans="1:21" x14ac:dyDescent="0.2">
      <c r="A278" s="3"/>
      <c r="C278" s="33" t="s">
        <v>129</v>
      </c>
      <c r="E278" s="108">
        <v>51682</v>
      </c>
      <c r="G278" s="2" t="s">
        <v>223</v>
      </c>
      <c r="H278" s="2" t="s">
        <v>63</v>
      </c>
      <c r="I278" s="1">
        <v>-6</v>
      </c>
      <c r="K278" s="6">
        <v>2499650.62</v>
      </c>
      <c r="L278" s="20"/>
      <c r="M278" s="21">
        <v>1577802</v>
      </c>
      <c r="N278" s="21"/>
      <c r="O278" s="21">
        <v>1071828</v>
      </c>
      <c r="P278" s="21"/>
      <c r="Q278" s="21">
        <v>53881</v>
      </c>
      <c r="S278" s="40">
        <v>2.16</v>
      </c>
      <c r="U278" s="88">
        <v>19.899999999999999</v>
      </c>
    </row>
    <row r="279" spans="1:21" x14ac:dyDescent="0.2">
      <c r="A279" s="3"/>
      <c r="C279" s="33" t="s">
        <v>174</v>
      </c>
      <c r="E279" s="108">
        <v>52778</v>
      </c>
      <c r="G279" s="2" t="s">
        <v>139</v>
      </c>
      <c r="H279" s="2" t="s">
        <v>63</v>
      </c>
      <c r="I279" s="1">
        <v>-1</v>
      </c>
      <c r="K279" s="6">
        <v>329568.03000000003</v>
      </c>
      <c r="L279" s="20"/>
      <c r="M279" s="21">
        <v>599</v>
      </c>
      <c r="N279" s="21"/>
      <c r="O279" s="21">
        <v>332265</v>
      </c>
      <c r="P279" s="21"/>
      <c r="Q279" s="21">
        <v>14359</v>
      </c>
      <c r="S279" s="40">
        <v>4.3600000000000003</v>
      </c>
      <c r="U279" s="88">
        <v>23.1</v>
      </c>
    </row>
    <row r="280" spans="1:21" x14ac:dyDescent="0.2">
      <c r="A280" s="3"/>
      <c r="C280" s="33" t="s">
        <v>183</v>
      </c>
      <c r="E280" s="108" t="s">
        <v>89</v>
      </c>
      <c r="G280" s="2" t="s">
        <v>139</v>
      </c>
      <c r="H280" s="2"/>
      <c r="I280" s="1">
        <v>-5</v>
      </c>
      <c r="K280" s="23">
        <v>155657.54</v>
      </c>
      <c r="L280" s="20"/>
      <c r="M280" s="21">
        <v>1943</v>
      </c>
      <c r="N280" s="21"/>
      <c r="O280" s="21">
        <v>161497</v>
      </c>
      <c r="P280" s="21"/>
      <c r="Q280" s="21">
        <v>3608</v>
      </c>
      <c r="S280" s="40">
        <v>2.3199999999999998</v>
      </c>
      <c r="U280" s="88">
        <v>44.8</v>
      </c>
    </row>
    <row r="281" spans="1:21" x14ac:dyDescent="0.2">
      <c r="A281" s="3"/>
      <c r="E281" s="2"/>
      <c r="G281" s="2"/>
      <c r="H281" s="2"/>
      <c r="I281" s="1"/>
      <c r="K281" s="6"/>
      <c r="M281" s="25"/>
      <c r="N281" s="11"/>
      <c r="O281" s="25"/>
      <c r="P281" s="11"/>
      <c r="Q281" s="25"/>
      <c r="S281" s="40"/>
      <c r="U281" s="88"/>
    </row>
    <row r="282" spans="1:21" x14ac:dyDescent="0.2">
      <c r="A282" s="3"/>
      <c r="C282" s="42" t="s">
        <v>38</v>
      </c>
      <c r="E282" s="2"/>
      <c r="G282" s="2"/>
      <c r="H282" s="2"/>
      <c r="I282" s="1"/>
      <c r="K282" s="6">
        <f>+SUBTOTAL(9,K262:K281)</f>
        <v>76850059.63000001</v>
      </c>
      <c r="M282" s="11">
        <f>+SUBTOTAL(9,M262:M281)</f>
        <v>33089260</v>
      </c>
      <c r="N282" s="11"/>
      <c r="O282" s="11">
        <f>+SUBTOTAL(9,O262:O281)</f>
        <v>49922105</v>
      </c>
      <c r="P282" s="11"/>
      <c r="Q282" s="11">
        <f>+SUBTOTAL(9,Q262:Q281)</f>
        <v>2057694</v>
      </c>
      <c r="S282" s="40">
        <f>Q282/K282*100</f>
        <v>2.6775437909962747</v>
      </c>
      <c r="U282" s="88">
        <f>ROUND(O282/Q282,1)</f>
        <v>24.3</v>
      </c>
    </row>
    <row r="283" spans="1:21" x14ac:dyDescent="0.2">
      <c r="A283" s="3"/>
      <c r="E283" s="2"/>
      <c r="G283" s="2"/>
      <c r="H283" s="2"/>
      <c r="I283" s="1"/>
      <c r="K283" s="6"/>
      <c r="M283" s="11"/>
      <c r="N283" s="11"/>
      <c r="O283" s="11"/>
      <c r="P283" s="11"/>
      <c r="Q283" s="11"/>
      <c r="S283" s="40"/>
      <c r="U283" s="88"/>
    </row>
    <row r="284" spans="1:21" x14ac:dyDescent="0.2">
      <c r="A284" s="3">
        <v>346</v>
      </c>
      <c r="C284" s="34" t="s">
        <v>197</v>
      </c>
      <c r="K284" s="6"/>
      <c r="M284" s="11"/>
      <c r="N284" s="11"/>
      <c r="O284" s="11"/>
      <c r="P284" s="11"/>
      <c r="Q284" s="11"/>
      <c r="S284" s="40"/>
      <c r="U284" s="88"/>
    </row>
    <row r="285" spans="1:21" x14ac:dyDescent="0.2">
      <c r="A285" s="3"/>
      <c r="C285" s="86" t="s">
        <v>151</v>
      </c>
      <c r="E285" s="108">
        <v>56795</v>
      </c>
      <c r="G285" s="2" t="s">
        <v>139</v>
      </c>
      <c r="H285" s="2" t="s">
        <v>63</v>
      </c>
      <c r="I285" s="1">
        <v>-10</v>
      </c>
      <c r="K285" s="6">
        <v>3249199.52</v>
      </c>
      <c r="L285" s="20"/>
      <c r="M285" s="21">
        <v>383685</v>
      </c>
      <c r="N285" s="21"/>
      <c r="O285" s="21">
        <v>3190434</v>
      </c>
      <c r="P285" s="21"/>
      <c r="Q285" s="21">
        <v>101529</v>
      </c>
      <c r="S285" s="40">
        <v>3.12</v>
      </c>
      <c r="U285" s="88">
        <v>31.4</v>
      </c>
    </row>
    <row r="286" spans="1:21" x14ac:dyDescent="0.2">
      <c r="A286" s="3"/>
      <c r="C286" s="33" t="s">
        <v>115</v>
      </c>
      <c r="E286" s="108">
        <v>52047</v>
      </c>
      <c r="G286" s="2" t="s">
        <v>139</v>
      </c>
      <c r="H286" s="2" t="s">
        <v>63</v>
      </c>
      <c r="I286" s="1">
        <v>-8</v>
      </c>
      <c r="K286" s="6">
        <v>28963.63</v>
      </c>
      <c r="L286" s="20"/>
      <c r="M286" s="21">
        <v>18102</v>
      </c>
      <c r="N286" s="21"/>
      <c r="O286" s="21">
        <v>13179</v>
      </c>
      <c r="P286" s="21"/>
      <c r="Q286" s="21">
        <v>653</v>
      </c>
      <c r="S286" s="40">
        <v>2.25</v>
      </c>
      <c r="U286" s="88">
        <v>20.2</v>
      </c>
    </row>
    <row r="287" spans="1:21" x14ac:dyDescent="0.2">
      <c r="A287" s="3"/>
      <c r="C287" s="33" t="s">
        <v>117</v>
      </c>
      <c r="E287" s="108">
        <v>52778</v>
      </c>
      <c r="G287" s="2" t="s">
        <v>139</v>
      </c>
      <c r="H287" s="2" t="s">
        <v>63</v>
      </c>
      <c r="I287" s="1">
        <v>-8</v>
      </c>
      <c r="K287" s="6">
        <v>8888.93</v>
      </c>
      <c r="L287" s="20"/>
      <c r="M287" s="21">
        <v>5214</v>
      </c>
      <c r="N287" s="21"/>
      <c r="O287" s="21">
        <v>4386</v>
      </c>
      <c r="P287" s="21"/>
      <c r="Q287" s="21">
        <v>206</v>
      </c>
      <c r="S287" s="40">
        <v>2.3199999999999998</v>
      </c>
      <c r="U287" s="88">
        <v>21.3</v>
      </c>
    </row>
    <row r="288" spans="1:21" x14ac:dyDescent="0.2">
      <c r="A288" s="3"/>
      <c r="C288" s="33" t="s">
        <v>118</v>
      </c>
      <c r="E288" s="108">
        <v>52778</v>
      </c>
      <c r="G288" s="2" t="s">
        <v>139</v>
      </c>
      <c r="H288" s="2" t="s">
        <v>63</v>
      </c>
      <c r="I288" s="1">
        <v>-8</v>
      </c>
      <c r="K288" s="6">
        <v>8861.01</v>
      </c>
      <c r="L288" s="20"/>
      <c r="M288" s="21">
        <v>5197</v>
      </c>
      <c r="N288" s="21"/>
      <c r="O288" s="21">
        <v>4373</v>
      </c>
      <c r="P288" s="21"/>
      <c r="Q288" s="21">
        <v>206</v>
      </c>
      <c r="S288" s="40">
        <v>2.3199999999999998</v>
      </c>
      <c r="U288" s="88">
        <v>21.2</v>
      </c>
    </row>
    <row r="289" spans="1:21" x14ac:dyDescent="0.2">
      <c r="A289" s="3"/>
      <c r="C289" s="33" t="s">
        <v>119</v>
      </c>
      <c r="E289" s="108">
        <v>52778</v>
      </c>
      <c r="G289" s="2" t="s">
        <v>139</v>
      </c>
      <c r="H289" s="2" t="s">
        <v>63</v>
      </c>
      <c r="I289" s="1">
        <v>-8</v>
      </c>
      <c r="K289" s="6">
        <v>9113.52</v>
      </c>
      <c r="L289" s="20"/>
      <c r="M289" s="21">
        <v>5329</v>
      </c>
      <c r="N289" s="21"/>
      <c r="O289" s="21">
        <v>4514</v>
      </c>
      <c r="P289" s="21"/>
      <c r="Q289" s="21">
        <v>212</v>
      </c>
      <c r="S289" s="40">
        <v>2.33</v>
      </c>
      <c r="U289" s="88">
        <v>21.3</v>
      </c>
    </row>
    <row r="290" spans="1:21" x14ac:dyDescent="0.2">
      <c r="A290" s="3"/>
      <c r="C290" s="33" t="s">
        <v>120</v>
      </c>
      <c r="E290" s="108">
        <v>52778</v>
      </c>
      <c r="G290" s="2" t="s">
        <v>139</v>
      </c>
      <c r="H290" s="2" t="s">
        <v>63</v>
      </c>
      <c r="I290" s="1">
        <v>-8</v>
      </c>
      <c r="K290" s="6">
        <v>41868.51</v>
      </c>
      <c r="L290" s="20"/>
      <c r="M290" s="21">
        <v>19887</v>
      </c>
      <c r="N290" s="21"/>
      <c r="O290" s="21">
        <v>25331</v>
      </c>
      <c r="P290" s="21"/>
      <c r="Q290" s="21">
        <v>1146</v>
      </c>
      <c r="S290" s="40">
        <v>2.74</v>
      </c>
      <c r="U290" s="88">
        <v>22.1</v>
      </c>
    </row>
    <row r="291" spans="1:21" x14ac:dyDescent="0.2">
      <c r="A291" s="3"/>
      <c r="C291" s="33" t="s">
        <v>121</v>
      </c>
      <c r="E291" s="108">
        <v>51682</v>
      </c>
      <c r="G291" s="2" t="s">
        <v>139</v>
      </c>
      <c r="H291" s="2" t="s">
        <v>63</v>
      </c>
      <c r="I291" s="1">
        <v>-6</v>
      </c>
      <c r="K291" s="6">
        <v>2112385.83</v>
      </c>
      <c r="L291" s="20"/>
      <c r="M291" s="21">
        <v>1418209</v>
      </c>
      <c r="N291" s="21"/>
      <c r="O291" s="21">
        <v>820920</v>
      </c>
      <c r="P291" s="21"/>
      <c r="Q291" s="21">
        <v>44083</v>
      </c>
      <c r="S291" s="40">
        <v>2.09</v>
      </c>
      <c r="U291" s="88">
        <v>18.600000000000001</v>
      </c>
    </row>
    <row r="292" spans="1:21" x14ac:dyDescent="0.2">
      <c r="A292" s="85"/>
      <c r="C292" s="33" t="s">
        <v>122</v>
      </c>
      <c r="E292" s="108">
        <v>50951</v>
      </c>
      <c r="G292" s="2" t="s">
        <v>139</v>
      </c>
      <c r="H292" s="2" t="s">
        <v>63</v>
      </c>
      <c r="I292" s="1">
        <v>-6</v>
      </c>
      <c r="K292" s="6">
        <v>118067.98</v>
      </c>
      <c r="L292" s="20"/>
      <c r="M292" s="21">
        <v>52843</v>
      </c>
      <c r="N292" s="21"/>
      <c r="O292" s="21">
        <v>72309</v>
      </c>
      <c r="P292" s="21"/>
      <c r="Q292" s="21">
        <v>3986</v>
      </c>
      <c r="S292" s="40">
        <v>3.38</v>
      </c>
      <c r="U292" s="88">
        <v>18.100000000000001</v>
      </c>
    </row>
    <row r="293" spans="1:21" x14ac:dyDescent="0.2">
      <c r="A293" s="3"/>
      <c r="C293" s="33" t="s">
        <v>123</v>
      </c>
      <c r="E293" s="108">
        <v>50951</v>
      </c>
      <c r="G293" s="2" t="s">
        <v>139</v>
      </c>
      <c r="H293" s="2" t="s">
        <v>63</v>
      </c>
      <c r="I293" s="1">
        <v>-6</v>
      </c>
      <c r="K293" s="6">
        <v>83161.41</v>
      </c>
      <c r="L293" s="20"/>
      <c r="M293" s="21">
        <v>42374</v>
      </c>
      <c r="N293" s="21"/>
      <c r="O293" s="21">
        <v>45777</v>
      </c>
      <c r="P293" s="21"/>
      <c r="Q293" s="21">
        <v>2531</v>
      </c>
      <c r="S293" s="40">
        <v>3.04</v>
      </c>
      <c r="U293" s="88">
        <v>18.100000000000001</v>
      </c>
    </row>
    <row r="294" spans="1:21" x14ac:dyDescent="0.2">
      <c r="A294" s="3"/>
      <c r="C294" s="33" t="s">
        <v>124</v>
      </c>
      <c r="E294" s="108">
        <v>49490</v>
      </c>
      <c r="G294" s="2" t="s">
        <v>139</v>
      </c>
      <c r="H294" s="2" t="s">
        <v>63</v>
      </c>
      <c r="I294" s="1">
        <v>-6</v>
      </c>
      <c r="K294" s="6">
        <v>335415.82</v>
      </c>
      <c r="L294" s="20"/>
      <c r="M294" s="21">
        <v>251605</v>
      </c>
      <c r="N294" s="21"/>
      <c r="O294" s="21">
        <v>103936</v>
      </c>
      <c r="P294" s="21"/>
      <c r="Q294" s="21">
        <v>7349</v>
      </c>
      <c r="S294" s="40">
        <v>2.19</v>
      </c>
      <c r="U294" s="88">
        <v>14.1</v>
      </c>
    </row>
    <row r="295" spans="1:21" x14ac:dyDescent="0.2">
      <c r="A295" s="3"/>
      <c r="C295" s="33" t="s">
        <v>125</v>
      </c>
      <c r="E295" s="108">
        <v>49125</v>
      </c>
      <c r="G295" s="2" t="s">
        <v>139</v>
      </c>
      <c r="H295" s="2" t="s">
        <v>63</v>
      </c>
      <c r="I295" s="1">
        <v>-6</v>
      </c>
      <c r="K295" s="6">
        <v>841612.82</v>
      </c>
      <c r="L295" s="20"/>
      <c r="M295" s="21">
        <v>580838</v>
      </c>
      <c r="N295" s="21"/>
      <c r="O295" s="21">
        <v>311272</v>
      </c>
      <c r="P295" s="21"/>
      <c r="Q295" s="21">
        <v>24008</v>
      </c>
      <c r="S295" s="40">
        <v>2.85</v>
      </c>
      <c r="U295" s="88">
        <v>13</v>
      </c>
    </row>
    <row r="296" spans="1:21" x14ac:dyDescent="0.2">
      <c r="A296" s="3"/>
      <c r="C296" s="33" t="s">
        <v>126</v>
      </c>
      <c r="E296" s="108">
        <v>49490</v>
      </c>
      <c r="G296" s="2" t="s">
        <v>139</v>
      </c>
      <c r="H296" s="2" t="s">
        <v>63</v>
      </c>
      <c r="I296" s="1">
        <v>-6</v>
      </c>
      <c r="K296" s="6">
        <v>237307.12</v>
      </c>
      <c r="L296" s="20"/>
      <c r="M296" s="21">
        <v>169106</v>
      </c>
      <c r="N296" s="21"/>
      <c r="O296" s="21">
        <v>82440</v>
      </c>
      <c r="P296" s="21"/>
      <c r="Q296" s="21">
        <v>6093</v>
      </c>
      <c r="S296" s="40">
        <v>2.57</v>
      </c>
      <c r="U296" s="88">
        <v>13.5</v>
      </c>
    </row>
    <row r="297" spans="1:21" x14ac:dyDescent="0.2">
      <c r="A297" s="3"/>
      <c r="C297" s="33" t="s">
        <v>127</v>
      </c>
      <c r="E297" s="108">
        <v>49856</v>
      </c>
      <c r="G297" s="2" t="s">
        <v>139</v>
      </c>
      <c r="H297" s="2" t="s">
        <v>63</v>
      </c>
      <c r="I297" s="1">
        <v>-6</v>
      </c>
      <c r="K297" s="6">
        <v>560127.18999999994</v>
      </c>
      <c r="L297" s="20"/>
      <c r="M297" s="21">
        <v>398372</v>
      </c>
      <c r="N297" s="21"/>
      <c r="O297" s="21">
        <v>195363</v>
      </c>
      <c r="P297" s="21"/>
      <c r="Q297" s="21">
        <v>13120</v>
      </c>
      <c r="S297" s="40">
        <v>2.34</v>
      </c>
      <c r="U297" s="88">
        <v>14.9</v>
      </c>
    </row>
    <row r="298" spans="1:21" x14ac:dyDescent="0.2">
      <c r="A298" s="3"/>
      <c r="C298" s="86" t="s">
        <v>168</v>
      </c>
      <c r="E298" s="108">
        <v>51682</v>
      </c>
      <c r="F298" s="9"/>
      <c r="G298" s="2" t="s">
        <v>138</v>
      </c>
      <c r="H298" s="2" t="s">
        <v>63</v>
      </c>
      <c r="I298" s="1">
        <v>-3</v>
      </c>
      <c r="J298" s="9"/>
      <c r="K298" s="6">
        <v>424778.28</v>
      </c>
      <c r="L298" s="20"/>
      <c r="M298" s="21">
        <v>65241</v>
      </c>
      <c r="N298" s="21"/>
      <c r="O298" s="21">
        <v>372281</v>
      </c>
      <c r="P298" s="21"/>
      <c r="Q298" s="21">
        <v>18586</v>
      </c>
      <c r="R298" s="9"/>
      <c r="S298" s="40">
        <v>4.38</v>
      </c>
      <c r="U298" s="88">
        <v>20</v>
      </c>
    </row>
    <row r="299" spans="1:21" x14ac:dyDescent="0.2">
      <c r="A299" s="3"/>
      <c r="C299" s="33" t="s">
        <v>128</v>
      </c>
      <c r="E299" s="108">
        <v>45838</v>
      </c>
      <c r="G299" s="2" t="s">
        <v>139</v>
      </c>
      <c r="H299" s="2" t="s">
        <v>63</v>
      </c>
      <c r="I299" s="1">
        <v>-12</v>
      </c>
      <c r="K299" s="6">
        <v>112095.22</v>
      </c>
      <c r="L299" s="20"/>
      <c r="M299" s="21">
        <v>96220</v>
      </c>
      <c r="N299" s="21"/>
      <c r="O299" s="21">
        <v>29327</v>
      </c>
      <c r="P299" s="21"/>
      <c r="Q299" s="21">
        <v>5898</v>
      </c>
      <c r="S299" s="40">
        <v>5.26</v>
      </c>
      <c r="U299" s="88">
        <v>5</v>
      </c>
    </row>
    <row r="300" spans="1:21" x14ac:dyDescent="0.2">
      <c r="A300" s="3"/>
      <c r="C300" s="33" t="s">
        <v>129</v>
      </c>
      <c r="E300" s="108">
        <v>51682</v>
      </c>
      <c r="G300" s="2" t="s">
        <v>139</v>
      </c>
      <c r="H300" s="2" t="s">
        <v>63</v>
      </c>
      <c r="I300" s="1">
        <v>-6</v>
      </c>
      <c r="K300" s="6">
        <v>1097040.45</v>
      </c>
      <c r="L300" s="20"/>
      <c r="M300" s="21">
        <v>732425</v>
      </c>
      <c r="N300" s="21"/>
      <c r="O300" s="21">
        <v>430438</v>
      </c>
      <c r="P300" s="21"/>
      <c r="Q300" s="21">
        <v>23089</v>
      </c>
      <c r="S300" s="40">
        <v>2.1</v>
      </c>
      <c r="U300" s="88">
        <v>18.600000000000001</v>
      </c>
    </row>
    <row r="301" spans="1:21" x14ac:dyDescent="0.2">
      <c r="A301" s="3"/>
      <c r="C301" s="33" t="s">
        <v>174</v>
      </c>
      <c r="E301" s="108">
        <v>52778</v>
      </c>
      <c r="G301" s="2" t="s">
        <v>138</v>
      </c>
      <c r="H301" s="2" t="s">
        <v>63</v>
      </c>
      <c r="I301" s="1">
        <v>-1</v>
      </c>
      <c r="K301" s="23">
        <v>30340.85</v>
      </c>
      <c r="L301" s="20"/>
      <c r="M301" s="21">
        <v>54</v>
      </c>
      <c r="N301" s="21"/>
      <c r="O301" s="21">
        <v>30590</v>
      </c>
      <c r="P301" s="21"/>
      <c r="Q301" s="21">
        <v>1335</v>
      </c>
      <c r="S301" s="40">
        <v>4.4000000000000004</v>
      </c>
      <c r="U301" s="88">
        <v>22.9</v>
      </c>
    </row>
    <row r="302" spans="1:21" x14ac:dyDescent="0.2">
      <c r="A302" s="3"/>
      <c r="E302" s="2"/>
      <c r="G302" s="2"/>
      <c r="H302" s="2"/>
      <c r="I302" s="1"/>
      <c r="K302" s="6"/>
      <c r="M302" s="25"/>
      <c r="N302" s="11"/>
      <c r="O302" s="25"/>
      <c r="P302" s="11"/>
      <c r="Q302" s="25"/>
      <c r="S302" s="40"/>
      <c r="U302" s="88"/>
    </row>
    <row r="303" spans="1:21" x14ac:dyDescent="0.2">
      <c r="A303" s="3"/>
      <c r="C303" s="42" t="s">
        <v>198</v>
      </c>
      <c r="E303" s="2"/>
      <c r="G303" s="2"/>
      <c r="H303" s="2"/>
      <c r="I303" s="1"/>
      <c r="K303" s="23">
        <f>+SUBTOTAL(9,K285:K302)</f>
        <v>9299228.0899999999</v>
      </c>
      <c r="M303" s="45">
        <f>+SUBTOTAL(9,M285:M302)</f>
        <v>4244701</v>
      </c>
      <c r="N303" s="11"/>
      <c r="O303" s="45">
        <f>+SUBTOTAL(9,O285:O302)</f>
        <v>5736870</v>
      </c>
      <c r="P303" s="11"/>
      <c r="Q303" s="45">
        <f>+SUBTOTAL(9,Q285:Q302)</f>
        <v>254030</v>
      </c>
      <c r="S303" s="40">
        <f>Q303/K303*100</f>
        <v>2.7317321130468151</v>
      </c>
      <c r="U303" s="88">
        <f>ROUND(O303/Q303,1)</f>
        <v>22.6</v>
      </c>
    </row>
    <row r="304" spans="1:21" x14ac:dyDescent="0.2">
      <c r="A304" s="3"/>
      <c r="E304" s="2"/>
      <c r="G304" s="2"/>
      <c r="H304" s="2"/>
      <c r="I304" s="1"/>
      <c r="K304" s="6"/>
      <c r="M304" s="11"/>
      <c r="N304" s="11"/>
      <c r="O304" s="11"/>
      <c r="P304" s="11"/>
      <c r="Q304" s="11"/>
      <c r="S304" s="40"/>
      <c r="U304" s="88"/>
    </row>
    <row r="305" spans="1:21" ht="15.75" x14ac:dyDescent="0.25">
      <c r="A305" s="3"/>
      <c r="C305" s="66" t="s">
        <v>39</v>
      </c>
      <c r="E305" s="24"/>
      <c r="G305" s="24"/>
      <c r="I305" s="27"/>
      <c r="J305" s="7"/>
      <c r="K305" s="28">
        <f>+SUBTOTAL(9,K168:K304)</f>
        <v>1058687001.7199999</v>
      </c>
      <c r="L305" s="7"/>
      <c r="M305" s="8">
        <f>+SUBTOTAL(9,M168:M304)</f>
        <v>399390346</v>
      </c>
      <c r="N305" s="8"/>
      <c r="O305" s="8">
        <f>+SUBTOTAL(9,O168:O304)</f>
        <v>745328848</v>
      </c>
      <c r="P305" s="8"/>
      <c r="Q305" s="8">
        <f>+SUBTOTAL(9,Q168:Q304)</f>
        <v>31948748</v>
      </c>
      <c r="R305" s="7"/>
      <c r="S305" s="106">
        <f>Q305/K305*100</f>
        <v>3.0177708754423493</v>
      </c>
      <c r="U305" s="88"/>
    </row>
    <row r="306" spans="1:21" ht="15.75" x14ac:dyDescent="0.25">
      <c r="A306" s="3"/>
      <c r="C306" s="66"/>
      <c r="E306" s="24"/>
      <c r="G306" s="24"/>
      <c r="I306" s="27"/>
      <c r="J306" s="7"/>
      <c r="K306" s="6"/>
      <c r="L306" s="7"/>
      <c r="M306" s="8"/>
      <c r="N306" s="8"/>
      <c r="O306" s="8"/>
      <c r="P306" s="8"/>
      <c r="Q306" s="8"/>
      <c r="R306" s="7"/>
      <c r="S306" s="40"/>
      <c r="U306" s="88"/>
    </row>
    <row r="307" spans="1:21" ht="15.75" x14ac:dyDescent="0.25">
      <c r="A307" s="3"/>
      <c r="C307" s="29" t="s">
        <v>40</v>
      </c>
      <c r="E307" s="24"/>
      <c r="G307" s="24"/>
      <c r="I307" s="1"/>
      <c r="K307" s="6"/>
      <c r="M307" s="11"/>
      <c r="N307" s="11"/>
      <c r="O307" s="11"/>
      <c r="P307" s="11"/>
      <c r="Q307" s="11"/>
      <c r="S307" s="40"/>
      <c r="U307" s="88"/>
    </row>
    <row r="308" spans="1:21" ht="15.75" x14ac:dyDescent="0.25">
      <c r="A308" s="3"/>
      <c r="C308" s="19"/>
      <c r="E308" s="24"/>
      <c r="G308" s="24"/>
      <c r="I308" s="1"/>
      <c r="K308" s="6"/>
      <c r="M308" s="11"/>
      <c r="N308" s="11"/>
      <c r="O308" s="11"/>
      <c r="P308" s="11"/>
      <c r="Q308" s="11"/>
      <c r="S308" s="40"/>
      <c r="U308" s="88"/>
    </row>
    <row r="309" spans="1:21" x14ac:dyDescent="0.2">
      <c r="A309" s="3">
        <v>350.1</v>
      </c>
      <c r="C309" s="4" t="s">
        <v>207</v>
      </c>
      <c r="E309" s="108" t="s">
        <v>89</v>
      </c>
      <c r="G309" s="2" t="s">
        <v>216</v>
      </c>
      <c r="I309" s="1">
        <v>0</v>
      </c>
      <c r="K309" s="6">
        <v>29552045.48</v>
      </c>
      <c r="L309" s="20"/>
      <c r="M309" s="21">
        <v>18230717</v>
      </c>
      <c r="N309" s="21"/>
      <c r="O309" s="21">
        <v>11321328</v>
      </c>
      <c r="P309" s="21"/>
      <c r="Q309" s="21">
        <v>225198</v>
      </c>
      <c r="S309" s="40">
        <v>0.76</v>
      </c>
      <c r="U309" s="88">
        <v>50.3</v>
      </c>
    </row>
    <row r="310" spans="1:21" x14ac:dyDescent="0.2">
      <c r="A310" s="3">
        <v>352.1</v>
      </c>
      <c r="C310" s="34" t="s">
        <v>33</v>
      </c>
      <c r="E310" s="108" t="s">
        <v>89</v>
      </c>
      <c r="G310" s="2" t="s">
        <v>224</v>
      </c>
      <c r="I310" s="1">
        <v>-30</v>
      </c>
      <c r="K310" s="6">
        <v>33746002.770000003</v>
      </c>
      <c r="L310" s="20"/>
      <c r="M310" s="21">
        <v>8267389</v>
      </c>
      <c r="N310" s="21"/>
      <c r="O310" s="21">
        <v>35602415</v>
      </c>
      <c r="P310" s="21"/>
      <c r="Q310" s="21">
        <v>616151</v>
      </c>
      <c r="S310" s="40">
        <v>1.83</v>
      </c>
      <c r="U310" s="88">
        <v>57.8</v>
      </c>
    </row>
    <row r="311" spans="1:21" x14ac:dyDescent="0.2">
      <c r="A311" s="3">
        <v>353.1</v>
      </c>
      <c r="C311" s="4" t="s">
        <v>251</v>
      </c>
      <c r="E311" s="108" t="s">
        <v>89</v>
      </c>
      <c r="G311" s="2" t="s">
        <v>212</v>
      </c>
      <c r="I311" s="1">
        <v>-15</v>
      </c>
      <c r="K311" s="6">
        <v>362248905.12</v>
      </c>
      <c r="L311" s="20"/>
      <c r="M311" s="21">
        <v>83734890</v>
      </c>
      <c r="N311" s="21"/>
      <c r="O311" s="21">
        <v>332851351</v>
      </c>
      <c r="P311" s="21"/>
      <c r="Q311" s="21">
        <v>6813041</v>
      </c>
      <c r="S311" s="40">
        <v>1.88</v>
      </c>
      <c r="U311" s="88">
        <v>48.9</v>
      </c>
    </row>
    <row r="312" spans="1:21" x14ac:dyDescent="0.2">
      <c r="A312" s="3">
        <v>353.2</v>
      </c>
      <c r="C312" s="4" t="s">
        <v>252</v>
      </c>
      <c r="E312" s="108" t="s">
        <v>89</v>
      </c>
      <c r="G312" s="2" t="s">
        <v>225</v>
      </c>
      <c r="I312" s="1">
        <v>-15</v>
      </c>
      <c r="K312" s="6">
        <v>1138590.55</v>
      </c>
      <c r="L312" s="20"/>
      <c r="M312" s="21">
        <v>1251881</v>
      </c>
      <c r="N312" s="21"/>
      <c r="O312" s="21">
        <v>57498</v>
      </c>
      <c r="P312" s="21"/>
      <c r="Q312" s="21">
        <v>3385</v>
      </c>
      <c r="S312" s="40">
        <v>0.3</v>
      </c>
      <c r="T312" s="41"/>
      <c r="U312" s="88">
        <v>17</v>
      </c>
    </row>
    <row r="313" spans="1:21" x14ac:dyDescent="0.2">
      <c r="A313" s="3">
        <v>354</v>
      </c>
      <c r="C313" s="4" t="s">
        <v>69</v>
      </c>
      <c r="E313" s="108" t="s">
        <v>89</v>
      </c>
      <c r="G313" s="2" t="s">
        <v>213</v>
      </c>
      <c r="I313" s="1">
        <v>-50</v>
      </c>
      <c r="K313" s="6">
        <v>77967975.879999995</v>
      </c>
      <c r="L313" s="20"/>
      <c r="M313" s="21">
        <v>54271322</v>
      </c>
      <c r="N313" s="21"/>
      <c r="O313" s="21">
        <v>62680642</v>
      </c>
      <c r="P313" s="21"/>
      <c r="Q313" s="21">
        <v>1560551</v>
      </c>
      <c r="S313" s="40">
        <v>2</v>
      </c>
      <c r="U313" s="88">
        <v>40.200000000000003</v>
      </c>
    </row>
    <row r="314" spans="1:21" x14ac:dyDescent="0.2">
      <c r="A314" s="3">
        <v>355</v>
      </c>
      <c r="C314" s="4" t="s">
        <v>70</v>
      </c>
      <c r="E314" s="108" t="s">
        <v>89</v>
      </c>
      <c r="G314" s="2" t="s">
        <v>226</v>
      </c>
      <c r="I314" s="1">
        <v>-80</v>
      </c>
      <c r="K314" s="6">
        <v>450330350.77999997</v>
      </c>
      <c r="L314" s="20"/>
      <c r="M314" s="21">
        <v>88419343</v>
      </c>
      <c r="N314" s="21"/>
      <c r="O314" s="21">
        <v>722175288</v>
      </c>
      <c r="P314" s="21"/>
      <c r="Q314" s="21">
        <v>15691623</v>
      </c>
      <c r="S314" s="40">
        <v>3.48</v>
      </c>
      <c r="U314" s="88">
        <v>46</v>
      </c>
    </row>
    <row r="315" spans="1:21" x14ac:dyDescent="0.2">
      <c r="A315" s="3">
        <v>356</v>
      </c>
      <c r="C315" s="4" t="s">
        <v>71</v>
      </c>
      <c r="E315" s="108" t="s">
        <v>89</v>
      </c>
      <c r="G315" s="2" t="s">
        <v>227</v>
      </c>
      <c r="I315" s="1">
        <v>-80</v>
      </c>
      <c r="K315" s="6">
        <v>228934133.38</v>
      </c>
      <c r="L315" s="20"/>
      <c r="M315" s="21">
        <v>121815399</v>
      </c>
      <c r="N315" s="21"/>
      <c r="O315" s="21">
        <v>290266041</v>
      </c>
      <c r="P315" s="21"/>
      <c r="Q315" s="21">
        <v>5645755</v>
      </c>
      <c r="S315" s="40">
        <v>2.4700000000000002</v>
      </c>
      <c r="U315" s="88">
        <v>51.4</v>
      </c>
    </row>
    <row r="316" spans="1:21" x14ac:dyDescent="0.2">
      <c r="A316" s="3">
        <v>357</v>
      </c>
      <c r="C316" s="4" t="s">
        <v>72</v>
      </c>
      <c r="E316" s="108" t="s">
        <v>89</v>
      </c>
      <c r="G316" s="2" t="s">
        <v>137</v>
      </c>
      <c r="I316" s="1">
        <v>0</v>
      </c>
      <c r="K316" s="6">
        <v>618493.81000000006</v>
      </c>
      <c r="L316" s="20"/>
      <c r="M316" s="21">
        <v>206431</v>
      </c>
      <c r="N316" s="21"/>
      <c r="O316" s="21">
        <v>412063</v>
      </c>
      <c r="P316" s="21"/>
      <c r="Q316" s="21">
        <v>10038</v>
      </c>
      <c r="S316" s="40">
        <v>1.62</v>
      </c>
      <c r="U316" s="88">
        <v>41.1</v>
      </c>
    </row>
    <row r="317" spans="1:21" x14ac:dyDescent="0.2">
      <c r="A317" s="3">
        <v>358</v>
      </c>
      <c r="C317" s="22" t="s">
        <v>73</v>
      </c>
      <c r="E317" s="108" t="s">
        <v>89</v>
      </c>
      <c r="G317" s="2" t="s">
        <v>228</v>
      </c>
      <c r="I317" s="1">
        <v>-5</v>
      </c>
      <c r="K317" s="23">
        <v>1234968.26</v>
      </c>
      <c r="L317" s="20"/>
      <c r="M317" s="21">
        <v>885622</v>
      </c>
      <c r="N317" s="21"/>
      <c r="O317" s="21">
        <v>411095</v>
      </c>
      <c r="P317" s="21"/>
      <c r="Q317" s="21">
        <v>11887</v>
      </c>
      <c r="S317" s="40">
        <v>0.96</v>
      </c>
      <c r="U317" s="88">
        <v>34.6</v>
      </c>
    </row>
    <row r="318" spans="1:21" x14ac:dyDescent="0.2">
      <c r="A318" s="3"/>
      <c r="E318" s="2"/>
      <c r="G318" s="2"/>
      <c r="I318" s="1"/>
      <c r="K318" s="6"/>
      <c r="M318" s="25"/>
      <c r="N318" s="11"/>
      <c r="O318" s="25"/>
      <c r="P318" s="11"/>
      <c r="Q318" s="25"/>
      <c r="S318" s="40"/>
      <c r="U318" s="88"/>
    </row>
    <row r="319" spans="1:21" ht="15.75" x14ac:dyDescent="0.25">
      <c r="A319" s="3"/>
      <c r="C319" s="26" t="s">
        <v>41</v>
      </c>
      <c r="E319" s="2"/>
      <c r="G319" s="2"/>
      <c r="I319" s="1"/>
      <c r="J319" s="7"/>
      <c r="K319" s="28">
        <f>+SUBTOTAL(9,K309:K318)</f>
        <v>1185771466.03</v>
      </c>
      <c r="L319" s="7"/>
      <c r="M319" s="8">
        <f>+SUBTOTAL(9,M309:M318)</f>
        <v>377082994</v>
      </c>
      <c r="N319" s="8"/>
      <c r="O319" s="8">
        <f>+SUBTOTAL(9,O309:O318)</f>
        <v>1455777721</v>
      </c>
      <c r="P319" s="8"/>
      <c r="Q319" s="8">
        <f>+SUBTOTAL(9,Q309:Q318)</f>
        <v>30577629</v>
      </c>
      <c r="S319" s="106">
        <f>Q319/K319*100</f>
        <v>2.5787118239887201</v>
      </c>
      <c r="U319" s="88"/>
    </row>
    <row r="320" spans="1:21" ht="15.75" x14ac:dyDescent="0.25">
      <c r="A320" s="3"/>
      <c r="C320" s="26"/>
      <c r="E320" s="2"/>
      <c r="G320" s="2"/>
      <c r="I320" s="1"/>
      <c r="J320" s="7"/>
      <c r="K320" s="6"/>
      <c r="L320" s="7"/>
      <c r="M320" s="8"/>
      <c r="N320" s="8"/>
      <c r="O320" s="8"/>
      <c r="P320" s="8"/>
      <c r="Q320" s="8"/>
      <c r="S320" s="40"/>
      <c r="U320" s="88"/>
    </row>
    <row r="321" spans="1:21" x14ac:dyDescent="0.2">
      <c r="A321" s="3"/>
      <c r="E321" s="2"/>
      <c r="G321" s="2"/>
      <c r="I321" s="1"/>
      <c r="K321" s="6"/>
      <c r="M321" s="11"/>
      <c r="N321" s="11"/>
      <c r="O321" s="11"/>
      <c r="P321" s="11"/>
      <c r="Q321" s="11"/>
      <c r="S321" s="40"/>
      <c r="U321" s="88"/>
    </row>
    <row r="322" spans="1:21" ht="15.75" x14ac:dyDescent="0.25">
      <c r="A322" s="3"/>
      <c r="C322" s="29" t="s">
        <v>42</v>
      </c>
      <c r="D322" s="9"/>
      <c r="E322" s="2"/>
      <c r="F322" s="9"/>
      <c r="G322" s="2"/>
      <c r="I322" s="1"/>
      <c r="J322" s="9"/>
      <c r="K322" s="6"/>
      <c r="L322" s="9"/>
      <c r="M322" s="11"/>
      <c r="N322" s="11"/>
      <c r="O322" s="11"/>
      <c r="P322" s="11"/>
      <c r="Q322" s="11"/>
      <c r="R322" s="9"/>
      <c r="S322" s="40"/>
      <c r="U322" s="88"/>
    </row>
    <row r="323" spans="1:21" ht="15.75" x14ac:dyDescent="0.25">
      <c r="A323" s="3"/>
      <c r="C323" s="19"/>
      <c r="E323" s="2"/>
      <c r="G323" s="2"/>
      <c r="I323" s="1"/>
      <c r="K323" s="6"/>
      <c r="M323" s="11"/>
      <c r="N323" s="11"/>
      <c r="O323" s="11"/>
      <c r="P323" s="11"/>
      <c r="Q323" s="11"/>
      <c r="S323" s="40"/>
      <c r="U323" s="88"/>
    </row>
    <row r="324" spans="1:21" x14ac:dyDescent="0.2">
      <c r="A324" s="3">
        <v>360.1</v>
      </c>
      <c r="C324" s="34" t="s">
        <v>208</v>
      </c>
      <c r="E324" s="108" t="s">
        <v>89</v>
      </c>
      <c r="G324" s="2" t="s">
        <v>229</v>
      </c>
      <c r="I324" s="1">
        <v>0</v>
      </c>
      <c r="K324" s="6">
        <v>2613745.11</v>
      </c>
      <c r="L324" s="20"/>
      <c r="M324" s="21">
        <v>1521583</v>
      </c>
      <c r="N324" s="21"/>
      <c r="O324" s="21">
        <v>1092162</v>
      </c>
      <c r="P324" s="21"/>
      <c r="Q324" s="21">
        <v>18687</v>
      </c>
      <c r="S324" s="40">
        <v>0.71</v>
      </c>
      <c r="U324" s="88">
        <v>58.4</v>
      </c>
    </row>
    <row r="325" spans="1:21" x14ac:dyDescent="0.2">
      <c r="A325" s="3">
        <v>361</v>
      </c>
      <c r="C325" s="4" t="s">
        <v>88</v>
      </c>
      <c r="E325" s="108" t="s">
        <v>89</v>
      </c>
      <c r="G325" s="2" t="s">
        <v>230</v>
      </c>
      <c r="I325" s="1">
        <v>-30</v>
      </c>
      <c r="K325" s="6">
        <v>24453464.59</v>
      </c>
      <c r="L325" s="20"/>
      <c r="M325" s="21">
        <v>3321519</v>
      </c>
      <c r="N325" s="21"/>
      <c r="O325" s="21">
        <v>28467985</v>
      </c>
      <c r="P325" s="21"/>
      <c r="Q325" s="21">
        <v>495945</v>
      </c>
      <c r="S325" s="40">
        <v>2.0299999999999998</v>
      </c>
      <c r="U325" s="88">
        <v>57.4</v>
      </c>
    </row>
    <row r="326" spans="1:21" x14ac:dyDescent="0.2">
      <c r="A326" s="3">
        <v>362</v>
      </c>
      <c r="C326" s="22" t="s">
        <v>74</v>
      </c>
      <c r="E326" s="108" t="s">
        <v>89</v>
      </c>
      <c r="G326" s="2" t="s">
        <v>231</v>
      </c>
      <c r="I326" s="1">
        <v>-20</v>
      </c>
      <c r="K326" s="6">
        <v>259387332.02000001</v>
      </c>
      <c r="L326" s="20"/>
      <c r="M326" s="21">
        <v>58520012</v>
      </c>
      <c r="N326" s="21"/>
      <c r="O326" s="21">
        <v>252744786</v>
      </c>
      <c r="P326" s="21"/>
      <c r="Q326" s="21">
        <v>5422093</v>
      </c>
      <c r="S326" s="40">
        <v>2.09</v>
      </c>
      <c r="U326" s="88">
        <v>46.6</v>
      </c>
    </row>
    <row r="327" spans="1:21" x14ac:dyDescent="0.2">
      <c r="A327" s="3">
        <v>364</v>
      </c>
      <c r="C327" s="22" t="s">
        <v>75</v>
      </c>
      <c r="E327" s="108" t="s">
        <v>89</v>
      </c>
      <c r="G327" s="2" t="s">
        <v>232</v>
      </c>
      <c r="I327" s="1">
        <v>-50</v>
      </c>
      <c r="K327" s="6">
        <v>451578916.41000003</v>
      </c>
      <c r="L327" s="20"/>
      <c r="M327" s="21">
        <v>178929901</v>
      </c>
      <c r="N327" s="21"/>
      <c r="O327" s="21">
        <v>498438474</v>
      </c>
      <c r="P327" s="21"/>
      <c r="Q327" s="21">
        <v>11531146</v>
      </c>
      <c r="S327" s="40">
        <v>2.5499999999999998</v>
      </c>
      <c r="U327" s="88">
        <v>43.2</v>
      </c>
    </row>
    <row r="328" spans="1:21" x14ac:dyDescent="0.2">
      <c r="A328" s="3">
        <v>365</v>
      </c>
      <c r="C328" s="4" t="s">
        <v>76</v>
      </c>
      <c r="E328" s="108" t="s">
        <v>89</v>
      </c>
      <c r="G328" s="2" t="s">
        <v>233</v>
      </c>
      <c r="I328" s="1">
        <v>-30</v>
      </c>
      <c r="K328" s="6">
        <v>449079449.14999998</v>
      </c>
      <c r="L328" s="20"/>
      <c r="M328" s="21">
        <v>104432586</v>
      </c>
      <c r="N328" s="21"/>
      <c r="O328" s="21">
        <v>479370698</v>
      </c>
      <c r="P328" s="21"/>
      <c r="Q328" s="21">
        <v>13832940</v>
      </c>
      <c r="S328" s="40">
        <v>3.08</v>
      </c>
      <c r="U328" s="88">
        <v>34.700000000000003</v>
      </c>
    </row>
    <row r="329" spans="1:21" x14ac:dyDescent="0.2">
      <c r="A329" s="3">
        <v>366</v>
      </c>
      <c r="C329" s="34" t="s">
        <v>146</v>
      </c>
      <c r="E329" s="108" t="s">
        <v>89</v>
      </c>
      <c r="G329" s="2" t="s">
        <v>234</v>
      </c>
      <c r="I329" s="1">
        <v>-5</v>
      </c>
      <c r="K329" s="6">
        <v>2524055.84</v>
      </c>
      <c r="L329" s="20"/>
      <c r="M329" s="21">
        <v>1089070</v>
      </c>
      <c r="N329" s="21"/>
      <c r="O329" s="21">
        <v>1561189</v>
      </c>
      <c r="P329" s="21"/>
      <c r="Q329" s="21">
        <v>60004</v>
      </c>
      <c r="S329" s="40">
        <v>2.38</v>
      </c>
      <c r="U329" s="88">
        <v>26</v>
      </c>
    </row>
    <row r="330" spans="1:21" x14ac:dyDescent="0.2">
      <c r="A330" s="3">
        <v>367</v>
      </c>
      <c r="C330" s="4" t="s">
        <v>77</v>
      </c>
      <c r="E330" s="108" t="s">
        <v>89</v>
      </c>
      <c r="G330" s="2" t="s">
        <v>139</v>
      </c>
      <c r="I330" s="1">
        <v>-10</v>
      </c>
      <c r="K330" s="6">
        <v>218996569.31</v>
      </c>
      <c r="L330" s="20"/>
      <c r="M330" s="21">
        <v>56303489</v>
      </c>
      <c r="N330" s="21"/>
      <c r="O330" s="21">
        <v>184592737</v>
      </c>
      <c r="P330" s="21"/>
      <c r="Q330" s="21">
        <v>5382798</v>
      </c>
      <c r="S330" s="40">
        <v>2.46</v>
      </c>
      <c r="U330" s="88">
        <v>34.299999999999997</v>
      </c>
    </row>
    <row r="331" spans="1:21" x14ac:dyDescent="0.2">
      <c r="A331" s="3">
        <v>368</v>
      </c>
      <c r="C331" s="4" t="s">
        <v>78</v>
      </c>
      <c r="E331" s="108" t="s">
        <v>89</v>
      </c>
      <c r="G331" s="2" t="s">
        <v>235</v>
      </c>
      <c r="I331" s="1">
        <v>-5</v>
      </c>
      <c r="K331" s="6">
        <v>329001554.33999997</v>
      </c>
      <c r="L331" s="20"/>
      <c r="M331" s="21">
        <v>154030285</v>
      </c>
      <c r="N331" s="21"/>
      <c r="O331" s="21">
        <v>191421347</v>
      </c>
      <c r="P331" s="21"/>
      <c r="Q331" s="21">
        <v>6165872</v>
      </c>
      <c r="S331" s="40">
        <v>1.87</v>
      </c>
      <c r="U331" s="88">
        <v>31</v>
      </c>
    </row>
    <row r="332" spans="1:21" x14ac:dyDescent="0.2">
      <c r="A332" s="3">
        <v>369</v>
      </c>
      <c r="C332" s="4" t="s">
        <v>79</v>
      </c>
      <c r="E332" s="108" t="s">
        <v>89</v>
      </c>
      <c r="G332" s="2" t="s">
        <v>236</v>
      </c>
      <c r="I332" s="1">
        <v>-40</v>
      </c>
      <c r="K332" s="6">
        <v>131194897.17</v>
      </c>
      <c r="L332" s="20"/>
      <c r="M332" s="21">
        <v>67598188</v>
      </c>
      <c r="N332" s="21"/>
      <c r="O332" s="21">
        <v>116074668</v>
      </c>
      <c r="P332" s="21"/>
      <c r="Q332" s="21">
        <v>3391250</v>
      </c>
      <c r="S332" s="40">
        <v>2.58</v>
      </c>
      <c r="U332" s="88">
        <v>34.200000000000003</v>
      </c>
    </row>
    <row r="333" spans="1:21" x14ac:dyDescent="0.2">
      <c r="A333" s="3">
        <v>370</v>
      </c>
      <c r="C333" s="4" t="s">
        <v>80</v>
      </c>
      <c r="E333" s="108">
        <v>47483</v>
      </c>
      <c r="G333" s="2" t="s">
        <v>237</v>
      </c>
      <c r="H333" s="24" t="s">
        <v>63</v>
      </c>
      <c r="I333" s="1">
        <v>0</v>
      </c>
      <c r="K333" s="6">
        <v>64525347.18</v>
      </c>
      <c r="L333" s="20"/>
      <c r="M333" s="21">
        <v>34497040</v>
      </c>
      <c r="N333" s="21"/>
      <c r="O333" s="21">
        <v>30028307</v>
      </c>
      <c r="P333" s="21"/>
      <c r="Q333" s="21">
        <v>3417916</v>
      </c>
      <c r="S333" s="40">
        <v>5.3</v>
      </c>
      <c r="U333" s="88">
        <v>8.8000000000000007</v>
      </c>
    </row>
    <row r="334" spans="1:21" x14ac:dyDescent="0.2">
      <c r="A334" s="3">
        <v>370.01</v>
      </c>
      <c r="C334" s="34" t="s">
        <v>150</v>
      </c>
      <c r="E334" s="108" t="s">
        <v>89</v>
      </c>
      <c r="G334" s="2" t="s">
        <v>238</v>
      </c>
      <c r="I334" s="1">
        <v>0</v>
      </c>
      <c r="K334" s="6">
        <v>2928714.98</v>
      </c>
      <c r="L334" s="20"/>
      <c r="M334" s="21">
        <v>433210</v>
      </c>
      <c r="N334" s="21"/>
      <c r="O334" s="21">
        <v>2495505</v>
      </c>
      <c r="P334" s="21"/>
      <c r="Q334" s="21">
        <v>244108</v>
      </c>
      <c r="S334" s="40">
        <v>8.33</v>
      </c>
      <c r="U334" s="88">
        <v>10.199999999999999</v>
      </c>
    </row>
    <row r="335" spans="1:21" x14ac:dyDescent="0.2">
      <c r="A335" s="3">
        <v>370.11</v>
      </c>
      <c r="C335" s="34" t="s">
        <v>172</v>
      </c>
      <c r="E335" s="108" t="s">
        <v>89</v>
      </c>
      <c r="G335" s="2" t="s">
        <v>238</v>
      </c>
      <c r="I335" s="1">
        <v>0</v>
      </c>
      <c r="K335" s="6">
        <v>770.41</v>
      </c>
      <c r="L335" s="20"/>
      <c r="M335" s="21">
        <v>82</v>
      </c>
      <c r="N335" s="21"/>
      <c r="O335" s="21">
        <v>688</v>
      </c>
      <c r="P335" s="21"/>
      <c r="Q335" s="21">
        <v>53</v>
      </c>
      <c r="S335" s="40">
        <v>6.88</v>
      </c>
      <c r="T335" s="4" t="s">
        <v>267</v>
      </c>
      <c r="U335" s="88">
        <v>13</v>
      </c>
    </row>
    <row r="336" spans="1:21" x14ac:dyDescent="0.2">
      <c r="A336" s="3">
        <v>370.2</v>
      </c>
      <c r="C336" s="34" t="s">
        <v>169</v>
      </c>
      <c r="E336" s="108" t="s">
        <v>89</v>
      </c>
      <c r="G336" s="2" t="s">
        <v>239</v>
      </c>
      <c r="I336" s="1">
        <v>0</v>
      </c>
      <c r="K336" s="6">
        <v>11549574.4</v>
      </c>
      <c r="L336" s="20"/>
      <c r="M336" s="21">
        <v>6136397</v>
      </c>
      <c r="N336" s="21"/>
      <c r="O336" s="21">
        <v>5413177</v>
      </c>
      <c r="P336" s="21"/>
      <c r="Q336" s="21">
        <v>1463231</v>
      </c>
      <c r="S336" s="40">
        <v>12.67</v>
      </c>
      <c r="U336" s="88">
        <v>3.7</v>
      </c>
    </row>
    <row r="337" spans="1:21" x14ac:dyDescent="0.2">
      <c r="A337" s="3">
        <v>371.01</v>
      </c>
      <c r="C337" s="34" t="s">
        <v>173</v>
      </c>
      <c r="E337" s="108" t="s">
        <v>89</v>
      </c>
      <c r="G337" s="2" t="s">
        <v>240</v>
      </c>
      <c r="I337" s="1">
        <v>0</v>
      </c>
      <c r="K337" s="6">
        <v>159233.81</v>
      </c>
      <c r="L337" s="20"/>
      <c r="M337" s="21">
        <v>15336</v>
      </c>
      <c r="N337" s="21"/>
      <c r="O337" s="21">
        <v>143898</v>
      </c>
      <c r="P337" s="21"/>
      <c r="Q337" s="21">
        <v>15989</v>
      </c>
      <c r="S337" s="40">
        <v>10.039999999999999</v>
      </c>
      <c r="U337" s="88">
        <v>9</v>
      </c>
    </row>
    <row r="338" spans="1:21" x14ac:dyDescent="0.2">
      <c r="A338" s="3">
        <v>373</v>
      </c>
      <c r="C338" s="4" t="s">
        <v>81</v>
      </c>
      <c r="E338" s="108" t="s">
        <v>89</v>
      </c>
      <c r="G338" s="2" t="s">
        <v>241</v>
      </c>
      <c r="I338" s="1">
        <v>-10</v>
      </c>
      <c r="K338" s="23">
        <v>135245468.34</v>
      </c>
      <c r="L338" s="20"/>
      <c r="M338" s="21">
        <v>48376479</v>
      </c>
      <c r="N338" s="21"/>
      <c r="O338" s="21">
        <v>100393536</v>
      </c>
      <c r="P338" s="21"/>
      <c r="Q338" s="21">
        <v>4616266</v>
      </c>
      <c r="S338" s="40">
        <v>3.41</v>
      </c>
      <c r="U338" s="88">
        <v>21.7</v>
      </c>
    </row>
    <row r="339" spans="1:21" x14ac:dyDescent="0.2">
      <c r="A339" s="3"/>
      <c r="E339" s="2"/>
      <c r="G339" s="2"/>
      <c r="I339" s="1"/>
      <c r="K339" s="6"/>
      <c r="M339" s="25"/>
      <c r="N339" s="11"/>
      <c r="O339" s="25"/>
      <c r="P339" s="11"/>
      <c r="Q339" s="25"/>
      <c r="S339" s="40"/>
      <c r="U339" s="88"/>
    </row>
    <row r="340" spans="1:21" ht="15.75" x14ac:dyDescent="0.25">
      <c r="A340" s="3"/>
      <c r="C340" s="26" t="s">
        <v>43</v>
      </c>
      <c r="E340" s="2"/>
      <c r="G340" s="2"/>
      <c r="I340" s="1"/>
      <c r="J340" s="7"/>
      <c r="K340" s="28">
        <f>+SUBTOTAL(9,K324:K339)</f>
        <v>2083239093.0600002</v>
      </c>
      <c r="L340" s="7"/>
      <c r="M340" s="8">
        <f>+SUBTOTAL(9,M324:M339)</f>
        <v>715205177</v>
      </c>
      <c r="N340" s="8"/>
      <c r="O340" s="8">
        <f>+SUBTOTAL(9,O324:O339)</f>
        <v>1892239157</v>
      </c>
      <c r="P340" s="8"/>
      <c r="Q340" s="8">
        <f>+SUBTOTAL(9,Q324:Q339)</f>
        <v>56058298</v>
      </c>
      <c r="R340" s="7"/>
      <c r="S340" s="106">
        <f>Q340/K340*100</f>
        <v>2.6909200286587289</v>
      </c>
      <c r="U340" s="88"/>
    </row>
    <row r="341" spans="1:21" ht="15.75" x14ac:dyDescent="0.25">
      <c r="A341" s="3"/>
      <c r="C341" s="26"/>
      <c r="E341" s="2"/>
      <c r="G341" s="2"/>
      <c r="I341" s="1"/>
      <c r="J341" s="7"/>
      <c r="K341" s="6"/>
      <c r="L341" s="7"/>
      <c r="M341" s="8"/>
      <c r="N341" s="8"/>
      <c r="O341" s="8"/>
      <c r="P341" s="8"/>
      <c r="Q341" s="8"/>
      <c r="R341" s="7"/>
      <c r="S341" s="40"/>
      <c r="U341" s="88"/>
    </row>
    <row r="342" spans="1:21" x14ac:dyDescent="0.2">
      <c r="A342" s="3"/>
      <c r="E342" s="24"/>
      <c r="G342" s="24"/>
      <c r="I342" s="1"/>
      <c r="K342" s="6"/>
      <c r="M342" s="11"/>
      <c r="N342" s="11"/>
      <c r="O342" s="11"/>
      <c r="P342" s="11"/>
      <c r="Q342" s="11"/>
      <c r="S342" s="40"/>
      <c r="U342" s="88"/>
    </row>
    <row r="343" spans="1:21" ht="15.75" x14ac:dyDescent="0.25">
      <c r="A343" s="3"/>
      <c r="C343" s="29" t="s">
        <v>44</v>
      </c>
      <c r="E343" s="24"/>
      <c r="G343" s="24"/>
      <c r="I343" s="1"/>
      <c r="K343" s="6"/>
      <c r="M343" s="11"/>
      <c r="N343" s="11"/>
      <c r="O343" s="11"/>
      <c r="P343" s="11"/>
      <c r="Q343" s="11"/>
      <c r="S343" s="40"/>
      <c r="U343" s="88"/>
    </row>
    <row r="344" spans="1:21" ht="15.75" x14ac:dyDescent="0.25">
      <c r="A344" s="3"/>
      <c r="C344" s="19"/>
      <c r="E344" s="24"/>
      <c r="G344" s="24"/>
      <c r="I344" s="1"/>
      <c r="K344" s="6"/>
      <c r="M344" s="11"/>
      <c r="N344" s="11"/>
      <c r="O344" s="11"/>
      <c r="P344" s="11"/>
      <c r="Q344" s="11"/>
      <c r="S344" s="40"/>
      <c r="U344" s="88"/>
    </row>
    <row r="345" spans="1:21" x14ac:dyDescent="0.2">
      <c r="A345" s="3"/>
      <c r="C345" s="86"/>
      <c r="E345" s="24"/>
      <c r="G345" s="24"/>
      <c r="I345" s="1"/>
      <c r="K345" s="6"/>
      <c r="M345" s="11"/>
      <c r="N345" s="11"/>
      <c r="O345" s="11"/>
      <c r="P345" s="11"/>
      <c r="Q345" s="11"/>
      <c r="S345" s="40"/>
      <c r="U345" s="88"/>
    </row>
    <row r="346" spans="1:21" x14ac:dyDescent="0.2">
      <c r="A346" s="3">
        <v>390.1</v>
      </c>
      <c r="C346" s="32" t="s">
        <v>265</v>
      </c>
      <c r="E346" s="108"/>
      <c r="G346" s="2" t="s">
        <v>242</v>
      </c>
      <c r="I346" s="1">
        <v>-15</v>
      </c>
      <c r="K346" s="6">
        <v>79952897.069999993</v>
      </c>
      <c r="L346" s="20"/>
      <c r="M346" s="21">
        <v>15023337</v>
      </c>
      <c r="N346" s="21"/>
      <c r="O346" s="21">
        <v>76922495</v>
      </c>
      <c r="P346" s="21"/>
      <c r="Q346" s="21">
        <v>1971415</v>
      </c>
      <c r="S346" s="40">
        <v>2.4700000000000002</v>
      </c>
      <c r="U346" s="88">
        <v>39</v>
      </c>
    </row>
    <row r="347" spans="1:21" x14ac:dyDescent="0.2">
      <c r="A347" s="3">
        <v>390.2</v>
      </c>
      <c r="C347" s="32" t="s">
        <v>253</v>
      </c>
      <c r="E347" s="108"/>
      <c r="G347" s="2" t="s">
        <v>243</v>
      </c>
      <c r="I347" s="1">
        <v>-10</v>
      </c>
      <c r="K347" s="6">
        <v>25046.09</v>
      </c>
      <c r="L347" s="20"/>
      <c r="M347" s="21">
        <v>12538</v>
      </c>
      <c r="N347" s="21"/>
      <c r="O347" s="21">
        <v>15013</v>
      </c>
      <c r="P347" s="21"/>
      <c r="Q347" s="21">
        <v>870</v>
      </c>
      <c r="S347" s="40">
        <v>3.47</v>
      </c>
      <c r="U347" s="88">
        <v>17.3</v>
      </c>
    </row>
    <row r="348" spans="1:21" x14ac:dyDescent="0.2">
      <c r="A348" s="3">
        <v>391.1</v>
      </c>
      <c r="C348" s="67" t="s">
        <v>82</v>
      </c>
      <c r="E348" s="108"/>
      <c r="G348" s="2" t="s">
        <v>141</v>
      </c>
      <c r="I348" s="1">
        <v>0</v>
      </c>
      <c r="K348" s="6">
        <v>13005372.140000001</v>
      </c>
      <c r="L348" s="20"/>
      <c r="M348" s="21">
        <v>6028173</v>
      </c>
      <c r="N348" s="21"/>
      <c r="O348" s="21">
        <v>6977199</v>
      </c>
      <c r="P348" s="21"/>
      <c r="Q348" s="21">
        <v>525734</v>
      </c>
      <c r="S348" s="40">
        <v>4.04</v>
      </c>
      <c r="U348" s="88">
        <v>13.3</v>
      </c>
    </row>
    <row r="349" spans="1:21" x14ac:dyDescent="0.2">
      <c r="A349" s="3">
        <v>391.2</v>
      </c>
      <c r="C349" s="67" t="s">
        <v>83</v>
      </c>
      <c r="E349" s="108"/>
      <c r="G349" s="2" t="s">
        <v>144</v>
      </c>
      <c r="I349" s="1">
        <v>0</v>
      </c>
      <c r="K349" s="6">
        <v>26951985.789999999</v>
      </c>
      <c r="L349" s="20"/>
      <c r="M349" s="21">
        <v>12490167</v>
      </c>
      <c r="N349" s="21"/>
      <c r="O349" s="21">
        <v>14461819</v>
      </c>
      <c r="P349" s="21"/>
      <c r="Q349" s="21">
        <v>5098601</v>
      </c>
      <c r="S349" s="40">
        <v>18.920000000000002</v>
      </c>
      <c r="U349" s="88">
        <v>2.8</v>
      </c>
    </row>
    <row r="350" spans="1:21" x14ac:dyDescent="0.2">
      <c r="A350" s="3">
        <v>391.31</v>
      </c>
      <c r="C350" s="32" t="s">
        <v>130</v>
      </c>
      <c r="E350" s="108"/>
      <c r="G350" s="2" t="s">
        <v>244</v>
      </c>
      <c r="I350" s="1">
        <v>0</v>
      </c>
      <c r="K350" s="6">
        <v>6521661.0599999996</v>
      </c>
      <c r="L350" s="20"/>
      <c r="M350" s="21">
        <v>1663928</v>
      </c>
      <c r="N350" s="21"/>
      <c r="O350" s="21">
        <v>4857733</v>
      </c>
      <c r="P350" s="21"/>
      <c r="Q350" s="21">
        <v>2375819</v>
      </c>
      <c r="S350" s="40">
        <v>36.43</v>
      </c>
      <c r="U350" s="88">
        <v>2</v>
      </c>
    </row>
    <row r="351" spans="1:21" x14ac:dyDescent="0.2">
      <c r="A351" s="3"/>
      <c r="C351" s="32"/>
      <c r="E351" s="108"/>
      <c r="G351" s="2"/>
      <c r="I351" s="1"/>
      <c r="K351" s="6"/>
      <c r="L351" s="20"/>
      <c r="M351" s="21"/>
      <c r="N351" s="21"/>
      <c r="O351" s="21"/>
      <c r="P351" s="21"/>
      <c r="Q351" s="21"/>
      <c r="S351" s="40"/>
      <c r="U351" s="88"/>
    </row>
    <row r="352" spans="1:21" x14ac:dyDescent="0.2">
      <c r="A352" s="3"/>
      <c r="C352" s="32" t="s">
        <v>92</v>
      </c>
      <c r="E352" s="108"/>
      <c r="G352" s="2"/>
      <c r="I352" s="1"/>
      <c r="K352" s="6"/>
      <c r="L352" s="20"/>
      <c r="M352" s="21"/>
      <c r="N352" s="21"/>
      <c r="O352" s="21"/>
      <c r="P352" s="21"/>
      <c r="Q352" s="21"/>
      <c r="S352" s="40"/>
      <c r="U352" s="88"/>
    </row>
    <row r="353" spans="1:21" x14ac:dyDescent="0.2">
      <c r="A353" s="3">
        <v>392</v>
      </c>
      <c r="C353" s="135" t="s">
        <v>254</v>
      </c>
      <c r="E353" s="108"/>
      <c r="G353" s="2" t="s">
        <v>245</v>
      </c>
      <c r="I353" s="1">
        <v>0</v>
      </c>
      <c r="K353" s="6">
        <v>2081534.58</v>
      </c>
      <c r="L353" s="20"/>
      <c r="M353" s="21">
        <v>779071</v>
      </c>
      <c r="N353" s="21"/>
      <c r="O353" s="21">
        <v>1302464</v>
      </c>
      <c r="P353" s="21"/>
      <c r="Q353" s="21">
        <v>105168</v>
      </c>
      <c r="S353" s="40">
        <v>5.05</v>
      </c>
      <c r="U353" s="88">
        <v>12.4</v>
      </c>
    </row>
    <row r="354" spans="1:21" x14ac:dyDescent="0.2">
      <c r="A354" s="3">
        <v>392.1</v>
      </c>
      <c r="C354" s="135" t="s">
        <v>255</v>
      </c>
      <c r="E354" s="108"/>
      <c r="G354" s="2" t="s">
        <v>246</v>
      </c>
      <c r="I354" s="1">
        <v>0</v>
      </c>
      <c r="K354" s="23">
        <v>6509482.1399999997</v>
      </c>
      <c r="L354" s="20"/>
      <c r="M354" s="65">
        <v>3625989</v>
      </c>
      <c r="N354" s="21"/>
      <c r="O354" s="65">
        <v>2883493</v>
      </c>
      <c r="P354" s="21"/>
      <c r="Q354" s="65">
        <v>313764</v>
      </c>
      <c r="S354" s="40">
        <v>4.82</v>
      </c>
      <c r="U354" s="88">
        <v>9.1999999999999993</v>
      </c>
    </row>
    <row r="355" spans="1:21" x14ac:dyDescent="0.2">
      <c r="A355" s="3"/>
      <c r="C355" s="135"/>
      <c r="E355" s="108"/>
      <c r="G355" s="2"/>
      <c r="I355" s="1"/>
      <c r="K355" s="6"/>
      <c r="L355" s="20"/>
      <c r="M355" s="21"/>
      <c r="N355" s="21"/>
      <c r="O355" s="21"/>
      <c r="P355" s="21"/>
      <c r="Q355" s="21"/>
      <c r="S355" s="40"/>
      <c r="U355" s="88"/>
    </row>
    <row r="356" spans="1:21" x14ac:dyDescent="0.2">
      <c r="A356" s="3"/>
      <c r="C356" s="140" t="s">
        <v>256</v>
      </c>
      <c r="E356" s="108"/>
      <c r="G356" s="2"/>
      <c r="I356" s="1"/>
      <c r="K356" s="6">
        <f>SUBTOTAL(9,K352:K355)</f>
        <v>8591016.7199999988</v>
      </c>
      <c r="L356" s="20"/>
      <c r="M356" s="21">
        <f>SUBTOTAL(9,M352:M355)</f>
        <v>4405060</v>
      </c>
      <c r="N356" s="21"/>
      <c r="O356" s="21">
        <f>SUBTOTAL(9,O352:O355)</f>
        <v>4185957</v>
      </c>
      <c r="P356" s="21"/>
      <c r="Q356" s="21">
        <f>SUBTOTAL(9,Q352:Q355)</f>
        <v>418932</v>
      </c>
      <c r="S356" s="40">
        <f>Q356/K356*100</f>
        <v>4.8763960501289771</v>
      </c>
      <c r="U356" s="88"/>
    </row>
    <row r="357" spans="1:21" x14ac:dyDescent="0.2">
      <c r="A357" s="3"/>
      <c r="C357" s="135"/>
      <c r="E357" s="108"/>
      <c r="G357" s="2"/>
      <c r="I357" s="1"/>
      <c r="K357" s="6"/>
      <c r="L357" s="20"/>
      <c r="M357" s="21"/>
      <c r="N357" s="21"/>
      <c r="O357" s="21"/>
      <c r="P357" s="21"/>
      <c r="Q357" s="21"/>
      <c r="S357" s="40"/>
      <c r="U357" s="88"/>
    </row>
    <row r="358" spans="1:21" x14ac:dyDescent="0.2">
      <c r="A358" s="3">
        <v>393</v>
      </c>
      <c r="C358" s="22" t="s">
        <v>84</v>
      </c>
      <c r="E358" s="108"/>
      <c r="G358" s="2" t="s">
        <v>142</v>
      </c>
      <c r="I358" s="1">
        <v>0</v>
      </c>
      <c r="K358" s="6">
        <v>892571.77</v>
      </c>
      <c r="L358" s="20"/>
      <c r="M358" s="21">
        <v>440725</v>
      </c>
      <c r="N358" s="21"/>
      <c r="O358" s="21">
        <v>451847</v>
      </c>
      <c r="P358" s="21"/>
      <c r="Q358" s="21">
        <v>28417</v>
      </c>
      <c r="S358" s="40">
        <v>3.18</v>
      </c>
      <c r="U358" s="88">
        <v>15.9</v>
      </c>
    </row>
    <row r="359" spans="1:21" x14ac:dyDescent="0.2">
      <c r="A359" s="3">
        <v>394</v>
      </c>
      <c r="C359" s="68" t="s">
        <v>85</v>
      </c>
      <c r="E359" s="108"/>
      <c r="G359" s="2" t="s">
        <v>142</v>
      </c>
      <c r="I359" s="1">
        <v>0</v>
      </c>
      <c r="K359" s="6">
        <v>15658384.1</v>
      </c>
      <c r="L359" s="20"/>
      <c r="M359" s="21">
        <v>5415922</v>
      </c>
      <c r="N359" s="21"/>
      <c r="O359" s="21">
        <v>10242462</v>
      </c>
      <c r="P359" s="21"/>
      <c r="Q359" s="21">
        <v>618721</v>
      </c>
      <c r="S359" s="40">
        <v>3.95</v>
      </c>
      <c r="U359" s="88">
        <v>16.600000000000001</v>
      </c>
    </row>
    <row r="360" spans="1:21" x14ac:dyDescent="0.2">
      <c r="A360" s="3"/>
      <c r="C360" s="68"/>
      <c r="E360" s="108"/>
      <c r="G360" s="2"/>
      <c r="I360" s="1"/>
      <c r="K360" s="6"/>
      <c r="L360" s="20"/>
      <c r="M360" s="21"/>
      <c r="N360" s="21"/>
      <c r="O360" s="21"/>
      <c r="P360" s="21"/>
      <c r="Q360" s="21"/>
      <c r="S360" s="40"/>
      <c r="U360" s="88"/>
    </row>
    <row r="361" spans="1:21" x14ac:dyDescent="0.2">
      <c r="A361" s="3"/>
      <c r="C361" s="32" t="s">
        <v>257</v>
      </c>
      <c r="E361" s="108"/>
      <c r="G361" s="2"/>
      <c r="I361" s="1"/>
      <c r="K361" s="6"/>
      <c r="L361" s="20"/>
      <c r="M361" s="21"/>
      <c r="N361" s="21"/>
      <c r="O361" s="21"/>
      <c r="P361" s="21"/>
      <c r="Q361" s="21"/>
      <c r="S361" s="40"/>
      <c r="U361" s="88"/>
    </row>
    <row r="362" spans="1:21" x14ac:dyDescent="0.2">
      <c r="A362" s="3">
        <v>396.1</v>
      </c>
      <c r="C362" s="138" t="s">
        <v>258</v>
      </c>
      <c r="E362" s="108"/>
      <c r="G362" s="2" t="s">
        <v>247</v>
      </c>
      <c r="I362" s="1">
        <v>0</v>
      </c>
      <c r="K362" s="6">
        <v>4942427.8899999997</v>
      </c>
      <c r="L362" s="20"/>
      <c r="M362" s="21">
        <v>1438770</v>
      </c>
      <c r="N362" s="21"/>
      <c r="O362" s="21">
        <v>3503658</v>
      </c>
      <c r="P362" s="21"/>
      <c r="Q362" s="21">
        <v>273029</v>
      </c>
      <c r="S362" s="40">
        <v>5.52</v>
      </c>
      <c r="U362" s="88">
        <v>12.8</v>
      </c>
    </row>
    <row r="363" spans="1:21" x14ac:dyDescent="0.2">
      <c r="A363" s="3">
        <v>396.2</v>
      </c>
      <c r="C363" s="138" t="s">
        <v>259</v>
      </c>
      <c r="E363" s="108"/>
      <c r="G363" s="2" t="s">
        <v>247</v>
      </c>
      <c r="I363" s="1">
        <v>0</v>
      </c>
      <c r="K363" s="23">
        <v>1044051.11</v>
      </c>
      <c r="L363" s="20"/>
      <c r="M363" s="65">
        <v>349060</v>
      </c>
      <c r="N363" s="21"/>
      <c r="O363" s="65">
        <v>694991</v>
      </c>
      <c r="P363" s="21"/>
      <c r="Q363" s="65">
        <v>52074</v>
      </c>
      <c r="S363" s="40">
        <v>4.99</v>
      </c>
      <c r="U363" s="88">
        <v>13.3</v>
      </c>
    </row>
    <row r="364" spans="1:21" x14ac:dyDescent="0.2">
      <c r="A364" s="3"/>
      <c r="C364" s="32"/>
      <c r="E364" s="108"/>
      <c r="G364" s="2"/>
      <c r="I364" s="1"/>
      <c r="K364" s="6"/>
      <c r="L364" s="20"/>
      <c r="M364" s="21"/>
      <c r="N364" s="21"/>
      <c r="O364" s="21"/>
      <c r="P364" s="21"/>
      <c r="Q364" s="21"/>
      <c r="S364" s="40"/>
      <c r="U364" s="88"/>
    </row>
    <row r="365" spans="1:21" x14ac:dyDescent="0.2">
      <c r="A365" s="3"/>
      <c r="C365" s="113" t="s">
        <v>260</v>
      </c>
      <c r="E365" s="108"/>
      <c r="G365" s="2"/>
      <c r="I365" s="1"/>
      <c r="K365" s="6">
        <f>SUBTOTAL(9,K361:K364)</f>
        <v>5986479</v>
      </c>
      <c r="L365" s="20"/>
      <c r="M365" s="21">
        <f>SUBTOTAL(9,M361:M364)</f>
        <v>1787830</v>
      </c>
      <c r="N365" s="21"/>
      <c r="O365" s="21">
        <f>SUBTOTAL(9,O361:O364)</f>
        <v>4198649</v>
      </c>
      <c r="P365" s="21"/>
      <c r="Q365" s="21">
        <f>SUBTOTAL(9,Q361:Q364)</f>
        <v>325103</v>
      </c>
      <c r="S365" s="40">
        <f>Q365/K365*100</f>
        <v>5.4306212382938286</v>
      </c>
      <c r="U365" s="88"/>
    </row>
    <row r="366" spans="1:21" x14ac:dyDescent="0.2">
      <c r="A366" s="3"/>
      <c r="C366" s="32"/>
      <c r="E366" s="108"/>
      <c r="G366" s="2"/>
      <c r="I366" s="1"/>
      <c r="K366" s="6"/>
      <c r="L366" s="20"/>
      <c r="M366" s="21"/>
      <c r="N366" s="21"/>
      <c r="O366" s="21"/>
      <c r="P366" s="21"/>
      <c r="Q366" s="21"/>
      <c r="S366" s="40"/>
      <c r="U366" s="88"/>
    </row>
    <row r="367" spans="1:21" x14ac:dyDescent="0.2">
      <c r="A367" s="3"/>
      <c r="C367" s="32" t="s">
        <v>90</v>
      </c>
      <c r="E367" s="108"/>
      <c r="G367" s="2"/>
      <c r="I367" s="1"/>
      <c r="K367" s="6"/>
      <c r="L367" s="20"/>
      <c r="M367" s="21"/>
      <c r="N367" s="21"/>
      <c r="O367" s="21"/>
      <c r="P367" s="21"/>
      <c r="Q367" s="21"/>
      <c r="S367" s="40"/>
      <c r="U367" s="88"/>
    </row>
    <row r="368" spans="1:21" x14ac:dyDescent="0.2">
      <c r="A368" s="3">
        <v>397</v>
      </c>
      <c r="C368" s="138" t="s">
        <v>261</v>
      </c>
      <c r="E368" s="108"/>
      <c r="G368" s="2" t="s">
        <v>248</v>
      </c>
      <c r="I368" s="1">
        <v>0</v>
      </c>
      <c r="K368" s="6">
        <v>35825398.490000002</v>
      </c>
      <c r="L368" s="20"/>
      <c r="M368" s="21">
        <v>15181416</v>
      </c>
      <c r="N368" s="21"/>
      <c r="O368" s="21">
        <v>20643982</v>
      </c>
      <c r="P368" s="21"/>
      <c r="Q368" s="21">
        <v>1692395</v>
      </c>
      <c r="S368" s="40">
        <v>4.72</v>
      </c>
      <c r="U368" s="88">
        <v>12.2</v>
      </c>
    </row>
    <row r="369" spans="1:21" x14ac:dyDescent="0.2">
      <c r="A369" s="3">
        <v>397.1</v>
      </c>
      <c r="C369" s="138" t="s">
        <v>262</v>
      </c>
      <c r="E369" s="108"/>
      <c r="G369" s="2" t="s">
        <v>143</v>
      </c>
      <c r="I369" s="1">
        <v>0</v>
      </c>
      <c r="K369" s="6">
        <v>24324169.34</v>
      </c>
      <c r="L369" s="20"/>
      <c r="M369" s="21">
        <v>14917131</v>
      </c>
      <c r="N369" s="21"/>
      <c r="O369" s="21">
        <v>9407038</v>
      </c>
      <c r="P369" s="21"/>
      <c r="Q369" s="21">
        <v>1439932</v>
      </c>
      <c r="S369" s="40">
        <v>5.92</v>
      </c>
      <c r="U369" s="88">
        <v>6.5</v>
      </c>
    </row>
    <row r="370" spans="1:21" s="13" customFormat="1" x14ac:dyDescent="0.2">
      <c r="A370" s="12">
        <v>397.2</v>
      </c>
      <c r="B370" s="97"/>
      <c r="C370" s="139" t="s">
        <v>263</v>
      </c>
      <c r="E370" s="111"/>
      <c r="G370" s="15" t="s">
        <v>143</v>
      </c>
      <c r="H370" s="136"/>
      <c r="I370" s="16">
        <v>0</v>
      </c>
      <c r="K370" s="23">
        <v>7606691.1100000003</v>
      </c>
      <c r="L370" s="102"/>
      <c r="M370" s="65">
        <v>4261154</v>
      </c>
      <c r="N370" s="99"/>
      <c r="O370" s="65">
        <v>3345537</v>
      </c>
      <c r="P370" s="99"/>
      <c r="Q370" s="65">
        <v>1672336</v>
      </c>
      <c r="S370" s="103">
        <v>21.99</v>
      </c>
      <c r="T370" s="137"/>
      <c r="U370" s="104">
        <v>2</v>
      </c>
    </row>
    <row r="371" spans="1:21" s="13" customFormat="1" x14ac:dyDescent="0.2">
      <c r="A371" s="12"/>
      <c r="B371" s="97"/>
      <c r="C371" s="101"/>
      <c r="E371" s="111"/>
      <c r="G371" s="15"/>
      <c r="H371" s="136"/>
      <c r="I371" s="16"/>
      <c r="K371" s="17"/>
      <c r="L371" s="102"/>
      <c r="M371" s="99"/>
      <c r="N371" s="99"/>
      <c r="O371" s="99"/>
      <c r="P371" s="99"/>
      <c r="Q371" s="99"/>
      <c r="S371" s="103"/>
      <c r="T371" s="137"/>
      <c r="U371" s="104"/>
    </row>
    <row r="372" spans="1:21" s="13" customFormat="1" x14ac:dyDescent="0.2">
      <c r="A372" s="12"/>
      <c r="B372" s="97"/>
      <c r="C372" s="141" t="s">
        <v>264</v>
      </c>
      <c r="E372" s="111"/>
      <c r="G372" s="15"/>
      <c r="H372" s="136"/>
      <c r="I372" s="16"/>
      <c r="K372" s="23">
        <f>SUBTOTAL(9,K367:K371)</f>
        <v>67756258.939999998</v>
      </c>
      <c r="L372" s="102"/>
      <c r="M372" s="65">
        <f>SUBTOTAL(9,M367:M371)</f>
        <v>34359701</v>
      </c>
      <c r="N372" s="99"/>
      <c r="O372" s="65">
        <f>SUBTOTAL(9,O367:O371)</f>
        <v>33396557</v>
      </c>
      <c r="P372" s="99"/>
      <c r="Q372" s="65">
        <f>SUBTOTAL(9,Q367:Q371)</f>
        <v>4804663</v>
      </c>
      <c r="S372" s="40">
        <f>Q372/K372*100</f>
        <v>7.0910984094541867</v>
      </c>
      <c r="T372" s="137"/>
      <c r="U372" s="104"/>
    </row>
    <row r="373" spans="1:21" s="13" customFormat="1" x14ac:dyDescent="0.2">
      <c r="A373" s="12"/>
      <c r="B373" s="97"/>
      <c r="C373" s="101"/>
      <c r="E373" s="111"/>
      <c r="G373" s="15"/>
      <c r="H373" s="136"/>
      <c r="I373" s="16"/>
      <c r="K373" s="17"/>
      <c r="L373" s="102"/>
      <c r="M373" s="99"/>
      <c r="N373" s="99"/>
      <c r="O373" s="99"/>
      <c r="P373" s="99"/>
      <c r="Q373" s="99"/>
      <c r="S373" s="103"/>
      <c r="T373" s="137"/>
      <c r="U373" s="104"/>
    </row>
    <row r="374" spans="1:21" ht="15.75" x14ac:dyDescent="0.25">
      <c r="A374" s="9"/>
      <c r="C374" s="26" t="s">
        <v>45</v>
      </c>
      <c r="E374" s="24"/>
      <c r="G374" s="24"/>
      <c r="I374" s="1"/>
      <c r="K374" s="69">
        <f>+SUBTOTAL(9,K346:K373)</f>
        <v>225341672.68000004</v>
      </c>
      <c r="L374" s="7"/>
      <c r="M374" s="70">
        <f>+SUBTOTAL(9,M346:M373)</f>
        <v>81627381</v>
      </c>
      <c r="N374" s="8"/>
      <c r="O374" s="70">
        <f>+SUBTOTAL(9,O346:O373)</f>
        <v>155709731</v>
      </c>
      <c r="P374" s="8"/>
      <c r="Q374" s="70">
        <f>+SUBTOTAL(9,Q346:Q373)</f>
        <v>16168275</v>
      </c>
      <c r="R374" s="7"/>
      <c r="S374" s="106">
        <f>Q374/K374*100</f>
        <v>7.175004431142221</v>
      </c>
      <c r="U374" s="89"/>
    </row>
    <row r="375" spans="1:21" ht="15.75" x14ac:dyDescent="0.25">
      <c r="A375" s="9"/>
      <c r="C375" s="7"/>
      <c r="E375" s="24"/>
      <c r="G375" s="24"/>
      <c r="I375" s="1"/>
      <c r="K375" s="28"/>
      <c r="L375" s="7"/>
      <c r="M375" s="8"/>
      <c r="N375" s="8"/>
      <c r="O375" s="8"/>
      <c r="P375" s="8"/>
      <c r="Q375" s="8"/>
      <c r="R375" s="7"/>
      <c r="S375" s="40"/>
      <c r="U375" s="89"/>
    </row>
    <row r="376" spans="1:21" ht="16.5" thickBot="1" x14ac:dyDescent="0.3">
      <c r="A376" s="9"/>
      <c r="C376" s="26" t="s">
        <v>52</v>
      </c>
      <c r="E376" s="24"/>
      <c r="G376" s="24"/>
      <c r="I376" s="1"/>
      <c r="K376" s="71">
        <f>+SUBTOTAL(9,K15:K375)</f>
        <v>9951107161.6299992</v>
      </c>
      <c r="L376" s="7"/>
      <c r="M376" s="72">
        <f>+SUBTOTAL(9,M15:M375)</f>
        <v>3447024271</v>
      </c>
      <c r="N376" s="8"/>
      <c r="O376" s="72">
        <f>+SUBTOTAL(9,O15:O375)</f>
        <v>8167260493</v>
      </c>
      <c r="P376" s="8"/>
      <c r="Q376" s="72">
        <f>+SUBTOTAL(9,Q15:Q375)</f>
        <v>410490151</v>
      </c>
      <c r="R376" s="7"/>
      <c r="S376" s="106">
        <f>Q376/K376*100</f>
        <v>4.1250701488050439</v>
      </c>
      <c r="U376" s="89"/>
    </row>
    <row r="377" spans="1:21" ht="16.5" thickTop="1" x14ac:dyDescent="0.25">
      <c r="A377" s="9"/>
      <c r="C377" s="26"/>
      <c r="E377" s="24"/>
      <c r="G377" s="24"/>
      <c r="I377" s="1"/>
      <c r="K377" s="73"/>
      <c r="L377" s="7"/>
      <c r="M377" s="74"/>
      <c r="N377" s="8"/>
      <c r="O377" s="74"/>
      <c r="P377" s="8"/>
      <c r="Q377" s="74"/>
      <c r="R377" s="7"/>
      <c r="S377" s="40"/>
      <c r="U377" s="89"/>
    </row>
    <row r="378" spans="1:21" ht="15.75" x14ac:dyDescent="0.25">
      <c r="A378" s="9"/>
      <c r="C378" s="46" t="s">
        <v>47</v>
      </c>
      <c r="E378" s="24"/>
      <c r="G378" s="24"/>
      <c r="I378" s="1"/>
      <c r="K378" s="6"/>
      <c r="L378" s="75"/>
      <c r="M378" s="11"/>
      <c r="N378" s="11"/>
      <c r="O378" s="11"/>
      <c r="P378" s="11"/>
      <c r="Q378" s="11"/>
      <c r="R378" s="75"/>
      <c r="S378" s="40"/>
      <c r="U378" s="90"/>
    </row>
    <row r="379" spans="1:21" x14ac:dyDescent="0.2">
      <c r="A379" s="9"/>
      <c r="E379" s="24"/>
      <c r="G379" s="24"/>
      <c r="I379" s="1"/>
      <c r="K379" s="6"/>
      <c r="L379" s="75"/>
      <c r="M379" s="11"/>
      <c r="N379" s="11"/>
      <c r="O379" s="11"/>
      <c r="P379" s="11"/>
      <c r="Q379" s="11"/>
      <c r="R379" s="75"/>
      <c r="S379" s="40"/>
      <c r="U379" s="90"/>
    </row>
    <row r="380" spans="1:21" x14ac:dyDescent="0.2">
      <c r="A380" s="3">
        <v>301</v>
      </c>
      <c r="C380" s="4" t="s">
        <v>86</v>
      </c>
      <c r="E380" s="24"/>
      <c r="G380" s="24"/>
      <c r="I380" s="1"/>
      <c r="K380" s="6">
        <v>44455.58</v>
      </c>
      <c r="L380" s="75"/>
      <c r="M380" s="11"/>
      <c r="N380" s="11"/>
      <c r="O380" s="11"/>
      <c r="P380" s="11"/>
      <c r="Q380" s="11"/>
      <c r="R380" s="75"/>
      <c r="S380" s="40"/>
      <c r="U380" s="90"/>
    </row>
    <row r="381" spans="1:21" x14ac:dyDescent="0.2">
      <c r="A381" s="3">
        <v>310.2</v>
      </c>
      <c r="C381" s="4" t="s">
        <v>49</v>
      </c>
      <c r="E381" s="24"/>
      <c r="G381" s="24"/>
      <c r="I381" s="1"/>
      <c r="K381" s="6">
        <v>24987391.839999996</v>
      </c>
      <c r="L381" s="75"/>
      <c r="M381" s="11"/>
      <c r="N381" s="11"/>
      <c r="O381" s="11"/>
      <c r="P381" s="11"/>
      <c r="Q381" s="11"/>
      <c r="R381" s="75"/>
      <c r="S381" s="40"/>
      <c r="U381" s="90"/>
    </row>
    <row r="382" spans="1:21" x14ac:dyDescent="0.2">
      <c r="A382" s="3">
        <v>317.07</v>
      </c>
      <c r="C382" s="34" t="s">
        <v>175</v>
      </c>
      <c r="E382" s="24"/>
      <c r="G382" s="24"/>
      <c r="I382" s="1"/>
      <c r="K382" s="6">
        <v>17559790.989999935</v>
      </c>
      <c r="L382" s="75"/>
      <c r="M382" s="11">
        <v>4058062</v>
      </c>
      <c r="N382" s="11"/>
      <c r="O382" s="11"/>
      <c r="P382" s="11"/>
      <c r="Q382" s="11"/>
      <c r="R382" s="75"/>
      <c r="S382" s="40"/>
      <c r="U382" s="90"/>
    </row>
    <row r="383" spans="1:21" x14ac:dyDescent="0.2">
      <c r="A383" s="3">
        <v>317.08</v>
      </c>
      <c r="C383" s="34" t="s">
        <v>176</v>
      </c>
      <c r="E383" s="24"/>
      <c r="G383" s="24"/>
      <c r="I383" s="1"/>
      <c r="K383" s="6">
        <v>151787794.16000003</v>
      </c>
      <c r="L383" s="75"/>
      <c r="M383" s="11">
        <v>100498428</v>
      </c>
      <c r="N383" s="11"/>
      <c r="O383" s="11"/>
      <c r="P383" s="11"/>
      <c r="Q383" s="11"/>
      <c r="R383" s="75"/>
      <c r="S383" s="40"/>
      <c r="U383" s="90"/>
    </row>
    <row r="384" spans="1:21" x14ac:dyDescent="0.2">
      <c r="A384" s="3">
        <v>337.07</v>
      </c>
      <c r="C384" s="34" t="s">
        <v>177</v>
      </c>
      <c r="E384" s="24"/>
      <c r="G384" s="24"/>
      <c r="I384" s="1"/>
      <c r="K384" s="6">
        <v>645787.99</v>
      </c>
      <c r="L384" s="75"/>
      <c r="M384" s="11">
        <v>82310</v>
      </c>
      <c r="N384" s="11"/>
      <c r="O384" s="11"/>
      <c r="P384" s="11"/>
      <c r="Q384" s="11"/>
      <c r="R384" s="75"/>
      <c r="S384" s="40"/>
      <c r="U384" s="90"/>
    </row>
    <row r="385" spans="1:21" x14ac:dyDescent="0.2">
      <c r="A385" s="3">
        <v>340.2</v>
      </c>
      <c r="C385" s="4" t="s">
        <v>49</v>
      </c>
      <c r="E385" s="24"/>
      <c r="G385" s="24"/>
      <c r="I385" s="1"/>
      <c r="K385" s="6">
        <v>718103.59</v>
      </c>
      <c r="L385" s="75"/>
      <c r="M385" s="11"/>
      <c r="N385" s="11"/>
      <c r="O385" s="11"/>
      <c r="P385" s="11"/>
      <c r="Q385" s="11"/>
      <c r="R385" s="75"/>
      <c r="S385" s="40"/>
      <c r="U385" s="90"/>
    </row>
    <row r="386" spans="1:21" x14ac:dyDescent="0.2">
      <c r="A386" s="3">
        <v>347.07</v>
      </c>
      <c r="C386" s="109" t="s">
        <v>178</v>
      </c>
      <c r="E386" s="24"/>
      <c r="G386" s="24"/>
      <c r="I386" s="1"/>
      <c r="K386" s="6">
        <v>406991.12</v>
      </c>
      <c r="L386" s="75"/>
      <c r="M386" s="11">
        <v>103751</v>
      </c>
      <c r="N386" s="11"/>
      <c r="O386" s="11"/>
      <c r="P386" s="11"/>
      <c r="Q386" s="11"/>
      <c r="R386" s="75"/>
      <c r="S386" s="40"/>
      <c r="U386" s="90"/>
    </row>
    <row r="387" spans="1:21" x14ac:dyDescent="0.2">
      <c r="A387" s="3">
        <v>350.2</v>
      </c>
      <c r="C387" s="4" t="s">
        <v>49</v>
      </c>
      <c r="E387" s="24"/>
      <c r="G387" s="24"/>
      <c r="I387" s="1"/>
      <c r="K387" s="6">
        <v>2362496.6999999997</v>
      </c>
      <c r="L387" s="75"/>
      <c r="M387" s="11"/>
      <c r="N387" s="11"/>
      <c r="O387" s="11"/>
      <c r="P387" s="11"/>
      <c r="Q387" s="11"/>
      <c r="R387" s="75"/>
      <c r="S387" s="40"/>
      <c r="U387" s="90"/>
    </row>
    <row r="388" spans="1:21" x14ac:dyDescent="0.2">
      <c r="A388" s="3">
        <v>359.15</v>
      </c>
      <c r="C388" s="109" t="s">
        <v>179</v>
      </c>
      <c r="E388" s="24"/>
      <c r="G388" s="24"/>
      <c r="I388" s="1"/>
      <c r="K388" s="6">
        <v>38195.859999999986</v>
      </c>
      <c r="L388" s="75"/>
      <c r="M388" s="11">
        <v>8121</v>
      </c>
      <c r="N388" s="11"/>
      <c r="O388" s="11"/>
      <c r="P388" s="11"/>
      <c r="Q388" s="11"/>
      <c r="R388" s="75"/>
      <c r="S388" s="40"/>
      <c r="U388" s="90"/>
    </row>
    <row r="389" spans="1:21" x14ac:dyDescent="0.2">
      <c r="A389" s="3">
        <v>359.17</v>
      </c>
      <c r="C389" s="109" t="s">
        <v>180</v>
      </c>
      <c r="E389" s="24"/>
      <c r="G389" s="24"/>
      <c r="I389" s="1"/>
      <c r="K389" s="6">
        <v>216121.54999999996</v>
      </c>
      <c r="L389" s="75"/>
      <c r="M389" s="11">
        <v>102107</v>
      </c>
      <c r="N389" s="11"/>
      <c r="O389" s="11"/>
      <c r="P389" s="11"/>
      <c r="Q389" s="11"/>
      <c r="R389" s="75"/>
      <c r="S389" s="40"/>
      <c r="U389" s="90"/>
    </row>
    <row r="390" spans="1:21" x14ac:dyDescent="0.2">
      <c r="A390" s="3">
        <v>360.2</v>
      </c>
      <c r="C390" s="4" t="s">
        <v>50</v>
      </c>
      <c r="E390" s="24"/>
      <c r="G390" s="24"/>
      <c r="I390" s="1"/>
      <c r="K390" s="6">
        <v>6371965.2100000018</v>
      </c>
      <c r="L390" s="75"/>
      <c r="M390" s="18"/>
      <c r="N390" s="11"/>
      <c r="O390" s="11"/>
      <c r="P390" s="11"/>
      <c r="Q390" s="11"/>
      <c r="R390" s="75"/>
      <c r="S390" s="40"/>
      <c r="U390" s="90"/>
    </row>
    <row r="391" spans="1:21" x14ac:dyDescent="0.2">
      <c r="A391" s="3">
        <v>374.05</v>
      </c>
      <c r="C391" s="109" t="s">
        <v>181</v>
      </c>
      <c r="E391" s="24"/>
      <c r="G391" s="24"/>
      <c r="I391" s="1"/>
      <c r="K391" s="6">
        <v>484890.78</v>
      </c>
      <c r="L391" s="75"/>
      <c r="M391" s="18">
        <v>62985</v>
      </c>
      <c r="N391" s="11"/>
      <c r="O391" s="11"/>
      <c r="P391" s="11"/>
      <c r="Q391" s="11"/>
      <c r="R391" s="75"/>
      <c r="S391" s="40"/>
      <c r="U391" s="90"/>
    </row>
    <row r="392" spans="1:21" x14ac:dyDescent="0.2">
      <c r="A392" s="3">
        <v>374.07</v>
      </c>
      <c r="C392" s="34" t="s">
        <v>182</v>
      </c>
      <c r="E392" s="24"/>
      <c r="G392" s="24"/>
      <c r="I392" s="1"/>
      <c r="K392" s="6">
        <v>25485.319999999956</v>
      </c>
      <c r="L392" s="75"/>
      <c r="M392" s="18">
        <v>69412</v>
      </c>
      <c r="N392" s="11"/>
      <c r="O392" s="11"/>
      <c r="P392" s="11"/>
      <c r="Q392" s="11"/>
      <c r="R392" s="75"/>
      <c r="S392" s="40"/>
      <c r="U392" s="90"/>
    </row>
    <row r="393" spans="1:21" x14ac:dyDescent="0.2">
      <c r="A393" s="3">
        <v>389.2</v>
      </c>
      <c r="C393" s="4" t="s">
        <v>50</v>
      </c>
      <c r="E393" s="24"/>
      <c r="G393" s="24"/>
      <c r="I393" s="1"/>
      <c r="K393" s="23">
        <v>3584414.48</v>
      </c>
      <c r="L393" s="75"/>
      <c r="M393" s="45"/>
      <c r="N393" s="11"/>
      <c r="O393" s="11"/>
      <c r="P393" s="11"/>
      <c r="Q393" s="11"/>
      <c r="R393" s="75"/>
      <c r="S393" s="40"/>
      <c r="U393" s="90"/>
    </row>
    <row r="394" spans="1:21" x14ac:dyDescent="0.2">
      <c r="A394" s="3"/>
      <c r="E394" s="24"/>
      <c r="G394" s="24"/>
      <c r="I394" s="1"/>
      <c r="K394" s="6"/>
      <c r="L394" s="75"/>
      <c r="M394" s="18"/>
      <c r="N394" s="11"/>
      <c r="O394" s="11"/>
      <c r="P394" s="11"/>
      <c r="Q394" s="11"/>
      <c r="R394" s="75"/>
      <c r="S394" s="40"/>
      <c r="U394" s="90"/>
    </row>
    <row r="395" spans="1:21" ht="15.75" x14ac:dyDescent="0.25">
      <c r="A395" s="9"/>
      <c r="C395" s="26" t="s">
        <v>51</v>
      </c>
      <c r="I395" s="1"/>
      <c r="K395" s="69">
        <f>+SUBTOTAL(9,K380:K394)</f>
        <v>209233885.16999999</v>
      </c>
      <c r="L395" s="76"/>
      <c r="M395" s="82">
        <f>+SUBTOTAL(9,M380:M394)</f>
        <v>104985176</v>
      </c>
      <c r="N395" s="8"/>
      <c r="O395" s="8"/>
      <c r="P395" s="8"/>
      <c r="Q395" s="8"/>
      <c r="R395" s="76"/>
      <c r="S395" s="40"/>
      <c r="U395" s="90"/>
    </row>
    <row r="396" spans="1:21" s="48" customFormat="1" x14ac:dyDescent="0.2">
      <c r="A396" s="30"/>
      <c r="B396" s="95"/>
      <c r="C396" s="5"/>
      <c r="E396" s="79"/>
      <c r="G396" s="79"/>
      <c r="H396" s="79"/>
      <c r="I396" s="57"/>
      <c r="K396" s="50"/>
      <c r="L396" s="78"/>
      <c r="M396" s="105"/>
      <c r="N396" s="51"/>
      <c r="O396" s="51"/>
      <c r="P396" s="51"/>
      <c r="Q396" s="51"/>
      <c r="R396" s="78"/>
      <c r="S396" s="87"/>
      <c r="U396" s="91"/>
    </row>
    <row r="397" spans="1:21" ht="16.5" thickBot="1" x14ac:dyDescent="0.3">
      <c r="A397" s="9"/>
      <c r="C397" s="26" t="s">
        <v>46</v>
      </c>
      <c r="I397" s="1"/>
      <c r="K397" s="28">
        <f>+SUBTOTAL(9,K15:K396)</f>
        <v>10160341046.799999</v>
      </c>
      <c r="L397" s="76"/>
      <c r="M397" s="77">
        <f>+SUBTOTAL(9,M15:M396)</f>
        <v>3552009447</v>
      </c>
      <c r="N397" s="8"/>
      <c r="O397" s="77">
        <f>+SUBTOTAL(9,O15:O396)</f>
        <v>8167260493</v>
      </c>
      <c r="P397" s="8"/>
      <c r="Q397" s="77">
        <f>+SUBTOTAL(9,Q15:Q396)</f>
        <v>410490151</v>
      </c>
      <c r="R397" s="76"/>
      <c r="S397" s="40"/>
      <c r="U397" s="90"/>
    </row>
    <row r="398" spans="1:21" ht="16.5" thickTop="1" x14ac:dyDescent="0.25">
      <c r="A398" s="9"/>
      <c r="C398" s="26"/>
      <c r="I398" s="1"/>
      <c r="K398" s="92"/>
      <c r="L398" s="76"/>
      <c r="M398" s="80"/>
      <c r="N398" s="8"/>
      <c r="O398" s="80"/>
      <c r="P398" s="8"/>
      <c r="Q398" s="80"/>
      <c r="R398" s="76"/>
      <c r="S398" s="75"/>
    </row>
    <row r="399" spans="1:21" ht="15.75" x14ac:dyDescent="0.25">
      <c r="B399" s="94" t="s">
        <v>63</v>
      </c>
      <c r="C399" s="32" t="s">
        <v>159</v>
      </c>
      <c r="I399" s="1"/>
      <c r="K399" s="81"/>
      <c r="L399" s="76"/>
      <c r="M399" s="81"/>
      <c r="N399" s="8"/>
      <c r="O399" s="8"/>
      <c r="P399" s="8"/>
      <c r="Q399" s="8"/>
      <c r="R399" s="76"/>
      <c r="S399" s="75"/>
    </row>
    <row r="400" spans="1:21" x14ac:dyDescent="0.2">
      <c r="B400" s="93" t="s">
        <v>134</v>
      </c>
      <c r="C400" s="38" t="s">
        <v>186</v>
      </c>
      <c r="D400" s="9"/>
      <c r="E400" s="9"/>
      <c r="F400" s="9"/>
      <c r="I400" s="1"/>
      <c r="K400" s="3"/>
      <c r="L400" s="75"/>
      <c r="M400" s="11"/>
      <c r="N400" s="11"/>
      <c r="O400" s="11"/>
      <c r="P400" s="11"/>
      <c r="Q400" s="11"/>
      <c r="R400" s="75"/>
      <c r="S400" s="75"/>
    </row>
    <row r="401" spans="2:6" x14ac:dyDescent="0.2">
      <c r="C401" s="9"/>
      <c r="D401" s="9"/>
      <c r="E401" s="9"/>
      <c r="F401" s="9"/>
    </row>
    <row r="402" spans="2:6" ht="15.75" x14ac:dyDescent="0.25">
      <c r="C402" s="132" t="s">
        <v>187</v>
      </c>
      <c r="D402" s="133"/>
      <c r="E402" s="132" t="s">
        <v>20</v>
      </c>
      <c r="F402" s="9"/>
    </row>
    <row r="403" spans="2:6" x14ac:dyDescent="0.2">
      <c r="C403" s="34" t="s">
        <v>184</v>
      </c>
      <c r="D403" s="9"/>
      <c r="E403" s="112">
        <v>2.2000000000000002</v>
      </c>
      <c r="F403" s="9"/>
    </row>
    <row r="404" spans="2:6" x14ac:dyDescent="0.2">
      <c r="C404" s="34" t="s">
        <v>185</v>
      </c>
      <c r="D404" s="9"/>
      <c r="E404" s="112">
        <v>2.16</v>
      </c>
      <c r="F404" s="9"/>
    </row>
    <row r="405" spans="2:6" x14ac:dyDescent="0.2">
      <c r="C405" s="36" t="s">
        <v>153</v>
      </c>
      <c r="D405" s="9"/>
      <c r="E405" s="112">
        <v>0</v>
      </c>
      <c r="F405" s="9"/>
    </row>
    <row r="406" spans="2:6" x14ac:dyDescent="0.2">
      <c r="C406" s="36" t="s">
        <v>154</v>
      </c>
      <c r="D406" s="9"/>
      <c r="E406" s="112">
        <v>2.57</v>
      </c>
      <c r="F406" s="9"/>
    </row>
    <row r="407" spans="2:6" x14ac:dyDescent="0.2">
      <c r="C407" s="36" t="s">
        <v>152</v>
      </c>
      <c r="E407" s="112">
        <v>0.2</v>
      </c>
    </row>
    <row r="408" spans="2:6" x14ac:dyDescent="0.2">
      <c r="C408" s="36" t="s">
        <v>155</v>
      </c>
      <c r="E408" s="112">
        <v>3.71</v>
      </c>
    </row>
    <row r="409" spans="2:6" x14ac:dyDescent="0.2">
      <c r="C409" s="101" t="s">
        <v>156</v>
      </c>
      <c r="E409" s="112">
        <v>0</v>
      </c>
    </row>
    <row r="411" spans="2:6" x14ac:dyDescent="0.2">
      <c r="B411" s="93" t="s">
        <v>267</v>
      </c>
      <c r="C411" s="38" t="s">
        <v>268</v>
      </c>
    </row>
  </sheetData>
  <mergeCells count="3">
    <mergeCell ref="A1:U1"/>
    <mergeCell ref="A3:U3"/>
    <mergeCell ref="A4:U4"/>
  </mergeCells>
  <phoneticPr fontId="0" type="noConversion"/>
  <printOptions horizontalCentered="1"/>
  <pageMargins left="0.75" right="0.75" top="0.75" bottom="0.5" header="0.5" footer="0.5"/>
  <pageSetup scale="40" fitToHeight="0" orientation="landscape" r:id="rId1"/>
  <headerFooter alignWithMargins="0">
    <oddHeader xml:space="preserve">&amp;R
</oddHeader>
  </headerFooter>
  <rowBreaks count="5" manualBreakCount="5">
    <brk id="79" max="20" man="1"/>
    <brk id="153" max="20" man="1"/>
    <brk id="226" max="20" man="1"/>
    <brk id="290" max="20" man="1"/>
    <brk id="36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9"/>
  <sheetViews>
    <sheetView workbookViewId="0">
      <selection activeCell="F177" sqref="F177"/>
    </sheetView>
  </sheetViews>
  <sheetFormatPr defaultRowHeight="12.75" x14ac:dyDescent="0.2"/>
  <cols>
    <col min="1" max="1" width="40.109375" style="276" customWidth="1"/>
    <col min="2" max="16384" width="8.88671875" style="276"/>
  </cols>
  <sheetData>
    <row r="1" spans="1:3" ht="15.75" x14ac:dyDescent="0.25">
      <c r="A1" s="275" t="s">
        <v>862</v>
      </c>
      <c r="B1" s="162">
        <v>2.6599999999999999E-2</v>
      </c>
      <c r="C1" s="162">
        <v>2.9000000000000001E-2</v>
      </c>
    </row>
    <row r="2" spans="1:3" ht="15.75" x14ac:dyDescent="0.25">
      <c r="A2" s="275" t="s">
        <v>863</v>
      </c>
      <c r="B2" s="162">
        <v>2.6599999999999999E-2</v>
      </c>
      <c r="C2" s="162">
        <v>2.9000000000000001E-2</v>
      </c>
    </row>
    <row r="3" spans="1:3" ht="15.75" x14ac:dyDescent="0.25">
      <c r="A3" s="275" t="s">
        <v>864</v>
      </c>
      <c r="B3" s="162">
        <v>1.7600000000000001E-2</v>
      </c>
      <c r="C3" s="162">
        <v>3.4000000000000002E-2</v>
      </c>
    </row>
    <row r="4" spans="1:3" ht="15.75" x14ac:dyDescent="0.25">
      <c r="A4" s="275" t="s">
        <v>865</v>
      </c>
      <c r="B4" s="162">
        <v>5.6099999999999997E-2</v>
      </c>
      <c r="C4" s="162">
        <v>0</v>
      </c>
    </row>
    <row r="5" spans="1:3" ht="15.75" x14ac:dyDescent="0.25">
      <c r="A5" s="275" t="s">
        <v>866</v>
      </c>
      <c r="B5" s="162">
        <v>2.3100000000000002E-2</v>
      </c>
      <c r="C5" s="162">
        <v>6.9799999999999987E-2</v>
      </c>
    </row>
    <row r="6" spans="1:3" ht="15.75" x14ac:dyDescent="0.25">
      <c r="A6" s="275" t="s">
        <v>867</v>
      </c>
      <c r="B6" s="162">
        <v>2.2100000000000002E-2</v>
      </c>
      <c r="C6" s="162">
        <v>2.5999999999999999E-2</v>
      </c>
    </row>
    <row r="7" spans="1:3" ht="15.75" x14ac:dyDescent="0.25">
      <c r="A7" s="275" t="s">
        <v>868</v>
      </c>
      <c r="B7" s="162">
        <v>2.2100000000000002E-2</v>
      </c>
      <c r="C7" s="162">
        <v>2.5999999999999999E-2</v>
      </c>
    </row>
    <row r="8" spans="1:3" ht="15.75" x14ac:dyDescent="0.25">
      <c r="A8" s="275" t="s">
        <v>869</v>
      </c>
      <c r="B8" s="162">
        <v>1.83E-2</v>
      </c>
      <c r="C8" s="162">
        <v>1.6799999999999999E-2</v>
      </c>
    </row>
    <row r="9" spans="1:3" ht="15.75" x14ac:dyDescent="0.25">
      <c r="A9" s="275" t="s">
        <v>870</v>
      </c>
      <c r="B9" s="162">
        <v>0</v>
      </c>
      <c r="C9" s="162">
        <v>0</v>
      </c>
    </row>
    <row r="10" spans="1:3" ht="15.75" x14ac:dyDescent="0.25">
      <c r="A10" s="275" t="s">
        <v>871</v>
      </c>
      <c r="B10" s="162">
        <v>1.7600000000000001E-2</v>
      </c>
      <c r="C10" s="162">
        <v>3.4000000000000002E-2</v>
      </c>
    </row>
    <row r="11" spans="1:3" ht="15.75" x14ac:dyDescent="0.25">
      <c r="A11" s="275" t="s">
        <v>872</v>
      </c>
      <c r="B11" s="162">
        <v>5.6099999999999997E-2</v>
      </c>
      <c r="C11" s="162">
        <v>0</v>
      </c>
    </row>
    <row r="12" spans="1:3" ht="15.75" x14ac:dyDescent="0.25">
      <c r="A12" s="275" t="s">
        <v>873</v>
      </c>
      <c r="B12" s="162">
        <v>2.3100000000000002E-2</v>
      </c>
      <c r="C12" s="162">
        <v>6.9799999999999987E-2</v>
      </c>
    </row>
    <row r="13" spans="1:3" ht="15.75" x14ac:dyDescent="0.25">
      <c r="A13" s="275" t="s">
        <v>874</v>
      </c>
      <c r="B13" s="162">
        <v>5.2600000000000001E-2</v>
      </c>
      <c r="C13" s="162">
        <v>0</v>
      </c>
    </row>
    <row r="14" spans="1:3" ht="15.75" x14ac:dyDescent="0.25">
      <c r="A14" s="275" t="s">
        <v>875</v>
      </c>
      <c r="B14" s="162">
        <v>1.83E-2</v>
      </c>
      <c r="C14" s="162">
        <v>1.6799999999999999E-2</v>
      </c>
    </row>
    <row r="15" spans="1:3" ht="15.75" x14ac:dyDescent="0.25">
      <c r="A15" s="275" t="s">
        <v>876</v>
      </c>
      <c r="B15" s="162">
        <v>2.7999999999999997E-2</v>
      </c>
      <c r="C15" s="162">
        <v>7.6999999999999994E-3</v>
      </c>
    </row>
    <row r="16" spans="1:3" ht="15.75" x14ac:dyDescent="0.25">
      <c r="A16" s="275" t="s">
        <v>877</v>
      </c>
      <c r="B16" s="162">
        <v>5.2600000000000001E-2</v>
      </c>
      <c r="C16" s="162">
        <v>0</v>
      </c>
    </row>
    <row r="17" spans="1:3" ht="15.75" x14ac:dyDescent="0.25">
      <c r="A17" s="275" t="s">
        <v>878</v>
      </c>
      <c r="B17" s="162">
        <v>2.7999999999999997E-2</v>
      </c>
      <c r="C17" s="162">
        <v>7.6999999999999994E-3</v>
      </c>
    </row>
    <row r="18" spans="1:3" ht="15.75" x14ac:dyDescent="0.25">
      <c r="A18" s="275" t="s">
        <v>879</v>
      </c>
      <c r="B18" s="162">
        <v>1.6799999999999999E-2</v>
      </c>
      <c r="C18" s="162">
        <v>2.0300000000000002E-2</v>
      </c>
    </row>
    <row r="19" spans="1:3" ht="15.75" x14ac:dyDescent="0.25">
      <c r="A19" s="275" t="s">
        <v>880</v>
      </c>
      <c r="B19" s="162">
        <v>1.6799999999999999E-2</v>
      </c>
      <c r="C19" s="162">
        <v>2.0300000000000002E-2</v>
      </c>
    </row>
    <row r="20" spans="1:3" ht="15.75" x14ac:dyDescent="0.25">
      <c r="A20" s="275" t="s">
        <v>881</v>
      </c>
      <c r="B20" s="162">
        <v>2.1600000000000001E-2</v>
      </c>
      <c r="C20" s="162">
        <v>2.12E-2</v>
      </c>
    </row>
    <row r="21" spans="1:3" ht="15.75" x14ac:dyDescent="0.25">
      <c r="A21" s="275" t="s">
        <v>882</v>
      </c>
      <c r="B21" s="162">
        <v>2.1600000000000001E-2</v>
      </c>
      <c r="C21" s="162">
        <v>2.12E-2</v>
      </c>
    </row>
    <row r="22" spans="1:3" ht="15.75" x14ac:dyDescent="0.25">
      <c r="A22" s="275" t="s">
        <v>883</v>
      </c>
      <c r="B22" s="162">
        <v>3.5700000000000003E-2</v>
      </c>
      <c r="C22" s="162">
        <v>3.7900000000000003E-2</v>
      </c>
    </row>
    <row r="23" spans="1:3" ht="15.75" x14ac:dyDescent="0.25">
      <c r="A23" s="275" t="s">
        <v>884</v>
      </c>
      <c r="B23" s="162">
        <v>2.2499999999999999E-2</v>
      </c>
      <c r="C23" s="162">
        <v>2.3300000000000001E-2</v>
      </c>
    </row>
    <row r="24" spans="1:3" ht="15.75" x14ac:dyDescent="0.25">
      <c r="A24" s="275" t="s">
        <v>885</v>
      </c>
      <c r="B24" s="162">
        <v>2.6599999999999999E-2</v>
      </c>
      <c r="C24" s="162">
        <v>0</v>
      </c>
    </row>
    <row r="25" spans="1:3" ht="15.75" x14ac:dyDescent="0.25">
      <c r="A25" s="275" t="s">
        <v>886</v>
      </c>
      <c r="B25" s="162">
        <v>6.9900000000000004E-2</v>
      </c>
      <c r="C25" s="162">
        <v>0</v>
      </c>
    </row>
    <row r="26" spans="1:3" ht="15.75" x14ac:dyDescent="0.25">
      <c r="A26" s="275" t="s">
        <v>887</v>
      </c>
      <c r="B26" s="162">
        <v>1.6500000000000001E-2</v>
      </c>
      <c r="C26" s="162">
        <v>0</v>
      </c>
    </row>
    <row r="27" spans="1:3" ht="15.75" x14ac:dyDescent="0.25">
      <c r="A27" s="275" t="s">
        <v>888</v>
      </c>
      <c r="B27" s="162">
        <v>0</v>
      </c>
      <c r="C27" s="162">
        <v>0</v>
      </c>
    </row>
    <row r="28" spans="1:3" ht="15.75" x14ac:dyDescent="0.25">
      <c r="A28" s="275" t="s">
        <v>889</v>
      </c>
      <c r="B28" s="162">
        <v>0</v>
      </c>
      <c r="C28" s="162">
        <v>0</v>
      </c>
    </row>
    <row r="29" spans="1:3" ht="15.75" x14ac:dyDescent="0.25">
      <c r="A29" s="275" t="s">
        <v>890</v>
      </c>
      <c r="B29" s="162">
        <v>0</v>
      </c>
      <c r="C29" s="162">
        <v>0</v>
      </c>
    </row>
    <row r="30" spans="1:3" ht="15.75" x14ac:dyDescent="0.25">
      <c r="A30" s="275" t="s">
        <v>891</v>
      </c>
      <c r="B30" s="162">
        <v>0</v>
      </c>
      <c r="C30" s="162">
        <v>0</v>
      </c>
    </row>
    <row r="31" spans="1:3" ht="15.75" x14ac:dyDescent="0.25">
      <c r="A31" s="275" t="s">
        <v>892</v>
      </c>
      <c r="B31" s="162">
        <v>0</v>
      </c>
      <c r="C31" s="162">
        <v>0</v>
      </c>
    </row>
    <row r="32" spans="1:3" ht="15.75" x14ac:dyDescent="0.25">
      <c r="A32" s="275" t="s">
        <v>893</v>
      </c>
      <c r="B32" s="162">
        <v>0</v>
      </c>
      <c r="C32" s="162">
        <v>0</v>
      </c>
    </row>
    <row r="33" spans="1:3" ht="15.75" x14ac:dyDescent="0.25">
      <c r="A33" s="275" t="s">
        <v>894</v>
      </c>
      <c r="B33" s="162">
        <v>0</v>
      </c>
      <c r="C33" s="162">
        <v>0</v>
      </c>
    </row>
    <row r="34" spans="1:3" ht="15.75" x14ac:dyDescent="0.25">
      <c r="A34" s="275" t="s">
        <v>895</v>
      </c>
      <c r="B34" s="162">
        <v>0</v>
      </c>
      <c r="C34" s="162">
        <v>0</v>
      </c>
    </row>
    <row r="35" spans="1:3" ht="15.75" x14ac:dyDescent="0.25">
      <c r="A35" s="275" t="s">
        <v>896</v>
      </c>
      <c r="B35" s="162">
        <v>0</v>
      </c>
      <c r="C35" s="162">
        <v>0</v>
      </c>
    </row>
    <row r="36" spans="1:3" ht="15.75" x14ac:dyDescent="0.25">
      <c r="A36" s="275" t="s">
        <v>897</v>
      </c>
      <c r="B36" s="162">
        <v>0</v>
      </c>
      <c r="C36" s="162">
        <v>0</v>
      </c>
    </row>
    <row r="37" spans="1:3" ht="15.75" x14ac:dyDescent="0.25">
      <c r="A37" s="275" t="s">
        <v>898</v>
      </c>
      <c r="B37" s="162">
        <v>0</v>
      </c>
      <c r="C37" s="162">
        <v>0</v>
      </c>
    </row>
    <row r="38" spans="1:3" ht="15.75" x14ac:dyDescent="0.25">
      <c r="A38" s="275" t="s">
        <v>899</v>
      </c>
      <c r="B38" s="162">
        <v>0</v>
      </c>
      <c r="C38" s="162">
        <v>0</v>
      </c>
    </row>
    <row r="39" spans="1:3" ht="15.75" x14ac:dyDescent="0.25">
      <c r="A39" s="275" t="s">
        <v>900</v>
      </c>
      <c r="B39" s="162">
        <v>0</v>
      </c>
      <c r="C39" s="162">
        <v>0</v>
      </c>
    </row>
    <row r="40" spans="1:3" ht="15.75" x14ac:dyDescent="0.25">
      <c r="A40" s="275" t="s">
        <v>901</v>
      </c>
      <c r="B40" s="162">
        <v>0</v>
      </c>
      <c r="C40" s="162">
        <v>0</v>
      </c>
    </row>
    <row r="41" spans="1:3" ht="15.75" x14ac:dyDescent="0.25">
      <c r="A41" s="277" t="s">
        <v>902</v>
      </c>
      <c r="B41" s="162">
        <v>0</v>
      </c>
      <c r="C41" s="162">
        <v>0</v>
      </c>
    </row>
    <row r="42" spans="1:3" ht="15.75" x14ac:dyDescent="0.25">
      <c r="A42" s="277" t="s">
        <v>903</v>
      </c>
      <c r="B42" s="162">
        <v>3.61E-2</v>
      </c>
      <c r="C42" s="162">
        <v>4.8600000000000004E-2</v>
      </c>
    </row>
    <row r="43" spans="1:3" ht="15.75" x14ac:dyDescent="0.25">
      <c r="A43" s="275" t="s">
        <v>904</v>
      </c>
      <c r="B43" s="162">
        <v>3.5999999999999999E-3</v>
      </c>
      <c r="C43" s="162">
        <v>0</v>
      </c>
    </row>
    <row r="44" spans="1:3" ht="15.75" x14ac:dyDescent="0.25">
      <c r="A44" s="275" t="s">
        <v>905</v>
      </c>
      <c r="B44" s="162">
        <v>6.1499999999999992E-2</v>
      </c>
      <c r="C44" s="162">
        <v>0.17019999999999999</v>
      </c>
    </row>
    <row r="45" spans="1:3" ht="15.75" x14ac:dyDescent="0.25">
      <c r="A45" s="275" t="s">
        <v>906</v>
      </c>
      <c r="B45" s="162">
        <v>6.1499999999999992E-2</v>
      </c>
      <c r="C45" s="162">
        <v>0.17019999999999999</v>
      </c>
    </row>
    <row r="46" spans="1:3" ht="15.75" x14ac:dyDescent="0.25">
      <c r="A46" s="275" t="s">
        <v>907</v>
      </c>
      <c r="B46" s="162">
        <v>6.1499999999999992E-2</v>
      </c>
      <c r="C46" s="162">
        <v>0.17019999999999999</v>
      </c>
    </row>
    <row r="47" spans="1:3" ht="15.75" x14ac:dyDescent="0.25">
      <c r="A47" s="275" t="s">
        <v>908</v>
      </c>
      <c r="B47" s="162">
        <v>2.93E-2</v>
      </c>
      <c r="C47" s="162">
        <v>0</v>
      </c>
    </row>
    <row r="48" spans="1:3" ht="15.75" x14ac:dyDescent="0.25">
      <c r="A48" s="275" t="s">
        <v>909</v>
      </c>
      <c r="B48" s="162">
        <v>6.2700000000000006E-2</v>
      </c>
      <c r="C48" s="162">
        <v>0.1105</v>
      </c>
    </row>
    <row r="49" spans="1:3" ht="15.75" x14ac:dyDescent="0.25">
      <c r="A49" s="275" t="s">
        <v>910</v>
      </c>
      <c r="B49" s="162">
        <v>6.2700000000000006E-2</v>
      </c>
      <c r="C49" s="162">
        <v>0.1105</v>
      </c>
    </row>
    <row r="50" spans="1:3" ht="15.75" x14ac:dyDescent="0.25">
      <c r="A50" s="275" t="s">
        <v>911</v>
      </c>
      <c r="B50" s="162">
        <v>6.2700000000000006E-2</v>
      </c>
      <c r="C50" s="162">
        <v>0.1105</v>
      </c>
    </row>
    <row r="51" spans="1:3" ht="15.75" x14ac:dyDescent="0.25">
      <c r="A51" s="275" t="s">
        <v>912</v>
      </c>
      <c r="B51" s="162">
        <v>6.7799999999999999E-2</v>
      </c>
      <c r="C51" s="162">
        <v>0.12229999999999999</v>
      </c>
    </row>
    <row r="52" spans="1:3" ht="15.75" x14ac:dyDescent="0.25">
      <c r="A52" s="275" t="s">
        <v>913</v>
      </c>
      <c r="B52" s="162">
        <v>6.7799999999999999E-2</v>
      </c>
      <c r="C52" s="162">
        <v>0.12229999999999999</v>
      </c>
    </row>
    <row r="53" spans="1:3" ht="15.75" x14ac:dyDescent="0.25">
      <c r="A53" s="275" t="s">
        <v>914</v>
      </c>
      <c r="B53" s="162">
        <v>4.4699999999999997E-2</v>
      </c>
      <c r="C53" s="162">
        <v>4.58E-2</v>
      </c>
    </row>
    <row r="54" spans="1:3" ht="15.75" x14ac:dyDescent="0.25">
      <c r="A54" s="275" t="s">
        <v>915</v>
      </c>
      <c r="B54" s="162">
        <v>4.4699999999999997E-2</v>
      </c>
      <c r="C54" s="162">
        <v>4.58E-2</v>
      </c>
    </row>
    <row r="55" spans="1:3" ht="15.75" x14ac:dyDescent="0.25">
      <c r="A55" s="275" t="s">
        <v>916</v>
      </c>
      <c r="B55" s="162">
        <v>4.4699999999999997E-2</v>
      </c>
      <c r="C55" s="162">
        <v>4.58E-2</v>
      </c>
    </row>
    <row r="56" spans="1:3" ht="15.75" x14ac:dyDescent="0.25">
      <c r="A56" s="275" t="s">
        <v>917</v>
      </c>
      <c r="B56" s="162">
        <v>1.61E-2</v>
      </c>
      <c r="C56" s="162">
        <v>0</v>
      </c>
    </row>
    <row r="57" spans="1:3" ht="15.75" x14ac:dyDescent="0.25">
      <c r="A57" s="275" t="s">
        <v>918</v>
      </c>
      <c r="B57" s="162">
        <v>5.5399999999999998E-2</v>
      </c>
      <c r="C57" s="162">
        <v>5.4599999999999996E-2</v>
      </c>
    </row>
    <row r="58" spans="1:3" ht="15.75" x14ac:dyDescent="0.25">
      <c r="A58" s="275" t="s">
        <v>919</v>
      </c>
      <c r="B58" s="162">
        <v>5.5399999999999998E-2</v>
      </c>
      <c r="C58" s="162">
        <v>5.4599999999999996E-2</v>
      </c>
    </row>
    <row r="59" spans="1:3" ht="15.75" x14ac:dyDescent="0.25">
      <c r="A59" s="275" t="s">
        <v>920</v>
      </c>
      <c r="B59" s="162">
        <v>3.61E-2</v>
      </c>
      <c r="C59" s="162">
        <v>4.8600000000000004E-2</v>
      </c>
    </row>
    <row r="60" spans="1:3" ht="15.75" x14ac:dyDescent="0.25">
      <c r="A60" s="275" t="s">
        <v>921</v>
      </c>
      <c r="B60" s="162">
        <v>3.61E-2</v>
      </c>
      <c r="C60" s="162">
        <v>4.8600000000000004E-2</v>
      </c>
    </row>
    <row r="61" spans="1:3" ht="15.75" x14ac:dyDescent="0.25">
      <c r="A61" s="275" t="s">
        <v>922</v>
      </c>
      <c r="B61" s="162">
        <v>3.61E-2</v>
      </c>
      <c r="C61" s="162">
        <v>4.8600000000000004E-2</v>
      </c>
    </row>
    <row r="62" spans="1:3" ht="15.75" x14ac:dyDescent="0.25">
      <c r="A62" s="275" t="s">
        <v>923</v>
      </c>
      <c r="B62" s="162">
        <v>3.61E-2</v>
      </c>
      <c r="C62" s="162">
        <v>4.8600000000000004E-2</v>
      </c>
    </row>
    <row r="63" spans="1:3" ht="15.75" x14ac:dyDescent="0.25">
      <c r="A63" s="275" t="s">
        <v>924</v>
      </c>
      <c r="B63" s="162">
        <v>3.61E-2</v>
      </c>
      <c r="C63" s="162">
        <v>4.8600000000000004E-2</v>
      </c>
    </row>
    <row r="64" spans="1:3" ht="15.75" x14ac:dyDescent="0.25">
      <c r="A64" s="275" t="s">
        <v>925</v>
      </c>
      <c r="B64" s="162">
        <v>5.5399999999999998E-2</v>
      </c>
      <c r="C64" s="162">
        <v>5.4599999999999996E-2</v>
      </c>
    </row>
    <row r="65" spans="1:3" ht="15.75" x14ac:dyDescent="0.25">
      <c r="A65" s="275" t="s">
        <v>926</v>
      </c>
      <c r="B65" s="162">
        <v>4.4699999999999997E-2</v>
      </c>
      <c r="C65" s="162">
        <v>5.28E-2</v>
      </c>
    </row>
    <row r="66" spans="1:3" ht="15.75" x14ac:dyDescent="0.25">
      <c r="A66" s="275" t="s">
        <v>927</v>
      </c>
      <c r="B66" s="162">
        <v>4.4699999999999997E-2</v>
      </c>
      <c r="C66" s="162">
        <v>5.28E-2</v>
      </c>
    </row>
    <row r="67" spans="1:3" ht="15.75" x14ac:dyDescent="0.25">
      <c r="A67" s="275" t="s">
        <v>928</v>
      </c>
      <c r="B67" s="162">
        <v>4.4699999999999997E-2</v>
      </c>
      <c r="C67" s="162">
        <v>5.28E-2</v>
      </c>
    </row>
    <row r="68" spans="1:3" ht="15.75" x14ac:dyDescent="0.25">
      <c r="A68" s="275" t="s">
        <v>929</v>
      </c>
      <c r="B68" s="162">
        <v>4.4699999999999997E-2</v>
      </c>
      <c r="C68" s="162">
        <v>5.28E-2</v>
      </c>
    </row>
    <row r="69" spans="1:3" ht="15.75" x14ac:dyDescent="0.25">
      <c r="A69" s="275" t="s">
        <v>930</v>
      </c>
      <c r="B69" s="162">
        <v>4.4699999999999997E-2</v>
      </c>
      <c r="C69" s="162">
        <v>5.28E-2</v>
      </c>
    </row>
    <row r="70" spans="1:3" ht="15.75" x14ac:dyDescent="0.25">
      <c r="A70" s="275" t="s">
        <v>931</v>
      </c>
      <c r="B70" s="162">
        <v>6.08E-2</v>
      </c>
      <c r="C70" s="162">
        <v>0</v>
      </c>
    </row>
    <row r="71" spans="1:3" ht="15.75" x14ac:dyDescent="0.25">
      <c r="A71" s="275" t="s">
        <v>932</v>
      </c>
      <c r="B71" s="162">
        <v>3.5999999999999999E-3</v>
      </c>
      <c r="C71" s="162">
        <v>0</v>
      </c>
    </row>
    <row r="72" spans="1:3" ht="15.75" x14ac:dyDescent="0.25">
      <c r="A72" s="275" t="s">
        <v>933</v>
      </c>
      <c r="B72" s="162">
        <v>3.6699999999999997E-2</v>
      </c>
      <c r="C72" s="162">
        <v>0.1142</v>
      </c>
    </row>
    <row r="73" spans="1:3" ht="15.75" x14ac:dyDescent="0.25">
      <c r="A73" s="275" t="s">
        <v>934</v>
      </c>
      <c r="B73" s="162">
        <v>6.7799999999999999E-2</v>
      </c>
      <c r="C73" s="162">
        <v>0.12229999999999999</v>
      </c>
    </row>
    <row r="74" spans="1:3" ht="15.75" x14ac:dyDescent="0.25">
      <c r="A74" s="275" t="s">
        <v>935</v>
      </c>
      <c r="B74" s="162">
        <v>5.5399999999999998E-2</v>
      </c>
      <c r="C74" s="162">
        <v>5.4599999999999996E-2</v>
      </c>
    </row>
    <row r="75" spans="1:3" ht="15.75" x14ac:dyDescent="0.25">
      <c r="A75" s="275" t="s">
        <v>936</v>
      </c>
      <c r="B75" s="162">
        <v>2.3300000000000001E-2</v>
      </c>
      <c r="C75" s="162">
        <v>2.2599999999999999E-2</v>
      </c>
    </row>
    <row r="76" spans="1:3" ht="15.75" x14ac:dyDescent="0.25">
      <c r="A76" s="275" t="s">
        <v>937</v>
      </c>
      <c r="B76" s="162">
        <v>2.3300000000000001E-2</v>
      </c>
      <c r="C76" s="162">
        <v>2.2599999999999999E-2</v>
      </c>
    </row>
    <row r="77" spans="1:3" ht="15.75" x14ac:dyDescent="0.25">
      <c r="A77" s="275" t="s">
        <v>938</v>
      </c>
      <c r="B77" s="162">
        <v>2.3899999999999998E-2</v>
      </c>
      <c r="C77" s="162">
        <v>2.6200000000000001E-2</v>
      </c>
    </row>
    <row r="78" spans="1:3" ht="15.75" x14ac:dyDescent="0.25">
      <c r="A78" s="275" t="s">
        <v>939</v>
      </c>
      <c r="B78" s="162">
        <v>3.0200000000000001E-2</v>
      </c>
      <c r="C78" s="162">
        <v>3.6899999999999995E-2</v>
      </c>
    </row>
    <row r="79" spans="1:3" ht="15.75" x14ac:dyDescent="0.25">
      <c r="A79" s="275" t="s">
        <v>940</v>
      </c>
      <c r="B79" s="162">
        <v>3.0200000000000001E-2</v>
      </c>
      <c r="C79" s="162">
        <v>3.6899999999999995E-2</v>
      </c>
    </row>
    <row r="80" spans="1:3" ht="15.75" x14ac:dyDescent="0.25">
      <c r="A80" s="275" t="s">
        <v>941</v>
      </c>
      <c r="B80" s="162">
        <v>3.0200000000000001E-2</v>
      </c>
      <c r="C80" s="162">
        <v>3.6899999999999995E-2</v>
      </c>
    </row>
    <row r="81" spans="1:3" ht="15.75" x14ac:dyDescent="0.25">
      <c r="A81" s="275" t="s">
        <v>942</v>
      </c>
      <c r="B81" s="162">
        <v>3.0200000000000001E-2</v>
      </c>
      <c r="C81" s="162">
        <v>3.6899999999999995E-2</v>
      </c>
    </row>
    <row r="82" spans="1:3" ht="15.75" x14ac:dyDescent="0.25">
      <c r="A82" s="275" t="s">
        <v>943</v>
      </c>
      <c r="B82" s="162">
        <v>1.8800000000000001E-2</v>
      </c>
      <c r="C82" s="162">
        <v>1.7899999999999999E-2</v>
      </c>
    </row>
    <row r="83" spans="1:3" ht="15.75" x14ac:dyDescent="0.25">
      <c r="A83" s="275" t="s">
        <v>944</v>
      </c>
      <c r="B83" s="162">
        <v>2.3899999999999998E-2</v>
      </c>
      <c r="C83" s="162">
        <v>2.6200000000000001E-2</v>
      </c>
    </row>
    <row r="84" spans="1:3" ht="15.75" x14ac:dyDescent="0.25">
      <c r="A84" s="275" t="s">
        <v>945</v>
      </c>
      <c r="B84" s="162">
        <v>2.3899999999999998E-2</v>
      </c>
      <c r="C84" s="162">
        <v>2.6200000000000001E-2</v>
      </c>
    </row>
    <row r="85" spans="1:3" ht="15.75" x14ac:dyDescent="0.25">
      <c r="A85" s="275" t="s">
        <v>946</v>
      </c>
      <c r="B85" s="162">
        <v>2.3899999999999998E-2</v>
      </c>
      <c r="C85" s="162">
        <v>2.6200000000000001E-2</v>
      </c>
    </row>
    <row r="86" spans="1:3" ht="15.75" x14ac:dyDescent="0.25">
      <c r="A86" s="275" t="s">
        <v>947</v>
      </c>
      <c r="B86" s="162">
        <v>2.3899999999999998E-2</v>
      </c>
      <c r="C86" s="162">
        <v>2.6200000000000001E-2</v>
      </c>
    </row>
    <row r="87" spans="1:3" ht="15.75" x14ac:dyDescent="0.25">
      <c r="A87" s="275" t="s">
        <v>948</v>
      </c>
      <c r="B87" s="162">
        <v>2.3099999999999999E-2</v>
      </c>
      <c r="C87" s="162">
        <v>3.0199999999999998E-2</v>
      </c>
    </row>
    <row r="88" spans="1:3" ht="15.75" x14ac:dyDescent="0.25">
      <c r="A88" s="275" t="s">
        <v>949</v>
      </c>
      <c r="B88" s="162">
        <v>2.3099999999999999E-2</v>
      </c>
      <c r="C88" s="162">
        <v>3.0199999999999998E-2</v>
      </c>
    </row>
    <row r="89" spans="1:3" ht="15.75" x14ac:dyDescent="0.25">
      <c r="A89" s="275" t="s">
        <v>950</v>
      </c>
      <c r="B89" s="162">
        <v>2.3099999999999999E-2</v>
      </c>
      <c r="C89" s="162">
        <v>3.0199999999999998E-2</v>
      </c>
    </row>
    <row r="90" spans="1:3" ht="15.75" x14ac:dyDescent="0.25">
      <c r="A90" s="275" t="s">
        <v>951</v>
      </c>
      <c r="B90" s="162">
        <v>1.7899999999999999E-2</v>
      </c>
      <c r="C90" s="162">
        <v>1.72E-2</v>
      </c>
    </row>
    <row r="91" spans="1:3" ht="15.75" x14ac:dyDescent="0.25">
      <c r="A91" s="275" t="s">
        <v>952</v>
      </c>
      <c r="B91" s="162">
        <v>4.4699999999999997E-2</v>
      </c>
      <c r="C91" s="162">
        <v>4.58E-2</v>
      </c>
    </row>
    <row r="92" spans="1:3" ht="15.75" x14ac:dyDescent="0.25">
      <c r="A92" s="275" t="s">
        <v>953</v>
      </c>
      <c r="B92" s="162">
        <v>4.4699999999999997E-2</v>
      </c>
      <c r="C92" s="162">
        <v>5.28E-2</v>
      </c>
    </row>
    <row r="93" spans="1:3" ht="15.75" x14ac:dyDescent="0.25">
      <c r="A93" s="275" t="s">
        <v>954</v>
      </c>
      <c r="B93" s="162">
        <v>0</v>
      </c>
      <c r="C93" s="162">
        <v>0</v>
      </c>
    </row>
    <row r="94" spans="1:3" ht="15.75" x14ac:dyDescent="0.25">
      <c r="A94" s="275" t="s">
        <v>955</v>
      </c>
      <c r="B94" s="162">
        <v>0</v>
      </c>
      <c r="C94" s="162">
        <v>0</v>
      </c>
    </row>
    <row r="95" spans="1:3" ht="15.75" x14ac:dyDescent="0.25">
      <c r="A95" s="275" t="s">
        <v>956</v>
      </c>
      <c r="B95" s="162">
        <v>0</v>
      </c>
      <c r="C95" s="162">
        <v>0</v>
      </c>
    </row>
    <row r="96" spans="1:3" ht="15.75" x14ac:dyDescent="0.25">
      <c r="A96" s="275" t="s">
        <v>957</v>
      </c>
      <c r="B96" s="162">
        <v>0</v>
      </c>
      <c r="C96" s="162">
        <v>0</v>
      </c>
    </row>
    <row r="97" spans="1:3" ht="15.75" x14ac:dyDescent="0.25">
      <c r="A97" s="275" t="s">
        <v>958</v>
      </c>
      <c r="B97" s="162">
        <v>0</v>
      </c>
      <c r="C97" s="162">
        <v>0</v>
      </c>
    </row>
    <row r="98" spans="1:3" ht="15.75" x14ac:dyDescent="0.25">
      <c r="A98" s="275" t="s">
        <v>959</v>
      </c>
      <c r="B98" s="162">
        <v>0</v>
      </c>
      <c r="C98" s="162">
        <v>0</v>
      </c>
    </row>
    <row r="99" spans="1:3" ht="15.75" x14ac:dyDescent="0.25">
      <c r="A99" s="275" t="s">
        <v>960</v>
      </c>
      <c r="B99" s="162">
        <v>0</v>
      </c>
      <c r="C99" s="162">
        <v>0</v>
      </c>
    </row>
    <row r="100" spans="1:3" ht="15.75" x14ac:dyDescent="0.25">
      <c r="A100" s="275" t="s">
        <v>961</v>
      </c>
      <c r="B100" s="162">
        <v>0</v>
      </c>
      <c r="C100" s="162">
        <v>0</v>
      </c>
    </row>
    <row r="101" spans="1:3" ht="15.75" x14ac:dyDescent="0.25">
      <c r="A101" s="275" t="s">
        <v>962</v>
      </c>
      <c r="B101" s="162">
        <v>4.7599999999999996E-2</v>
      </c>
      <c r="C101" s="162">
        <v>0.14040000000000002</v>
      </c>
    </row>
    <row r="102" spans="1:3" ht="15.75" x14ac:dyDescent="0.25">
      <c r="A102" s="275" t="s">
        <v>963</v>
      </c>
      <c r="B102" s="162">
        <v>4.2199999999999994E-2</v>
      </c>
      <c r="C102" s="162">
        <v>8.4100000000000008E-2</v>
      </c>
    </row>
    <row r="103" spans="1:3" ht="15.75" x14ac:dyDescent="0.25">
      <c r="A103" s="275" t="s">
        <v>964</v>
      </c>
      <c r="B103" s="162">
        <v>2.63E-2</v>
      </c>
      <c r="C103" s="162">
        <v>3.27E-2</v>
      </c>
    </row>
    <row r="104" spans="1:3" ht="15.75" x14ac:dyDescent="0.25">
      <c r="A104" s="275" t="s">
        <v>965</v>
      </c>
      <c r="B104" s="162">
        <v>2.8800000000000003E-2</v>
      </c>
      <c r="C104" s="162">
        <v>3.4599999999999999E-2</v>
      </c>
    </row>
    <row r="105" spans="1:3" ht="15.75" x14ac:dyDescent="0.25">
      <c r="A105" s="275" t="s">
        <v>966</v>
      </c>
      <c r="B105" s="162">
        <v>2.1700000000000001E-2</v>
      </c>
      <c r="C105" s="162">
        <v>2.5800000000000003E-2</v>
      </c>
    </row>
    <row r="106" spans="1:3" ht="15.75" x14ac:dyDescent="0.25">
      <c r="A106" s="275" t="s">
        <v>967</v>
      </c>
      <c r="B106" s="162">
        <v>2.2100000000000002E-2</v>
      </c>
      <c r="C106" s="162">
        <v>2.2200000000000001E-2</v>
      </c>
    </row>
    <row r="107" spans="1:3" ht="15.75" x14ac:dyDescent="0.25">
      <c r="A107" s="275" t="s">
        <v>968</v>
      </c>
      <c r="B107" s="162">
        <v>0</v>
      </c>
      <c r="C107" s="162">
        <v>0</v>
      </c>
    </row>
    <row r="108" spans="1:3" ht="15.75" x14ac:dyDescent="0.25">
      <c r="A108" s="275" t="s">
        <v>969</v>
      </c>
      <c r="B108" s="162">
        <v>0</v>
      </c>
      <c r="C108" s="162">
        <v>0</v>
      </c>
    </row>
    <row r="109" spans="1:3" ht="15.75" x14ac:dyDescent="0.25">
      <c r="A109" s="275" t="s">
        <v>970</v>
      </c>
      <c r="B109" s="162">
        <v>0</v>
      </c>
      <c r="C109" s="162">
        <v>0</v>
      </c>
    </row>
    <row r="110" spans="1:3" ht="15.75" x14ac:dyDescent="0.25">
      <c r="A110" s="275" t="s">
        <v>971</v>
      </c>
      <c r="B110" s="162">
        <v>0</v>
      </c>
      <c r="C110" s="162">
        <v>0</v>
      </c>
    </row>
    <row r="111" spans="1:3" ht="15.75" x14ac:dyDescent="0.25">
      <c r="A111" s="275" t="s">
        <v>972</v>
      </c>
      <c r="B111" s="162">
        <v>0</v>
      </c>
      <c r="C111" s="162">
        <v>0</v>
      </c>
    </row>
    <row r="112" spans="1:3" ht="15.75" x14ac:dyDescent="0.25">
      <c r="A112" s="275" t="s">
        <v>973</v>
      </c>
      <c r="B112" s="162">
        <v>0</v>
      </c>
      <c r="C112" s="162">
        <v>0</v>
      </c>
    </row>
    <row r="113" spans="1:3" ht="15.75" x14ac:dyDescent="0.25">
      <c r="A113" s="275" t="s">
        <v>974</v>
      </c>
      <c r="B113" s="162">
        <v>0</v>
      </c>
      <c r="C113" s="162">
        <v>0</v>
      </c>
    </row>
    <row r="114" spans="1:3" ht="15.75" x14ac:dyDescent="0.25">
      <c r="A114" s="275" t="s">
        <v>975</v>
      </c>
      <c r="B114" s="162">
        <v>0</v>
      </c>
      <c r="C114" s="162">
        <v>0</v>
      </c>
    </row>
    <row r="115" spans="1:3" ht="15.75" x14ac:dyDescent="0.25">
      <c r="A115" s="275" t="s">
        <v>976</v>
      </c>
      <c r="B115" s="162">
        <v>0</v>
      </c>
      <c r="C115" s="162">
        <v>0</v>
      </c>
    </row>
    <row r="116" spans="1:3" ht="15.75" x14ac:dyDescent="0.25">
      <c r="A116" s="275" t="s">
        <v>977</v>
      </c>
      <c r="B116" s="162">
        <v>3.3099999999999997E-2</v>
      </c>
      <c r="C116" s="162">
        <v>8.6700000000000013E-2</v>
      </c>
    </row>
    <row r="117" spans="1:3" ht="15.75" x14ac:dyDescent="0.25">
      <c r="A117" s="275" t="s">
        <v>978</v>
      </c>
      <c r="B117" s="162">
        <v>3.7699999999999997E-2</v>
      </c>
      <c r="C117" s="162">
        <v>7.9299999999999995E-2</v>
      </c>
    </row>
    <row r="118" spans="1:3" ht="15.75" x14ac:dyDescent="0.25">
      <c r="A118" s="275" t="s">
        <v>979</v>
      </c>
      <c r="B118" s="162">
        <v>4.9699999999999994E-2</v>
      </c>
      <c r="C118" s="162">
        <v>0.1147</v>
      </c>
    </row>
    <row r="119" spans="1:3" ht="15.75" x14ac:dyDescent="0.25">
      <c r="A119" s="275" t="s">
        <v>980</v>
      </c>
      <c r="B119" s="162">
        <v>2.8899999999999999E-2</v>
      </c>
      <c r="C119" s="162">
        <v>2.8300000000000002E-2</v>
      </c>
    </row>
    <row r="120" spans="1:3" ht="15.75" x14ac:dyDescent="0.25">
      <c r="A120" s="275" t="s">
        <v>981</v>
      </c>
      <c r="B120" s="162">
        <v>2.1600000000000001E-2</v>
      </c>
      <c r="C120" s="162">
        <v>2.7400000000000001E-2</v>
      </c>
    </row>
    <row r="121" spans="1:3" ht="15.75" x14ac:dyDescent="0.25">
      <c r="A121" s="275" t="s">
        <v>982</v>
      </c>
      <c r="B121" s="162">
        <v>3.3099999999999997E-2</v>
      </c>
      <c r="C121" s="162">
        <v>8.6700000000000013E-2</v>
      </c>
    </row>
    <row r="122" spans="1:3" ht="15.75" x14ac:dyDescent="0.25">
      <c r="A122" s="275" t="s">
        <v>983</v>
      </c>
      <c r="B122" s="162">
        <v>6.9999999999999999E-4</v>
      </c>
      <c r="C122" s="162">
        <v>0.19989999999999999</v>
      </c>
    </row>
    <row r="123" spans="1:3" ht="15.75" x14ac:dyDescent="0.25">
      <c r="A123" s="275" t="s">
        <v>984</v>
      </c>
      <c r="B123" s="162">
        <v>3.7699999999999997E-2</v>
      </c>
      <c r="C123" s="162">
        <v>7.9299999999999995E-2</v>
      </c>
    </row>
    <row r="124" spans="1:3" ht="15.75" x14ac:dyDescent="0.25">
      <c r="A124" s="275" t="s">
        <v>985</v>
      </c>
      <c r="B124" s="162">
        <v>4.9699999999999994E-2</v>
      </c>
      <c r="C124" s="162">
        <v>0.1147</v>
      </c>
    </row>
    <row r="125" spans="1:3" ht="15.75" x14ac:dyDescent="0.25">
      <c r="A125" s="275" t="s">
        <v>986</v>
      </c>
      <c r="B125" s="162">
        <v>2.8899999999999999E-2</v>
      </c>
      <c r="C125" s="162">
        <v>2.8300000000000002E-2</v>
      </c>
    </row>
    <row r="126" spans="1:3" ht="15.75" x14ac:dyDescent="0.25">
      <c r="A126" s="275" t="s">
        <v>987</v>
      </c>
      <c r="B126" s="162">
        <v>4.7500000000000007E-2</v>
      </c>
      <c r="C126" s="162">
        <v>1.5E-3</v>
      </c>
    </row>
    <row r="127" spans="1:3" ht="15.75" x14ac:dyDescent="0.25">
      <c r="A127" s="275" t="s">
        <v>988</v>
      </c>
      <c r="B127" s="162">
        <v>2.1600000000000001E-2</v>
      </c>
      <c r="C127" s="162">
        <v>2.7400000000000001E-2</v>
      </c>
    </row>
    <row r="128" spans="1:3" ht="15.75" x14ac:dyDescent="0.25">
      <c r="A128" s="275" t="s">
        <v>989</v>
      </c>
      <c r="B128" s="162">
        <v>3.15E-2</v>
      </c>
      <c r="C128" s="162">
        <v>5.2900000000000003E-2</v>
      </c>
    </row>
    <row r="129" spans="1:3" ht="15.75" x14ac:dyDescent="0.25">
      <c r="A129" s="275" t="s">
        <v>990</v>
      </c>
      <c r="B129" s="162">
        <v>4.7500000000000007E-2</v>
      </c>
      <c r="C129" s="162">
        <v>1.5E-3</v>
      </c>
    </row>
    <row r="130" spans="1:3" ht="15.75" x14ac:dyDescent="0.25">
      <c r="A130" s="275" t="s">
        <v>991</v>
      </c>
      <c r="B130" s="162">
        <v>3.15E-2</v>
      </c>
      <c r="C130" s="162">
        <v>5.2900000000000003E-2</v>
      </c>
    </row>
    <row r="131" spans="1:3" ht="15.75" x14ac:dyDescent="0.25">
      <c r="A131" s="275" t="s">
        <v>992</v>
      </c>
      <c r="B131" s="162">
        <v>2.2100000000000002E-2</v>
      </c>
      <c r="C131" s="162">
        <v>2.12E-2</v>
      </c>
    </row>
    <row r="132" spans="1:3" ht="15.75" x14ac:dyDescent="0.25">
      <c r="A132" s="275" t="s">
        <v>993</v>
      </c>
      <c r="B132" s="162">
        <v>2.2100000000000002E-2</v>
      </c>
      <c r="C132" s="162">
        <v>2.12E-2</v>
      </c>
    </row>
    <row r="133" spans="1:3" ht="15.75" x14ac:dyDescent="0.25">
      <c r="A133" s="275" t="s">
        <v>994</v>
      </c>
      <c r="B133" s="162">
        <v>2.2100000000000002E-2</v>
      </c>
      <c r="C133" s="162">
        <v>2.12E-2</v>
      </c>
    </row>
    <row r="134" spans="1:3" ht="15.75" x14ac:dyDescent="0.25">
      <c r="A134" s="275" t="s">
        <v>995</v>
      </c>
      <c r="B134" s="162">
        <v>2.2600000000000002E-2</v>
      </c>
      <c r="C134" s="162">
        <v>2.58E-2</v>
      </c>
    </row>
    <row r="135" spans="1:3" ht="15.75" x14ac:dyDescent="0.25">
      <c r="A135" s="275" t="s">
        <v>996</v>
      </c>
      <c r="B135" s="162">
        <v>2.2600000000000002E-2</v>
      </c>
      <c r="C135" s="162">
        <v>2.58E-2</v>
      </c>
    </row>
    <row r="136" spans="1:3" ht="15.75" x14ac:dyDescent="0.25">
      <c r="A136" s="275" t="s">
        <v>997</v>
      </c>
      <c r="B136" s="162">
        <v>9.1999999999999998E-3</v>
      </c>
      <c r="C136" s="162">
        <v>9.1000000000000004E-3</v>
      </c>
    </row>
    <row r="137" spans="1:3" ht="15.75" x14ac:dyDescent="0.25">
      <c r="A137" s="275" t="s">
        <v>998</v>
      </c>
      <c r="B137" s="162">
        <v>0</v>
      </c>
      <c r="C137" s="162">
        <v>0</v>
      </c>
    </row>
    <row r="138" spans="1:3" ht="15.75" x14ac:dyDescent="0.25">
      <c r="A138" s="275" t="s">
        <v>999</v>
      </c>
      <c r="B138" s="162">
        <v>0</v>
      </c>
      <c r="C138" s="162">
        <v>0</v>
      </c>
    </row>
    <row r="139" spans="1:3" ht="15.75" x14ac:dyDescent="0.25">
      <c r="A139" s="275" t="s">
        <v>1000</v>
      </c>
      <c r="B139" s="162">
        <v>0</v>
      </c>
      <c r="C139" s="162">
        <v>0</v>
      </c>
    </row>
    <row r="140" spans="1:3" ht="15.75" x14ac:dyDescent="0.25">
      <c r="A140" s="275" t="s">
        <v>1001</v>
      </c>
      <c r="B140" s="162">
        <v>0</v>
      </c>
      <c r="C140" s="162">
        <v>0</v>
      </c>
    </row>
    <row r="141" spans="1:3" ht="15.75" x14ac:dyDescent="0.25">
      <c r="A141" s="275" t="s">
        <v>1002</v>
      </c>
      <c r="B141" s="162">
        <v>0</v>
      </c>
      <c r="C141" s="162">
        <v>0</v>
      </c>
    </row>
    <row r="142" spans="1:3" ht="15.75" x14ac:dyDescent="0.25">
      <c r="A142" s="275" t="s">
        <v>1003</v>
      </c>
      <c r="B142" s="162">
        <v>0</v>
      </c>
      <c r="C142" s="162">
        <v>0</v>
      </c>
    </row>
    <row r="143" spans="1:3" ht="15.75" x14ac:dyDescent="0.25">
      <c r="A143" s="275" t="s">
        <v>1004</v>
      </c>
      <c r="B143" s="162">
        <v>0</v>
      </c>
      <c r="C143" s="162">
        <v>0</v>
      </c>
    </row>
    <row r="144" spans="1:3" ht="15.75" x14ac:dyDescent="0.25">
      <c r="A144" s="275" t="s">
        <v>1005</v>
      </c>
      <c r="B144" s="162">
        <v>0</v>
      </c>
      <c r="C144" s="162">
        <v>0</v>
      </c>
    </row>
    <row r="145" spans="1:3" ht="15.75" x14ac:dyDescent="0.25">
      <c r="A145" s="275" t="s">
        <v>1006</v>
      </c>
      <c r="B145" s="162">
        <v>0</v>
      </c>
      <c r="C145" s="162">
        <v>0</v>
      </c>
    </row>
    <row r="146" spans="1:3" ht="15.75" x14ac:dyDescent="0.25">
      <c r="A146" s="275" t="s">
        <v>1007</v>
      </c>
      <c r="B146" s="162">
        <v>2.4199999999999999E-2</v>
      </c>
      <c r="C146" s="162">
        <v>2.7199999999999998E-2</v>
      </c>
    </row>
    <row r="147" spans="1:3" ht="15.75" x14ac:dyDescent="0.25">
      <c r="A147" s="275" t="s">
        <v>1008</v>
      </c>
      <c r="B147" s="162">
        <v>2.4199999999999999E-2</v>
      </c>
      <c r="C147" s="162">
        <v>2.7199999999999998E-2</v>
      </c>
    </row>
    <row r="148" spans="1:3" ht="15.75" x14ac:dyDescent="0.25">
      <c r="A148" s="275" t="s">
        <v>1009</v>
      </c>
      <c r="B148" s="162">
        <v>4.2300000000000004E-2</v>
      </c>
      <c r="C148" s="162">
        <v>8.4900000000000003E-2</v>
      </c>
    </row>
    <row r="149" spans="1:3" ht="15.75" x14ac:dyDescent="0.25">
      <c r="A149" s="275" t="s">
        <v>1010</v>
      </c>
      <c r="B149" s="162">
        <v>3.1799999999999995E-2</v>
      </c>
      <c r="C149" s="162">
        <v>9.2899999999999996E-2</v>
      </c>
    </row>
    <row r="150" spans="1:3" ht="15.75" x14ac:dyDescent="0.25">
      <c r="A150" s="275" t="s">
        <v>1011</v>
      </c>
      <c r="B150" s="162">
        <v>3.4700000000000002E-2</v>
      </c>
      <c r="C150" s="162">
        <v>4.1300000000000003E-2</v>
      </c>
    </row>
    <row r="151" spans="1:3" ht="15.75" x14ac:dyDescent="0.25">
      <c r="A151" s="275" t="s">
        <v>1012</v>
      </c>
      <c r="B151" s="162">
        <v>4.2300000000000004E-2</v>
      </c>
      <c r="C151" s="162">
        <v>8.4900000000000003E-2</v>
      </c>
    </row>
    <row r="152" spans="1:3" ht="15.75" x14ac:dyDescent="0.25">
      <c r="A152" s="275" t="s">
        <v>1013</v>
      </c>
      <c r="B152" s="162">
        <v>3.1799999999999995E-2</v>
      </c>
      <c r="C152" s="162">
        <v>9.2899999999999996E-2</v>
      </c>
    </row>
    <row r="153" spans="1:3" ht="15.75" x14ac:dyDescent="0.25">
      <c r="A153" s="275" t="s">
        <v>1014</v>
      </c>
      <c r="B153" s="162">
        <v>7.7000000000000002E-3</v>
      </c>
      <c r="C153" s="162">
        <v>3.5700000000000003E-2</v>
      </c>
    </row>
    <row r="154" spans="1:3" ht="15.75" x14ac:dyDescent="0.25">
      <c r="A154" s="275" t="s">
        <v>1015</v>
      </c>
      <c r="B154" s="162">
        <v>3.4700000000000002E-2</v>
      </c>
      <c r="C154" s="162">
        <v>4.1300000000000003E-2</v>
      </c>
    </row>
    <row r="155" spans="1:3" ht="15.75" x14ac:dyDescent="0.25">
      <c r="A155" s="275" t="s">
        <v>1016</v>
      </c>
      <c r="B155" s="162">
        <v>4.0000000000000002E-4</v>
      </c>
      <c r="C155" s="162">
        <v>2.3E-3</v>
      </c>
    </row>
    <row r="156" spans="1:3" ht="15.75" x14ac:dyDescent="0.25">
      <c r="A156" s="275" t="s">
        <v>1017</v>
      </c>
      <c r="B156" s="162">
        <v>2.5900000000000003E-2</v>
      </c>
      <c r="C156" s="162">
        <v>2.86E-2</v>
      </c>
    </row>
    <row r="157" spans="1:3" ht="15.75" x14ac:dyDescent="0.25">
      <c r="A157" s="275" t="s">
        <v>1018</v>
      </c>
      <c r="B157" s="162">
        <v>2.69E-2</v>
      </c>
      <c r="C157" s="162">
        <v>2.8500000000000001E-2</v>
      </c>
    </row>
    <row r="158" spans="1:3" ht="15.75" x14ac:dyDescent="0.25">
      <c r="A158" s="275" t="s">
        <v>1019</v>
      </c>
      <c r="B158" s="162">
        <v>0.19669999999999999</v>
      </c>
      <c r="C158" s="162">
        <v>0</v>
      </c>
    </row>
    <row r="159" spans="1:3" ht="15.75" x14ac:dyDescent="0.25">
      <c r="A159" s="275" t="s">
        <v>1020</v>
      </c>
      <c r="B159" s="162">
        <v>2.1599999999999998E-2</v>
      </c>
      <c r="C159" s="162">
        <v>2.4E-2</v>
      </c>
    </row>
    <row r="160" spans="1:3" ht="15.75" x14ac:dyDescent="0.25">
      <c r="A160" s="275" t="s">
        <v>1021</v>
      </c>
      <c r="B160" s="162">
        <v>3.9699999999999999E-2</v>
      </c>
      <c r="C160" s="162">
        <v>3.0199999999999998E-2</v>
      </c>
    </row>
    <row r="161" spans="1:3" ht="15.75" x14ac:dyDescent="0.25">
      <c r="A161" s="275" t="s">
        <v>1022</v>
      </c>
      <c r="B161" s="162">
        <v>4.5400000000000003E-2</v>
      </c>
      <c r="C161" s="162">
        <v>3.15E-2</v>
      </c>
    </row>
    <row r="162" spans="1:3" ht="15.75" x14ac:dyDescent="0.25">
      <c r="A162" s="275" t="s">
        <v>1023</v>
      </c>
      <c r="B162" s="162">
        <v>4.53E-2</v>
      </c>
      <c r="C162" s="162">
        <v>2.0899999999999998E-2</v>
      </c>
    </row>
    <row r="163" spans="1:3" ht="15.75" x14ac:dyDescent="0.25">
      <c r="A163" s="275" t="s">
        <v>1024</v>
      </c>
      <c r="B163" s="162">
        <v>4.24E-2</v>
      </c>
      <c r="C163" s="162">
        <v>4.2500000000000003E-2</v>
      </c>
    </row>
    <row r="164" spans="1:3" ht="15.75" x14ac:dyDescent="0.25">
      <c r="A164" s="275" t="s">
        <v>1025</v>
      </c>
      <c r="B164" s="162">
        <v>0</v>
      </c>
      <c r="C164" s="162">
        <v>0</v>
      </c>
    </row>
    <row r="165" spans="1:3" ht="15.75" x14ac:dyDescent="0.25">
      <c r="A165" s="275" t="s">
        <v>1026</v>
      </c>
      <c r="B165" s="162">
        <v>6.7499999999999991E-2</v>
      </c>
      <c r="C165" s="162">
        <v>0</v>
      </c>
    </row>
    <row r="166" spans="1:3" ht="15.75" x14ac:dyDescent="0.25">
      <c r="A166" s="275" t="s">
        <v>1027</v>
      </c>
      <c r="B166" s="162">
        <v>4.2500000000000003E-2</v>
      </c>
      <c r="C166" s="162">
        <v>2.2099999999999998E-2</v>
      </c>
    </row>
    <row r="167" spans="1:3" ht="15.75" x14ac:dyDescent="0.25">
      <c r="A167" s="275" t="s">
        <v>1028</v>
      </c>
      <c r="B167" s="162">
        <v>3.6399999999999995E-2</v>
      </c>
      <c r="C167" s="162">
        <v>2.5700000000000001E-2</v>
      </c>
    </row>
    <row r="168" spans="1:3" ht="15.75" x14ac:dyDescent="0.25">
      <c r="A168" s="275" t="s">
        <v>1029</v>
      </c>
      <c r="B168" s="162">
        <v>3.7199999999999997E-2</v>
      </c>
      <c r="C168" s="162">
        <v>2.1999999999999999E-2</v>
      </c>
    </row>
    <row r="169" spans="1:3" ht="15.75" x14ac:dyDescent="0.25">
      <c r="A169" s="275" t="s">
        <v>1030</v>
      </c>
      <c r="B169" s="162">
        <v>3.6999999999999998E-2</v>
      </c>
      <c r="C169" s="162">
        <v>2.1899999999999999E-2</v>
      </c>
    </row>
    <row r="170" spans="1:3" ht="15.75" x14ac:dyDescent="0.25">
      <c r="A170" s="275" t="s">
        <v>1031</v>
      </c>
      <c r="B170" s="162">
        <v>3.6199999999999996E-2</v>
      </c>
      <c r="C170" s="162">
        <v>2.2699999999999998E-2</v>
      </c>
    </row>
    <row r="171" spans="1:3" ht="15.75" x14ac:dyDescent="0.25">
      <c r="A171" s="275" t="s">
        <v>1032</v>
      </c>
      <c r="B171" s="162">
        <v>3.6199999999999996E-2</v>
      </c>
      <c r="C171" s="162">
        <v>2.2699999999999998E-2</v>
      </c>
    </row>
    <row r="172" spans="1:3" ht="15.75" x14ac:dyDescent="0.25">
      <c r="A172" s="275" t="s">
        <v>1033</v>
      </c>
      <c r="B172" s="162">
        <v>3.6399999999999995E-2</v>
      </c>
      <c r="C172" s="162">
        <v>2.2799999999999997E-2</v>
      </c>
    </row>
    <row r="173" spans="1:3" ht="15.75" x14ac:dyDescent="0.25">
      <c r="A173" s="275" t="s">
        <v>1034</v>
      </c>
      <c r="B173" s="162">
        <v>0</v>
      </c>
      <c r="C173" s="162">
        <v>0</v>
      </c>
    </row>
    <row r="174" spans="1:3" ht="15.75" x14ac:dyDescent="0.25">
      <c r="A174" s="275" t="s">
        <v>1035</v>
      </c>
      <c r="B174" s="162">
        <v>0</v>
      </c>
      <c r="C174" s="162">
        <v>0</v>
      </c>
    </row>
    <row r="175" spans="1:3" ht="15.75" x14ac:dyDescent="0.25">
      <c r="A175" s="275" t="s">
        <v>1036</v>
      </c>
      <c r="B175" s="162">
        <v>0.19789999999999999</v>
      </c>
      <c r="C175" s="162">
        <v>0</v>
      </c>
    </row>
    <row r="176" spans="1:3" ht="15.75" x14ac:dyDescent="0.25">
      <c r="A176" s="275" t="s">
        <v>1037</v>
      </c>
      <c r="B176" s="162">
        <v>2.8499999999999998E-2</v>
      </c>
      <c r="C176" s="162">
        <v>1.52E-2</v>
      </c>
    </row>
    <row r="177" spans="1:3" ht="15.75" x14ac:dyDescent="0.25">
      <c r="A177" s="275" t="s">
        <v>1038</v>
      </c>
      <c r="B177" s="162">
        <v>4.4299999999999999E-2</v>
      </c>
      <c r="C177" s="162">
        <v>2.29E-2</v>
      </c>
    </row>
    <row r="178" spans="1:3" ht="15.75" x14ac:dyDescent="0.25">
      <c r="A178" s="275" t="s">
        <v>1039</v>
      </c>
      <c r="B178" s="162">
        <v>6.7299999999999999E-2</v>
      </c>
      <c r="C178" s="162">
        <v>3.27E-2</v>
      </c>
    </row>
    <row r="179" spans="1:3" ht="15.75" x14ac:dyDescent="0.25">
      <c r="A179" s="275" t="s">
        <v>1040</v>
      </c>
      <c r="B179" s="162">
        <v>7.8800000000000009E-2</v>
      </c>
      <c r="C179" s="162">
        <v>3.6400000000000002E-2</v>
      </c>
    </row>
    <row r="180" spans="1:3" ht="15.75" x14ac:dyDescent="0.25">
      <c r="A180" s="275" t="s">
        <v>1041</v>
      </c>
      <c r="B180" s="162">
        <v>0</v>
      </c>
      <c r="C180" s="162">
        <v>0</v>
      </c>
    </row>
    <row r="181" spans="1:3" ht="15.75" x14ac:dyDescent="0.25">
      <c r="A181" s="275" t="s">
        <v>1042</v>
      </c>
      <c r="B181" s="162">
        <v>9.5399999999999999E-2</v>
      </c>
      <c r="C181" s="162">
        <v>0</v>
      </c>
    </row>
    <row r="182" spans="1:3" ht="15.75" x14ac:dyDescent="0.25">
      <c r="A182" s="275" t="s">
        <v>1043</v>
      </c>
      <c r="B182" s="162">
        <v>0.04</v>
      </c>
      <c r="C182" s="162">
        <v>2.12E-2</v>
      </c>
    </row>
    <row r="183" spans="1:3" ht="15.75" x14ac:dyDescent="0.25">
      <c r="A183" s="275" t="s">
        <v>1044</v>
      </c>
      <c r="B183" s="162">
        <v>3.7199999999999997E-2</v>
      </c>
      <c r="C183" s="162">
        <v>2.7300000000000001E-2</v>
      </c>
    </row>
    <row r="184" spans="1:3" ht="15.75" x14ac:dyDescent="0.25">
      <c r="A184" s="275" t="s">
        <v>1045</v>
      </c>
      <c r="B184" s="162">
        <v>3.7699999999999997E-2</v>
      </c>
      <c r="C184" s="162">
        <v>2.2499999999999999E-2</v>
      </c>
    </row>
    <row r="185" spans="1:3" ht="15.75" x14ac:dyDescent="0.25">
      <c r="A185" s="275" t="s">
        <v>1046</v>
      </c>
      <c r="B185" s="162">
        <v>3.7699999999999997E-2</v>
      </c>
      <c r="C185" s="162">
        <v>2.2499999999999999E-2</v>
      </c>
    </row>
    <row r="186" spans="1:3" ht="15.75" x14ac:dyDescent="0.25">
      <c r="A186" s="275" t="s">
        <v>1047</v>
      </c>
      <c r="B186" s="162">
        <v>3.6999999999999998E-2</v>
      </c>
      <c r="C186" s="162">
        <v>2.35E-2</v>
      </c>
    </row>
    <row r="187" spans="1:3" ht="15.75" x14ac:dyDescent="0.25">
      <c r="A187" s="275" t="s">
        <v>1048</v>
      </c>
      <c r="B187" s="162">
        <v>3.6999999999999998E-2</v>
      </c>
      <c r="C187" s="162">
        <v>2.35E-2</v>
      </c>
    </row>
    <row r="188" spans="1:3" ht="15.75" x14ac:dyDescent="0.25">
      <c r="A188" s="275" t="s">
        <v>1049</v>
      </c>
      <c r="B188" s="162">
        <v>3.7100000000000001E-2</v>
      </c>
      <c r="C188" s="162">
        <v>2.35E-2</v>
      </c>
    </row>
    <row r="189" spans="1:3" ht="15.75" x14ac:dyDescent="0.25">
      <c r="A189" s="275" t="s">
        <v>1050</v>
      </c>
      <c r="B189" s="162">
        <v>0</v>
      </c>
      <c r="C189" s="162">
        <v>0</v>
      </c>
    </row>
    <row r="190" spans="1:3" ht="15.75" x14ac:dyDescent="0.25">
      <c r="A190" s="275" t="s">
        <v>1051</v>
      </c>
      <c r="B190" s="162">
        <v>9.3100000000000002E-2</v>
      </c>
      <c r="C190" s="162">
        <v>0.2359</v>
      </c>
    </row>
    <row r="191" spans="1:3" ht="15.75" x14ac:dyDescent="0.25">
      <c r="A191" s="275" t="s">
        <v>1052</v>
      </c>
      <c r="B191" s="162">
        <v>0</v>
      </c>
      <c r="C191" s="162">
        <v>0</v>
      </c>
    </row>
    <row r="192" spans="1:3" ht="15.75" x14ac:dyDescent="0.25">
      <c r="A192" s="275" t="s">
        <v>1053</v>
      </c>
      <c r="B192" s="162">
        <v>3.3299999999999996E-2</v>
      </c>
      <c r="C192" s="162">
        <v>3.7600000000000001E-2</v>
      </c>
    </row>
    <row r="193" spans="1:3" ht="15.75" x14ac:dyDescent="0.25">
      <c r="A193" s="275" t="s">
        <v>1054</v>
      </c>
      <c r="B193" s="162">
        <v>4.3999999999999997E-2</v>
      </c>
      <c r="C193" s="162">
        <v>3.3700000000000001E-2</v>
      </c>
    </row>
    <row r="194" spans="1:3" ht="15.75" x14ac:dyDescent="0.25">
      <c r="A194" s="275" t="s">
        <v>1055</v>
      </c>
      <c r="B194" s="162">
        <v>6.1699999999999991E-2</v>
      </c>
      <c r="C194" s="162">
        <v>4.2300000000000004E-2</v>
      </c>
    </row>
    <row r="195" spans="1:3" ht="15.75" x14ac:dyDescent="0.25">
      <c r="A195" s="275" t="s">
        <v>1056</v>
      </c>
      <c r="B195" s="162">
        <v>5.1999999999999998E-2</v>
      </c>
      <c r="C195" s="162">
        <v>2.5599999999999998E-2</v>
      </c>
    </row>
    <row r="196" spans="1:3" ht="15.75" x14ac:dyDescent="0.25">
      <c r="A196" s="275" t="s">
        <v>1057</v>
      </c>
      <c r="B196" s="162">
        <v>3.5400000000000001E-2</v>
      </c>
      <c r="C196" s="162">
        <v>0</v>
      </c>
    </row>
    <row r="197" spans="1:3" ht="15.75" x14ac:dyDescent="0.25">
      <c r="A197" s="275" t="s">
        <v>1058</v>
      </c>
      <c r="B197" s="162">
        <v>0</v>
      </c>
      <c r="C197" s="162">
        <v>0</v>
      </c>
    </row>
    <row r="198" spans="1:3" ht="15.75" x14ac:dyDescent="0.25">
      <c r="A198" s="275" t="s">
        <v>1059</v>
      </c>
      <c r="B198" s="162">
        <v>0.43770000000000003</v>
      </c>
      <c r="C198" s="162">
        <v>0</v>
      </c>
    </row>
    <row r="199" spans="1:3" ht="15.75" x14ac:dyDescent="0.25">
      <c r="A199" s="275" t="s">
        <v>1060</v>
      </c>
      <c r="B199" s="162">
        <v>5.6000000000000001E-2</v>
      </c>
      <c r="C199" s="162">
        <v>3.1599999999999996E-2</v>
      </c>
    </row>
    <row r="200" spans="1:3" ht="15.75" x14ac:dyDescent="0.25">
      <c r="A200" s="275" t="s">
        <v>1061</v>
      </c>
      <c r="B200" s="162">
        <v>4.3400000000000001E-2</v>
      </c>
      <c r="C200" s="162">
        <v>3.04E-2</v>
      </c>
    </row>
    <row r="201" spans="1:3" ht="15.75" x14ac:dyDescent="0.25">
      <c r="A201" s="275" t="s">
        <v>1062</v>
      </c>
      <c r="B201" s="162">
        <v>4.3400000000000001E-2</v>
      </c>
      <c r="C201" s="162">
        <v>3.2099999999999997E-2</v>
      </c>
    </row>
    <row r="202" spans="1:3" ht="15.75" x14ac:dyDescent="0.25">
      <c r="A202" s="275" t="s">
        <v>1063</v>
      </c>
      <c r="B202" s="162">
        <v>4.3500000000000004E-2</v>
      </c>
      <c r="C202" s="162">
        <v>3.0799999999999998E-2</v>
      </c>
    </row>
    <row r="203" spans="1:3" ht="15.75" x14ac:dyDescent="0.25">
      <c r="A203" s="275" t="s">
        <v>1064</v>
      </c>
      <c r="B203" s="162">
        <v>4.3700000000000003E-2</v>
      </c>
      <c r="C203" s="162">
        <v>3.1999999999999994E-2</v>
      </c>
    </row>
    <row r="204" spans="1:3" ht="15.75" x14ac:dyDescent="0.25">
      <c r="A204" s="275" t="s">
        <v>1065</v>
      </c>
      <c r="B204" s="162">
        <v>4.4200000000000003E-2</v>
      </c>
      <c r="C204" s="162">
        <v>3.0599999999999999E-2</v>
      </c>
    </row>
    <row r="205" spans="1:3" ht="15.75" x14ac:dyDescent="0.25">
      <c r="A205" s="275" t="s">
        <v>1066</v>
      </c>
      <c r="B205" s="162">
        <v>4.3400000000000001E-2</v>
      </c>
      <c r="C205" s="162">
        <v>3.0199999999999998E-2</v>
      </c>
    </row>
    <row r="206" spans="1:3" ht="15.75" x14ac:dyDescent="0.25">
      <c r="A206" s="275" t="s">
        <v>1067</v>
      </c>
      <c r="B206" s="162">
        <v>0</v>
      </c>
      <c r="C206" s="162">
        <v>0</v>
      </c>
    </row>
    <row r="207" spans="1:3" ht="15.75" x14ac:dyDescent="0.25">
      <c r="A207" s="275" t="s">
        <v>1068</v>
      </c>
      <c r="B207" s="162">
        <v>0</v>
      </c>
      <c r="C207" s="162">
        <v>0</v>
      </c>
    </row>
    <row r="208" spans="1:3" ht="15.75" x14ac:dyDescent="0.25">
      <c r="A208" s="275" t="s">
        <v>1069</v>
      </c>
      <c r="B208" s="162">
        <v>4.6100000000000002E-2</v>
      </c>
      <c r="C208" s="162">
        <v>4.41E-2</v>
      </c>
    </row>
    <row r="209" spans="1:3" ht="15.75" x14ac:dyDescent="0.25">
      <c r="A209" s="275" t="s">
        <v>1070</v>
      </c>
      <c r="B209" s="162">
        <v>5.6800000000000003E-2</v>
      </c>
      <c r="C209" s="162">
        <v>0</v>
      </c>
    </row>
    <row r="210" spans="1:3" ht="15.75" x14ac:dyDescent="0.25">
      <c r="A210" s="275" t="s">
        <v>1071</v>
      </c>
      <c r="B210" s="162">
        <v>2.7E-2</v>
      </c>
      <c r="C210" s="162">
        <v>2.7300000000000001E-2</v>
      </c>
    </row>
    <row r="211" spans="1:3" ht="15.75" x14ac:dyDescent="0.25">
      <c r="A211" s="275" t="s">
        <v>1072</v>
      </c>
      <c r="B211" s="162">
        <v>4.0500000000000001E-2</v>
      </c>
      <c r="C211" s="162">
        <v>2.4E-2</v>
      </c>
    </row>
    <row r="212" spans="1:3" ht="15.75" x14ac:dyDescent="0.25">
      <c r="A212" s="275" t="s">
        <v>1073</v>
      </c>
      <c r="B212" s="162">
        <v>4.3200000000000002E-2</v>
      </c>
      <c r="C212" s="162">
        <v>2.0299999999999999E-2</v>
      </c>
    </row>
    <row r="213" spans="1:3" ht="15.75" x14ac:dyDescent="0.25">
      <c r="A213" s="275" t="s">
        <v>1074</v>
      </c>
      <c r="B213" s="162">
        <v>4.3799999999999999E-2</v>
      </c>
      <c r="C213" s="162">
        <v>2.46E-2</v>
      </c>
    </row>
    <row r="214" spans="1:3" ht="15.75" x14ac:dyDescent="0.25">
      <c r="A214" s="275" t="s">
        <v>1075</v>
      </c>
      <c r="B214" s="162">
        <v>4.6100000000000002E-2</v>
      </c>
      <c r="C214" s="162">
        <v>4.6300000000000001E-2</v>
      </c>
    </row>
    <row r="215" spans="1:3" ht="15.75" x14ac:dyDescent="0.25">
      <c r="A215" s="275" t="s">
        <v>1076</v>
      </c>
      <c r="B215" s="162">
        <v>0</v>
      </c>
      <c r="C215" s="162">
        <v>0</v>
      </c>
    </row>
    <row r="216" spans="1:3" ht="15.75" x14ac:dyDescent="0.25">
      <c r="A216" s="275" t="s">
        <v>1077</v>
      </c>
      <c r="B216" s="162">
        <v>0</v>
      </c>
      <c r="C216" s="162">
        <v>2.9000000000000002E-3</v>
      </c>
    </row>
    <row r="217" spans="1:3" ht="15.75" x14ac:dyDescent="0.25">
      <c r="A217" s="275" t="s">
        <v>1078</v>
      </c>
      <c r="B217" s="162">
        <v>4.36E-2</v>
      </c>
      <c r="C217" s="162">
        <v>2.58E-2</v>
      </c>
    </row>
    <row r="218" spans="1:3" ht="15.75" x14ac:dyDescent="0.25">
      <c r="A218" s="275" t="s">
        <v>1079</v>
      </c>
      <c r="B218" s="162">
        <v>3.6600000000000001E-2</v>
      </c>
      <c r="C218" s="162">
        <v>2.4900000000000002E-2</v>
      </c>
    </row>
    <row r="219" spans="1:3" ht="15.75" x14ac:dyDescent="0.25">
      <c r="A219" s="275" t="s">
        <v>1080</v>
      </c>
      <c r="B219" s="162">
        <v>3.73E-2</v>
      </c>
      <c r="C219" s="162">
        <v>2.35E-2</v>
      </c>
    </row>
    <row r="220" spans="1:3" ht="15.75" x14ac:dyDescent="0.25">
      <c r="A220" s="275" t="s">
        <v>1081</v>
      </c>
      <c r="B220" s="162">
        <v>3.73E-2</v>
      </c>
      <c r="C220" s="162">
        <v>2.3899999999999998E-2</v>
      </c>
    </row>
    <row r="221" spans="1:3" ht="15.75" x14ac:dyDescent="0.25">
      <c r="A221" s="275" t="s">
        <v>1082</v>
      </c>
      <c r="B221" s="162">
        <v>3.6399999999999995E-2</v>
      </c>
      <c r="C221" s="162">
        <v>2.4300000000000002E-2</v>
      </c>
    </row>
    <row r="222" spans="1:3" ht="15.75" x14ac:dyDescent="0.25">
      <c r="A222" s="275" t="s">
        <v>1083</v>
      </c>
      <c r="B222" s="162">
        <v>3.6399999999999995E-2</v>
      </c>
      <c r="C222" s="162">
        <v>2.4300000000000002E-2</v>
      </c>
    </row>
    <row r="223" spans="1:3" ht="15.75" x14ac:dyDescent="0.25">
      <c r="A223" s="275" t="s">
        <v>1084</v>
      </c>
      <c r="B223" s="162">
        <v>3.6600000000000001E-2</v>
      </c>
      <c r="C223" s="162">
        <v>3.27E-2</v>
      </c>
    </row>
    <row r="224" spans="1:3" ht="15.75" x14ac:dyDescent="0.25">
      <c r="A224" s="275" t="s">
        <v>1085</v>
      </c>
      <c r="B224" s="162">
        <v>0</v>
      </c>
      <c r="C224" s="162">
        <v>0</v>
      </c>
    </row>
    <row r="225" spans="1:3" ht="15.75" x14ac:dyDescent="0.25">
      <c r="A225" s="275" t="s">
        <v>1086</v>
      </c>
      <c r="B225" s="162">
        <v>0</v>
      </c>
      <c r="C225" s="162">
        <v>4.41E-2</v>
      </c>
    </row>
    <row r="226" spans="1:3" ht="15.75" x14ac:dyDescent="0.25">
      <c r="A226" s="275" t="s">
        <v>1087</v>
      </c>
      <c r="B226" s="162">
        <v>4.36E-2</v>
      </c>
      <c r="C226" s="162">
        <v>2.24E-2</v>
      </c>
    </row>
    <row r="227" spans="1:3" ht="15.75" x14ac:dyDescent="0.25">
      <c r="A227" s="275" t="s">
        <v>1088</v>
      </c>
      <c r="B227" s="162">
        <v>5.3699999999999998E-2</v>
      </c>
      <c r="C227" s="162">
        <v>0</v>
      </c>
    </row>
    <row r="228" spans="1:3" ht="15.75" x14ac:dyDescent="0.25">
      <c r="A228" s="275" t="s">
        <v>1089</v>
      </c>
      <c r="B228" s="162">
        <v>2.8799999999999999E-2</v>
      </c>
      <c r="C228" s="162">
        <v>2.93E-2</v>
      </c>
    </row>
    <row r="229" spans="1:3" ht="15.75" x14ac:dyDescent="0.25">
      <c r="A229" s="275" t="s">
        <v>1090</v>
      </c>
      <c r="B229" s="162">
        <v>4.02E-2</v>
      </c>
      <c r="C229" s="162">
        <v>2.0899999999999998E-2</v>
      </c>
    </row>
    <row r="230" spans="1:3" ht="15.75" x14ac:dyDescent="0.25">
      <c r="A230" s="275" t="s">
        <v>1091</v>
      </c>
      <c r="B230" s="162">
        <v>4.48E-2</v>
      </c>
      <c r="C230" s="162">
        <v>0.03</v>
      </c>
    </row>
    <row r="231" spans="1:3" ht="15.75" x14ac:dyDescent="0.25">
      <c r="A231" s="275" t="s">
        <v>1092</v>
      </c>
      <c r="B231" s="162">
        <v>4.5100000000000001E-2</v>
      </c>
      <c r="C231" s="162">
        <v>2.6200000000000001E-2</v>
      </c>
    </row>
    <row r="232" spans="1:3" ht="15.75" x14ac:dyDescent="0.25">
      <c r="A232" s="275" t="s">
        <v>1093</v>
      </c>
      <c r="B232" s="162">
        <v>4.36E-2</v>
      </c>
      <c r="C232" s="162">
        <v>4.0399999999999998E-2</v>
      </c>
    </row>
    <row r="233" spans="1:3" ht="15.75" x14ac:dyDescent="0.25">
      <c r="A233" s="275" t="s">
        <v>1094</v>
      </c>
      <c r="B233" s="162">
        <v>0.38280000000000003</v>
      </c>
      <c r="C233" s="162">
        <v>0</v>
      </c>
    </row>
    <row r="234" spans="1:3" ht="15.75" x14ac:dyDescent="0.25">
      <c r="A234" s="275" t="s">
        <v>1095</v>
      </c>
      <c r="B234" s="162">
        <v>0.18329999999999999</v>
      </c>
      <c r="C234" s="162">
        <v>0</v>
      </c>
    </row>
    <row r="235" spans="1:3" ht="15.75" x14ac:dyDescent="0.25">
      <c r="A235" s="275" t="s">
        <v>1096</v>
      </c>
      <c r="B235" s="162">
        <v>4.1000000000000002E-2</v>
      </c>
      <c r="C235" s="162">
        <v>1.6E-2</v>
      </c>
    </row>
    <row r="236" spans="1:3" ht="15.75" x14ac:dyDescent="0.25">
      <c r="A236" s="275" t="s">
        <v>1097</v>
      </c>
      <c r="B236" s="162">
        <v>3.8800000000000001E-2</v>
      </c>
      <c r="C236" s="162">
        <v>2.9599999999999998E-2</v>
      </c>
    </row>
    <row r="237" spans="1:3" ht="15.75" x14ac:dyDescent="0.25">
      <c r="A237" s="275" t="s">
        <v>1098</v>
      </c>
      <c r="B237" s="162">
        <v>4.2599999999999999E-2</v>
      </c>
      <c r="C237" s="162">
        <v>2.6200000000000001E-2</v>
      </c>
    </row>
    <row r="238" spans="1:3" ht="15.75" x14ac:dyDescent="0.25">
      <c r="A238" s="275" t="s">
        <v>1099</v>
      </c>
      <c r="B238" s="162">
        <v>3.9800000000000002E-2</v>
      </c>
      <c r="C238" s="162">
        <v>2.5900000000000003E-2</v>
      </c>
    </row>
    <row r="239" spans="1:3" ht="15.75" x14ac:dyDescent="0.25">
      <c r="A239" s="275" t="s">
        <v>1100</v>
      </c>
      <c r="B239" s="162">
        <v>4.0599999999999997E-2</v>
      </c>
      <c r="C239" s="162">
        <v>2.58E-2</v>
      </c>
    </row>
    <row r="240" spans="1:3" ht="15.75" x14ac:dyDescent="0.25">
      <c r="A240" s="275" t="s">
        <v>1101</v>
      </c>
      <c r="B240" s="162">
        <v>3.6799999999999999E-2</v>
      </c>
      <c r="C240" s="162">
        <v>2.4500000000000001E-2</v>
      </c>
    </row>
    <row r="241" spans="1:3" ht="15.75" x14ac:dyDescent="0.25">
      <c r="A241" s="275" t="s">
        <v>1102</v>
      </c>
      <c r="B241" s="162">
        <v>3.8699999999999998E-2</v>
      </c>
      <c r="C241" s="162">
        <v>2.3399999999999997E-2</v>
      </c>
    </row>
    <row r="242" spans="1:3" ht="15.75" x14ac:dyDescent="0.25">
      <c r="A242" s="275" t="s">
        <v>1103</v>
      </c>
      <c r="B242" s="162">
        <v>0</v>
      </c>
      <c r="C242" s="162">
        <v>0</v>
      </c>
    </row>
    <row r="243" spans="1:3" ht="15.75" x14ac:dyDescent="0.25">
      <c r="A243" s="275" t="s">
        <v>1104</v>
      </c>
      <c r="B243" s="162">
        <v>0.14600000000000002</v>
      </c>
      <c r="C243" s="162">
        <v>9.6200000000000008E-2</v>
      </c>
    </row>
    <row r="244" spans="1:3" ht="15.75" x14ac:dyDescent="0.25">
      <c r="A244" s="275" t="s">
        <v>1105</v>
      </c>
      <c r="B244" s="162">
        <v>0</v>
      </c>
      <c r="C244" s="162">
        <v>0</v>
      </c>
    </row>
    <row r="245" spans="1:3" ht="15.75" x14ac:dyDescent="0.25">
      <c r="A245" s="275" t="s">
        <v>1106</v>
      </c>
      <c r="B245" s="162">
        <v>2.7900000000000001E-2</v>
      </c>
      <c r="C245" s="162">
        <v>2.9399999999999999E-2</v>
      </c>
    </row>
    <row r="246" spans="1:3" ht="15.75" x14ac:dyDescent="0.25">
      <c r="A246" s="275" t="s">
        <v>1107</v>
      </c>
      <c r="B246" s="162">
        <v>4.0099999999999997E-2</v>
      </c>
      <c r="C246" s="162">
        <v>2.1299999999999999E-2</v>
      </c>
    </row>
    <row r="247" spans="1:3" ht="15.75" x14ac:dyDescent="0.25">
      <c r="A247" s="275" t="s">
        <v>1108</v>
      </c>
      <c r="B247" s="162">
        <v>4.36E-2</v>
      </c>
      <c r="C247" s="162">
        <v>3.1199999999999999E-2</v>
      </c>
    </row>
    <row r="248" spans="1:3" ht="15.75" x14ac:dyDescent="0.25">
      <c r="A248" s="275" t="s">
        <v>1109</v>
      </c>
      <c r="B248" s="162">
        <v>4.4199999999999996E-2</v>
      </c>
      <c r="C248" s="162">
        <v>2.0499999999999997E-2</v>
      </c>
    </row>
    <row r="249" spans="1:3" ht="15.75" x14ac:dyDescent="0.25">
      <c r="A249" s="275" t="s">
        <v>1110</v>
      </c>
      <c r="B249" s="162">
        <v>4.2500000000000003E-2</v>
      </c>
      <c r="C249" s="162">
        <v>4.3800000000000006E-2</v>
      </c>
    </row>
    <row r="250" spans="1:3" ht="15.75" x14ac:dyDescent="0.25">
      <c r="A250" s="275" t="s">
        <v>1111</v>
      </c>
      <c r="B250" s="162">
        <v>0.2374</v>
      </c>
      <c r="C250" s="162">
        <v>0</v>
      </c>
    </row>
    <row r="251" spans="1:3" ht="15.75" x14ac:dyDescent="0.25">
      <c r="A251" s="275" t="s">
        <v>1112</v>
      </c>
      <c r="B251" s="162">
        <v>0</v>
      </c>
      <c r="C251" s="162">
        <v>0</v>
      </c>
    </row>
    <row r="252" spans="1:3" ht="15.75" x14ac:dyDescent="0.25">
      <c r="A252" s="275" t="s">
        <v>1113</v>
      </c>
      <c r="B252" s="162">
        <v>0.04</v>
      </c>
      <c r="C252" s="162">
        <v>2.0400000000000001E-2</v>
      </c>
    </row>
    <row r="253" spans="1:3" ht="15.75" x14ac:dyDescent="0.25">
      <c r="A253" s="275" t="s">
        <v>1114</v>
      </c>
      <c r="B253" s="162">
        <v>4.4000000000000004E-2</v>
      </c>
      <c r="C253" s="162">
        <v>2.7200000000000002E-2</v>
      </c>
    </row>
    <row r="254" spans="1:3" ht="15.75" x14ac:dyDescent="0.25">
      <c r="A254" s="275" t="s">
        <v>1115</v>
      </c>
      <c r="B254" s="162">
        <v>3.9399999999999998E-2</v>
      </c>
      <c r="C254" s="162">
        <v>2.3199999999999998E-2</v>
      </c>
    </row>
    <row r="255" spans="1:3" ht="15.75" x14ac:dyDescent="0.25">
      <c r="A255" s="275" t="s">
        <v>1116</v>
      </c>
      <c r="B255" s="162">
        <v>0</v>
      </c>
      <c r="C255" s="162">
        <v>0</v>
      </c>
    </row>
    <row r="256" spans="1:3" ht="15.75" x14ac:dyDescent="0.25">
      <c r="A256" s="275" t="s">
        <v>1117</v>
      </c>
      <c r="B256" s="162">
        <v>3.6899999999999995E-2</v>
      </c>
      <c r="C256" s="162">
        <v>2.3199999999999998E-2</v>
      </c>
    </row>
    <row r="257" spans="1:3" ht="15.75" x14ac:dyDescent="0.25">
      <c r="A257" s="275" t="s">
        <v>1118</v>
      </c>
      <c r="B257" s="162">
        <v>3.6899999999999995E-2</v>
      </c>
      <c r="C257" s="162">
        <v>2.3199999999999998E-2</v>
      </c>
    </row>
    <row r="258" spans="1:3" ht="15.75" x14ac:dyDescent="0.25">
      <c r="A258" s="275" t="s">
        <v>1119</v>
      </c>
      <c r="B258" s="162">
        <v>3.6999999999999998E-2</v>
      </c>
      <c r="C258" s="162">
        <v>2.3300000000000001E-2</v>
      </c>
    </row>
    <row r="259" spans="1:3" ht="15.75" x14ac:dyDescent="0.25">
      <c r="A259" s="275" t="s">
        <v>1120</v>
      </c>
      <c r="B259" s="162">
        <v>0</v>
      </c>
      <c r="C259" s="162">
        <v>0</v>
      </c>
    </row>
    <row r="260" spans="1:3" ht="15.75" x14ac:dyDescent="0.25">
      <c r="A260" s="275" t="s">
        <v>1121</v>
      </c>
      <c r="B260" s="162">
        <v>0.17559999999999998</v>
      </c>
      <c r="C260" s="162">
        <v>0</v>
      </c>
    </row>
    <row r="261" spans="1:3" ht="15.75" x14ac:dyDescent="0.25">
      <c r="A261" s="275" t="s">
        <v>1122</v>
      </c>
      <c r="B261" s="162">
        <v>4.24E-2</v>
      </c>
      <c r="C261" s="162">
        <v>4.0999999999999995E-2</v>
      </c>
    </row>
    <row r="262" spans="1:3" ht="15.75" x14ac:dyDescent="0.25">
      <c r="A262" s="275" t="s">
        <v>1123</v>
      </c>
      <c r="B262" s="162">
        <v>4.6100000000000002E-2</v>
      </c>
      <c r="C262" s="162">
        <v>4.5399999999999996E-2</v>
      </c>
    </row>
    <row r="263" spans="1:3" ht="15.75" x14ac:dyDescent="0.25">
      <c r="A263" s="275" t="s">
        <v>1124</v>
      </c>
      <c r="B263" s="162">
        <v>4.36E-2</v>
      </c>
      <c r="C263" s="162">
        <v>4.36E-2</v>
      </c>
    </row>
    <row r="264" spans="1:3" ht="15.75" x14ac:dyDescent="0.25">
      <c r="A264" s="275" t="s">
        <v>1125</v>
      </c>
      <c r="B264" s="162">
        <v>4.2500000000000003E-2</v>
      </c>
      <c r="C264" s="162">
        <v>4.3999999999999997E-2</v>
      </c>
    </row>
    <row r="265" spans="1:3" ht="15.75" x14ac:dyDescent="0.25">
      <c r="A265" s="275" t="s">
        <v>1126</v>
      </c>
      <c r="B265" s="162">
        <v>0</v>
      </c>
      <c r="C265" s="162">
        <v>0</v>
      </c>
    </row>
    <row r="266" spans="1:3" ht="15.75" x14ac:dyDescent="0.25">
      <c r="A266" s="275" t="s">
        <v>1127</v>
      </c>
      <c r="B266" s="162">
        <v>2.1600000000000001E-2</v>
      </c>
      <c r="C266" s="162">
        <v>2.29E-2</v>
      </c>
    </row>
    <row r="267" spans="1:3" ht="15.75" x14ac:dyDescent="0.25">
      <c r="A267" s="275" t="s">
        <v>1128</v>
      </c>
      <c r="B267" s="162">
        <v>3.61E-2</v>
      </c>
      <c r="C267" s="162">
        <v>4.8600000000000004E-2</v>
      </c>
    </row>
    <row r="268" spans="1:3" ht="15.75" x14ac:dyDescent="0.25">
      <c r="A268" s="275" t="s">
        <v>1129</v>
      </c>
      <c r="B268" s="162">
        <v>3.61E-2</v>
      </c>
      <c r="C268" s="162">
        <v>4.8600000000000004E-2</v>
      </c>
    </row>
    <row r="269" spans="1:3" ht="15.75" x14ac:dyDescent="0.25">
      <c r="A269" s="275" t="s">
        <v>1130</v>
      </c>
      <c r="B269" s="162">
        <v>2.3899999999999998E-2</v>
      </c>
      <c r="C269" s="162">
        <v>2.6200000000000001E-2</v>
      </c>
    </row>
    <row r="270" spans="1:3" ht="15.75" x14ac:dyDescent="0.25">
      <c r="A270" s="275" t="s">
        <v>1131</v>
      </c>
      <c r="B270" s="162">
        <v>2.3899999999999998E-2</v>
      </c>
      <c r="C270" s="162">
        <v>2.6200000000000001E-2</v>
      </c>
    </row>
    <row r="271" spans="1:3" ht="15.75" x14ac:dyDescent="0.25">
      <c r="A271" s="275" t="s">
        <v>1132</v>
      </c>
      <c r="B271" s="162">
        <v>2.3899999999999998E-2</v>
      </c>
      <c r="C271" s="162">
        <v>2.6200000000000001E-2</v>
      </c>
    </row>
    <row r="272" spans="1:3" ht="15.75" x14ac:dyDescent="0.25">
      <c r="A272" s="275" t="s">
        <v>1133</v>
      </c>
      <c r="B272" s="162">
        <v>2.3899999999999998E-2</v>
      </c>
      <c r="C272" s="162">
        <v>2.6200000000000001E-2</v>
      </c>
    </row>
    <row r="273" spans="1:3" ht="15.75" x14ac:dyDescent="0.25">
      <c r="A273" s="275" t="s">
        <v>1134</v>
      </c>
      <c r="B273" s="162">
        <v>0</v>
      </c>
      <c r="C273" s="162">
        <v>0</v>
      </c>
    </row>
    <row r="274" spans="1:3" ht="15.75" x14ac:dyDescent="0.25">
      <c r="A274" s="275" t="s">
        <v>1135</v>
      </c>
      <c r="B274" s="162">
        <v>4.24E-2</v>
      </c>
      <c r="C274" s="162">
        <v>4.0999999999999995E-2</v>
      </c>
    </row>
    <row r="275" spans="1:3" ht="15.75" x14ac:dyDescent="0.25">
      <c r="A275" s="275" t="s">
        <v>1136</v>
      </c>
      <c r="B275" s="162">
        <v>4.6100000000000002E-2</v>
      </c>
      <c r="C275" s="162">
        <v>4.5399999999999996E-2</v>
      </c>
    </row>
    <row r="276" spans="1:3" ht="15.75" x14ac:dyDescent="0.25">
      <c r="A276" s="275" t="s">
        <v>1137</v>
      </c>
      <c r="B276" s="162">
        <v>4.36E-2</v>
      </c>
      <c r="C276" s="162">
        <v>4.36E-2</v>
      </c>
    </row>
    <row r="277" spans="1:3" ht="15.75" x14ac:dyDescent="0.25">
      <c r="A277" s="275" t="s">
        <v>1138</v>
      </c>
      <c r="B277" s="162">
        <v>4.2500000000000003E-2</v>
      </c>
      <c r="C277" s="162">
        <v>4.3999999999999997E-2</v>
      </c>
    </row>
    <row r="278" spans="1:3" ht="15.75" x14ac:dyDescent="0.25">
      <c r="A278" s="275" t="s">
        <v>1139</v>
      </c>
      <c r="B278" s="162">
        <v>0</v>
      </c>
      <c r="C278" s="162">
        <v>0</v>
      </c>
    </row>
    <row r="279" spans="1:3" ht="15.75" x14ac:dyDescent="0.25">
      <c r="A279" s="275" t="s">
        <v>1140</v>
      </c>
      <c r="B279" s="162">
        <v>2.1600000000000001E-2</v>
      </c>
      <c r="C279" s="162">
        <v>2.12E-2</v>
      </c>
    </row>
    <row r="280" spans="1:3" ht="15.75" x14ac:dyDescent="0.25">
      <c r="A280" s="275" t="s">
        <v>1141</v>
      </c>
      <c r="B280" s="162">
        <v>4.4699999999999997E-2</v>
      </c>
      <c r="C280" s="162">
        <v>5.28E-2</v>
      </c>
    </row>
    <row r="281" spans="1:3" ht="15.75" x14ac:dyDescent="0.25">
      <c r="A281" s="275" t="s">
        <v>1142</v>
      </c>
      <c r="B281" s="162">
        <v>3.0200000000000001E-2</v>
      </c>
      <c r="C281" s="162">
        <v>3.6899999999999995E-2</v>
      </c>
    </row>
    <row r="282" spans="1:3" ht="15.75" x14ac:dyDescent="0.25">
      <c r="A282" s="275" t="s">
        <v>1143</v>
      </c>
      <c r="B282" s="162">
        <v>2.3899999999999998E-2</v>
      </c>
      <c r="C282" s="162">
        <v>2.6200000000000001E-2</v>
      </c>
    </row>
    <row r="283" spans="1:3" ht="15.75" x14ac:dyDescent="0.25">
      <c r="A283" s="275" t="s">
        <v>1144</v>
      </c>
      <c r="B283" s="162">
        <v>2.12E-2</v>
      </c>
      <c r="C283" s="162">
        <v>2.12E-2</v>
      </c>
    </row>
    <row r="284" spans="1:3" ht="15.75" x14ac:dyDescent="0.25">
      <c r="A284" s="275" t="s">
        <v>1145</v>
      </c>
      <c r="B284" s="162">
        <v>0</v>
      </c>
      <c r="C284" s="162">
        <v>0</v>
      </c>
    </row>
    <row r="285" spans="1:3" ht="15.75" x14ac:dyDescent="0.25">
      <c r="A285" s="275" t="s">
        <v>1146</v>
      </c>
      <c r="B285" s="162">
        <v>4.4699999999999997E-2</v>
      </c>
      <c r="C285" s="162">
        <v>5.28E-2</v>
      </c>
    </row>
    <row r="286" spans="1:3" ht="15.75" x14ac:dyDescent="0.25">
      <c r="A286" s="275" t="s">
        <v>1147</v>
      </c>
      <c r="B286" s="162">
        <v>3.0200000000000001E-2</v>
      </c>
      <c r="C286" s="162">
        <v>3.6899999999999995E-2</v>
      </c>
    </row>
    <row r="287" spans="1:3" ht="15.75" x14ac:dyDescent="0.25">
      <c r="A287" s="275" t="s">
        <v>1148</v>
      </c>
      <c r="B287" s="162">
        <v>2.2100000000000002E-2</v>
      </c>
      <c r="C287" s="162">
        <v>2.12E-2</v>
      </c>
    </row>
    <row r="288" spans="1:3" ht="15.75" x14ac:dyDescent="0.25">
      <c r="A288" s="275" t="s">
        <v>1149</v>
      </c>
      <c r="B288" s="162">
        <v>2.1600000000000001E-2</v>
      </c>
      <c r="C288" s="162">
        <v>2.12E-2</v>
      </c>
    </row>
    <row r="289" spans="1:3" ht="15.75" x14ac:dyDescent="0.25">
      <c r="A289" s="275" t="s">
        <v>1150</v>
      </c>
      <c r="B289" s="162">
        <v>2.3899999999999998E-2</v>
      </c>
      <c r="C289" s="162">
        <v>2.6200000000000001E-2</v>
      </c>
    </row>
  </sheetData>
  <pageMargins left="0.7" right="0.7" top="0.25" bottom="0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U360"/>
  <sheetViews>
    <sheetView zoomScale="70" zoomScaleNormal="70" workbookViewId="0">
      <selection sqref="A1:U1"/>
    </sheetView>
  </sheetViews>
  <sheetFormatPr defaultColWidth="9.77734375" defaultRowHeight="15" x14ac:dyDescent="0.2"/>
  <cols>
    <col min="1" max="1" width="7" style="177" bestFit="1" customWidth="1"/>
    <col min="2" max="2" width="2.77734375" style="203" customWidth="1"/>
    <col min="3" max="3" width="64" style="177" customWidth="1"/>
    <col min="4" max="4" width="3.77734375" style="177" customWidth="1"/>
    <col min="5" max="5" width="12.77734375" style="177" bestFit="1" customWidth="1"/>
    <col min="6" max="6" width="3.77734375" style="177" customWidth="1"/>
    <col min="7" max="7" width="11.88671875" style="177" bestFit="1" customWidth="1"/>
    <col min="8" max="8" width="3.77734375" style="177" customWidth="1"/>
    <col min="9" max="9" width="9.77734375" style="205" customWidth="1"/>
    <col min="10" max="10" width="3.77734375" style="177" customWidth="1"/>
    <col min="11" max="11" width="17" style="177" customWidth="1"/>
    <col min="12" max="12" width="3.77734375" style="177" customWidth="1"/>
    <col min="13" max="13" width="14.6640625" style="186" bestFit="1" customWidth="1"/>
    <col min="14" max="14" width="3.77734375" style="186" customWidth="1"/>
    <col min="15" max="15" width="15.6640625" style="186" bestFit="1" customWidth="1"/>
    <col min="16" max="16" width="3.77734375" style="186" customWidth="1"/>
    <col min="17" max="17" width="12.77734375" style="186" customWidth="1"/>
    <col min="18" max="18" width="3.77734375" style="177" customWidth="1"/>
    <col min="19" max="19" width="11.77734375" style="177" customWidth="1"/>
    <col min="20" max="20" width="3.77734375" style="177" customWidth="1"/>
    <col min="21" max="21" width="12.77734375" style="177" customWidth="1"/>
    <col min="22" max="16384" width="9.77734375" style="177"/>
  </cols>
  <sheetData>
    <row r="1" spans="1:21" ht="15.75" x14ac:dyDescent="0.25">
      <c r="A1" s="313" t="s">
        <v>740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15.75" x14ac:dyDescent="0.25">
      <c r="A2" s="313" t="s">
        <v>741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15.75" x14ac:dyDescent="0.25">
      <c r="A3" s="178"/>
      <c r="B3" s="179"/>
      <c r="C3" s="18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ht="15.75" x14ac:dyDescent="0.25">
      <c r="A4" s="313" t="s">
        <v>249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</row>
    <row r="5" spans="1:21" ht="15.75" x14ac:dyDescent="0.25">
      <c r="A5" s="314" t="s">
        <v>250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</row>
    <row r="6" spans="1:21" ht="15.75" x14ac:dyDescent="0.25">
      <c r="A6" s="181"/>
      <c r="B6" s="182"/>
      <c r="C6" s="183"/>
      <c r="D6" s="183"/>
      <c r="E6" s="183"/>
      <c r="F6" s="183"/>
      <c r="G6" s="183"/>
      <c r="H6" s="183"/>
      <c r="I6" s="184"/>
      <c r="J6" s="183"/>
      <c r="K6" s="183"/>
      <c r="L6" s="183"/>
      <c r="M6" s="185"/>
      <c r="N6" s="185"/>
      <c r="O6" s="185"/>
      <c r="P6" s="185"/>
    </row>
    <row r="7" spans="1:21" ht="15.75" x14ac:dyDescent="0.25">
      <c r="A7" s="187"/>
      <c r="B7" s="188"/>
      <c r="C7" s="189"/>
      <c r="D7" s="190"/>
      <c r="E7" s="191" t="s">
        <v>162</v>
      </c>
      <c r="F7" s="190"/>
      <c r="G7" s="190"/>
      <c r="H7" s="190"/>
      <c r="I7" s="192" t="s">
        <v>1</v>
      </c>
      <c r="J7" s="190"/>
      <c r="K7" s="190"/>
      <c r="L7" s="190"/>
      <c r="M7" s="193" t="s">
        <v>2</v>
      </c>
      <c r="N7" s="193"/>
      <c r="O7" s="193"/>
      <c r="P7" s="193"/>
      <c r="Q7" s="194" t="s">
        <v>3</v>
      </c>
      <c r="R7" s="195"/>
      <c r="S7" s="195"/>
      <c r="T7" s="196"/>
      <c r="U7" s="190" t="s">
        <v>4</v>
      </c>
    </row>
    <row r="8" spans="1:21" ht="15.75" x14ac:dyDescent="0.25">
      <c r="A8" s="187"/>
      <c r="B8" s="188"/>
      <c r="C8" s="190"/>
      <c r="D8" s="190"/>
      <c r="E8" s="191" t="s">
        <v>163</v>
      </c>
      <c r="F8" s="190"/>
      <c r="G8" s="190" t="s">
        <v>5</v>
      </c>
      <c r="H8" s="190"/>
      <c r="I8" s="192" t="s">
        <v>6</v>
      </c>
      <c r="J8" s="190"/>
      <c r="K8" s="190" t="s">
        <v>7</v>
      </c>
      <c r="L8" s="190"/>
      <c r="M8" s="193" t="s">
        <v>8</v>
      </c>
      <c r="N8" s="193"/>
      <c r="O8" s="193" t="s">
        <v>9</v>
      </c>
      <c r="P8" s="193"/>
      <c r="Q8" s="197" t="s">
        <v>10</v>
      </c>
      <c r="R8" s="198"/>
      <c r="S8" s="199" t="s">
        <v>11</v>
      </c>
      <c r="T8" s="196"/>
      <c r="U8" s="190" t="s">
        <v>12</v>
      </c>
    </row>
    <row r="9" spans="1:21" ht="15.75" x14ac:dyDescent="0.25">
      <c r="A9" s="187"/>
      <c r="B9" s="188"/>
      <c r="C9" s="190" t="s">
        <v>13</v>
      </c>
      <c r="D9" s="190"/>
      <c r="E9" s="191" t="s">
        <v>164</v>
      </c>
      <c r="F9" s="190"/>
      <c r="G9" s="190" t="s">
        <v>14</v>
      </c>
      <c r="H9" s="190"/>
      <c r="I9" s="192" t="s">
        <v>15</v>
      </c>
      <c r="J9" s="190"/>
      <c r="K9" s="190" t="s">
        <v>16</v>
      </c>
      <c r="L9" s="190"/>
      <c r="M9" s="193" t="s">
        <v>17</v>
      </c>
      <c r="N9" s="193"/>
      <c r="O9" s="193" t="s">
        <v>18</v>
      </c>
      <c r="P9" s="193"/>
      <c r="Q9" s="193" t="s">
        <v>19</v>
      </c>
      <c r="R9" s="190"/>
      <c r="S9" s="189" t="s">
        <v>20</v>
      </c>
      <c r="T9" s="196"/>
      <c r="U9" s="190" t="s">
        <v>21</v>
      </c>
    </row>
    <row r="10" spans="1:21" ht="15.75" x14ac:dyDescent="0.25">
      <c r="A10" s="187"/>
      <c r="B10" s="188"/>
      <c r="C10" s="197">
        <v>-1</v>
      </c>
      <c r="D10" s="200"/>
      <c r="E10" s="201" t="s">
        <v>165</v>
      </c>
      <c r="F10" s="200"/>
      <c r="G10" s="197">
        <v>-2</v>
      </c>
      <c r="H10" s="200"/>
      <c r="I10" s="201">
        <v>-3</v>
      </c>
      <c r="J10" s="200"/>
      <c r="K10" s="197">
        <v>-4</v>
      </c>
      <c r="L10" s="200"/>
      <c r="M10" s="197">
        <v>-5</v>
      </c>
      <c r="N10" s="193"/>
      <c r="O10" s="197">
        <v>-6</v>
      </c>
      <c r="P10" s="193"/>
      <c r="Q10" s="197">
        <v>-7</v>
      </c>
      <c r="R10" s="200"/>
      <c r="S10" s="202" t="s">
        <v>742</v>
      </c>
      <c r="U10" s="202" t="s">
        <v>743</v>
      </c>
    </row>
    <row r="11" spans="1:21" ht="15.75" x14ac:dyDescent="0.25">
      <c r="A11" s="187"/>
      <c r="B11" s="188"/>
      <c r="C11" s="200"/>
      <c r="D11" s="200"/>
      <c r="E11" s="200"/>
      <c r="F11" s="200"/>
      <c r="G11" s="200"/>
      <c r="H11" s="200"/>
      <c r="I11" s="192"/>
      <c r="J11" s="200"/>
      <c r="K11" s="200"/>
      <c r="L11" s="200"/>
      <c r="M11" s="193"/>
      <c r="N11" s="193"/>
      <c r="O11" s="193"/>
      <c r="P11" s="193"/>
      <c r="Q11" s="193"/>
      <c r="R11" s="200"/>
      <c r="S11" s="200"/>
      <c r="U11" s="200"/>
    </row>
    <row r="12" spans="1:21" ht="15.75" x14ac:dyDescent="0.25">
      <c r="A12" s="187"/>
      <c r="C12" s="204" t="s">
        <v>53</v>
      </c>
      <c r="M12" s="206"/>
      <c r="N12" s="206"/>
      <c r="O12" s="206"/>
      <c r="P12" s="206"/>
      <c r="Q12" s="206"/>
    </row>
    <row r="13" spans="1:21" x14ac:dyDescent="0.2">
      <c r="A13" s="187"/>
      <c r="M13" s="206"/>
      <c r="N13" s="206"/>
      <c r="O13" s="206"/>
      <c r="P13" s="206"/>
      <c r="Q13" s="206"/>
    </row>
    <row r="14" spans="1:21" ht="15.75" x14ac:dyDescent="0.25">
      <c r="A14" s="187"/>
      <c r="C14" s="189" t="s">
        <v>22</v>
      </c>
      <c r="M14" s="206"/>
      <c r="N14" s="206"/>
      <c r="O14" s="206"/>
      <c r="P14" s="206"/>
      <c r="Q14" s="206"/>
      <c r="S14" s="207"/>
      <c r="U14" s="208"/>
    </row>
    <row r="15" spans="1:21" ht="15.75" x14ac:dyDescent="0.25">
      <c r="A15" s="187"/>
      <c r="C15" s="199"/>
      <c r="M15" s="206"/>
      <c r="N15" s="206"/>
      <c r="O15" s="206"/>
      <c r="P15" s="206"/>
      <c r="Q15" s="206"/>
      <c r="S15" s="207"/>
      <c r="U15" s="208"/>
    </row>
    <row r="16" spans="1:21" x14ac:dyDescent="0.2">
      <c r="A16" s="208">
        <v>311</v>
      </c>
      <c r="C16" s="177" t="s">
        <v>23</v>
      </c>
      <c r="M16" s="206"/>
      <c r="N16" s="206"/>
      <c r="O16" s="206"/>
      <c r="P16" s="206"/>
      <c r="Q16" s="206"/>
      <c r="S16" s="209"/>
    </row>
    <row r="17" spans="1:21" x14ac:dyDescent="0.2">
      <c r="A17" s="208"/>
      <c r="C17" s="210" t="s">
        <v>744</v>
      </c>
      <c r="E17" s="211">
        <v>59717</v>
      </c>
      <c r="G17" s="212" t="s">
        <v>745</v>
      </c>
      <c r="H17" s="212" t="s">
        <v>63</v>
      </c>
      <c r="I17" s="213">
        <v>-30</v>
      </c>
      <c r="K17" s="6">
        <v>5354917.29</v>
      </c>
      <c r="L17" s="20"/>
      <c r="M17" s="21">
        <v>493155</v>
      </c>
      <c r="N17" s="21"/>
      <c r="O17" s="21">
        <v>6468237</v>
      </c>
      <c r="P17" s="21"/>
      <c r="Q17" s="21">
        <v>155388</v>
      </c>
      <c r="S17" s="214">
        <v>2.9</v>
      </c>
      <c r="U17" s="215">
        <v>41.6</v>
      </c>
    </row>
    <row r="18" spans="1:21" x14ac:dyDescent="0.2">
      <c r="A18" s="208"/>
      <c r="C18" s="210" t="s">
        <v>746</v>
      </c>
      <c r="E18" s="211">
        <v>45657</v>
      </c>
      <c r="G18" s="212" t="s">
        <v>745</v>
      </c>
      <c r="H18" s="212" t="s">
        <v>63</v>
      </c>
      <c r="I18" s="213">
        <v>-7</v>
      </c>
      <c r="K18" s="6">
        <v>18754074.140000001</v>
      </c>
      <c r="L18" s="20"/>
      <c r="M18" s="21">
        <v>17220582</v>
      </c>
      <c r="N18" s="21"/>
      <c r="O18" s="21">
        <v>2846277</v>
      </c>
      <c r="P18" s="21"/>
      <c r="Q18" s="21">
        <v>636981</v>
      </c>
      <c r="S18" s="214">
        <v>3.4</v>
      </c>
      <c r="U18" s="215">
        <v>4.5</v>
      </c>
    </row>
    <row r="19" spans="1:21" x14ac:dyDescent="0.2">
      <c r="A19" s="208"/>
      <c r="C19" s="210" t="s">
        <v>747</v>
      </c>
      <c r="E19" s="211">
        <v>46934</v>
      </c>
      <c r="G19" s="212" t="s">
        <v>745</v>
      </c>
      <c r="H19" s="212" t="s">
        <v>63</v>
      </c>
      <c r="I19" s="213">
        <v>-7</v>
      </c>
      <c r="K19" s="6">
        <v>19795539.68</v>
      </c>
      <c r="L19" s="20"/>
      <c r="M19" s="21">
        <v>10207821</v>
      </c>
      <c r="N19" s="21"/>
      <c r="O19" s="21">
        <v>10973406</v>
      </c>
      <c r="P19" s="21"/>
      <c r="Q19" s="21">
        <v>1382559</v>
      </c>
      <c r="S19" s="214">
        <v>6.9841945324523733</v>
      </c>
      <c r="U19" s="215">
        <v>7.9</v>
      </c>
    </row>
    <row r="20" spans="1:21" x14ac:dyDescent="0.2">
      <c r="A20" s="208"/>
      <c r="C20" s="210" t="s">
        <v>748</v>
      </c>
      <c r="E20" s="211">
        <v>46934</v>
      </c>
      <c r="G20" s="212" t="s">
        <v>745</v>
      </c>
      <c r="H20" s="212" t="s">
        <v>63</v>
      </c>
      <c r="I20" s="213">
        <v>-7</v>
      </c>
      <c r="K20" s="6">
        <v>465.17</v>
      </c>
      <c r="L20" s="20"/>
      <c r="M20" s="21">
        <v>498</v>
      </c>
      <c r="N20" s="21"/>
      <c r="O20" s="21">
        <v>0</v>
      </c>
      <c r="P20" s="21"/>
      <c r="Q20" s="21">
        <v>0</v>
      </c>
      <c r="S20" s="214" t="s">
        <v>749</v>
      </c>
      <c r="U20" s="215" t="s">
        <v>749</v>
      </c>
    </row>
    <row r="21" spans="1:21" x14ac:dyDescent="0.2">
      <c r="A21" s="208"/>
      <c r="C21" s="210" t="s">
        <v>750</v>
      </c>
      <c r="E21" s="211">
        <v>50951</v>
      </c>
      <c r="G21" s="212" t="s">
        <v>745</v>
      </c>
      <c r="H21" s="212" t="s">
        <v>63</v>
      </c>
      <c r="I21" s="213">
        <v>-7</v>
      </c>
      <c r="K21" s="6">
        <v>27065032.870000001</v>
      </c>
      <c r="L21" s="20"/>
      <c r="M21" s="21">
        <v>20500404</v>
      </c>
      <c r="N21" s="21"/>
      <c r="O21" s="21">
        <v>8459181</v>
      </c>
      <c r="P21" s="21"/>
      <c r="Q21" s="21">
        <v>454769</v>
      </c>
      <c r="S21" s="214">
        <v>1.68</v>
      </c>
      <c r="U21" s="215">
        <v>18.600000000000001</v>
      </c>
    </row>
    <row r="22" spans="1:21" x14ac:dyDescent="0.2">
      <c r="A22" s="208"/>
      <c r="C22" s="210" t="s">
        <v>751</v>
      </c>
      <c r="E22" s="211">
        <v>50951</v>
      </c>
      <c r="G22" s="212" t="s">
        <v>745</v>
      </c>
      <c r="H22" s="212" t="s">
        <v>63</v>
      </c>
      <c r="I22" s="213">
        <v>-7</v>
      </c>
      <c r="K22" s="6">
        <v>135376.32999999999</v>
      </c>
      <c r="L22" s="20"/>
      <c r="M22" s="21">
        <v>144853</v>
      </c>
      <c r="N22" s="21"/>
      <c r="O22" s="21">
        <v>0</v>
      </c>
      <c r="P22" s="21"/>
      <c r="Q22" s="21">
        <v>0</v>
      </c>
      <c r="S22" s="214">
        <v>0</v>
      </c>
      <c r="U22" s="215">
        <v>0</v>
      </c>
    </row>
    <row r="23" spans="1:21" x14ac:dyDescent="0.2">
      <c r="A23" s="208"/>
      <c r="C23" s="210" t="s">
        <v>752</v>
      </c>
      <c r="E23" s="211">
        <v>50951</v>
      </c>
      <c r="G23" s="212" t="s">
        <v>745</v>
      </c>
      <c r="H23" s="212" t="s">
        <v>63</v>
      </c>
      <c r="I23" s="213">
        <v>-7</v>
      </c>
      <c r="K23" s="6">
        <v>72486969.510000005</v>
      </c>
      <c r="L23" s="20"/>
      <c r="M23" s="21">
        <v>42437364</v>
      </c>
      <c r="N23" s="21"/>
      <c r="O23" s="21">
        <v>35123693</v>
      </c>
      <c r="P23" s="21"/>
      <c r="Q23" s="21">
        <v>1888116</v>
      </c>
      <c r="S23" s="214">
        <v>2.6</v>
      </c>
      <c r="U23" s="215">
        <v>18.600000000000001</v>
      </c>
    </row>
    <row r="24" spans="1:21" x14ac:dyDescent="0.2">
      <c r="A24" s="208"/>
      <c r="C24" s="210" t="s">
        <v>753</v>
      </c>
      <c r="E24" s="211">
        <v>50951</v>
      </c>
      <c r="G24" s="212" t="s">
        <v>745</v>
      </c>
      <c r="H24" s="212" t="s">
        <v>63</v>
      </c>
      <c r="I24" s="213">
        <v>-7</v>
      </c>
      <c r="K24" s="6">
        <v>2476547.4500000002</v>
      </c>
      <c r="L24" s="20"/>
      <c r="M24" s="21">
        <v>2295887</v>
      </c>
      <c r="N24" s="21"/>
      <c r="O24" s="21">
        <v>354019</v>
      </c>
      <c r="P24" s="21"/>
      <c r="Q24" s="21">
        <v>19064</v>
      </c>
      <c r="S24" s="214">
        <v>0.77</v>
      </c>
      <c r="U24" s="215">
        <v>18.600000000000001</v>
      </c>
    </row>
    <row r="25" spans="1:21" x14ac:dyDescent="0.2">
      <c r="A25" s="208"/>
      <c r="C25" s="210" t="s">
        <v>754</v>
      </c>
      <c r="E25" s="211">
        <v>53143</v>
      </c>
      <c r="G25" s="212" t="s">
        <v>745</v>
      </c>
      <c r="H25" s="212" t="s">
        <v>63</v>
      </c>
      <c r="I25" s="213">
        <v>-11</v>
      </c>
      <c r="K25" s="6">
        <v>107923782.41</v>
      </c>
      <c r="L25" s="20"/>
      <c r="M25" s="21">
        <v>66792233</v>
      </c>
      <c r="N25" s="21"/>
      <c r="O25" s="21">
        <v>53003165</v>
      </c>
      <c r="P25" s="21"/>
      <c r="Q25" s="21">
        <v>2195181</v>
      </c>
      <c r="S25" s="214">
        <v>2.0299999999999998</v>
      </c>
      <c r="U25" s="215">
        <v>24.1</v>
      </c>
    </row>
    <row r="26" spans="1:21" x14ac:dyDescent="0.2">
      <c r="A26" s="208"/>
      <c r="C26" s="210" t="s">
        <v>755</v>
      </c>
      <c r="E26" s="211">
        <v>53143</v>
      </c>
      <c r="G26" s="212" t="s">
        <v>745</v>
      </c>
      <c r="H26" s="212" t="s">
        <v>63</v>
      </c>
      <c r="I26" s="213">
        <v>-11</v>
      </c>
      <c r="K26" s="6">
        <v>889015.22</v>
      </c>
      <c r="L26" s="20"/>
      <c r="M26" s="21">
        <v>157715</v>
      </c>
      <c r="N26" s="21"/>
      <c r="O26" s="21">
        <v>829092</v>
      </c>
      <c r="P26" s="21"/>
      <c r="Q26" s="21">
        <v>33727</v>
      </c>
      <c r="S26" s="214">
        <v>3.79</v>
      </c>
      <c r="U26" s="215">
        <v>24.6</v>
      </c>
    </row>
    <row r="27" spans="1:21" x14ac:dyDescent="0.2">
      <c r="A27" s="208"/>
      <c r="C27" s="210" t="s">
        <v>94</v>
      </c>
      <c r="E27" s="211">
        <v>60813</v>
      </c>
      <c r="G27" s="212" t="s">
        <v>745</v>
      </c>
      <c r="H27" s="212" t="s">
        <v>63</v>
      </c>
      <c r="I27" s="213">
        <v>-11</v>
      </c>
      <c r="K27" s="6">
        <v>18610042.760000002</v>
      </c>
      <c r="L27" s="20"/>
      <c r="M27" s="21">
        <v>3207677</v>
      </c>
      <c r="N27" s="21"/>
      <c r="O27" s="21">
        <v>17449470</v>
      </c>
      <c r="P27" s="21"/>
      <c r="Q27" s="21">
        <v>394184</v>
      </c>
      <c r="S27" s="214">
        <v>2.12</v>
      </c>
      <c r="U27" s="215">
        <v>44.3</v>
      </c>
    </row>
    <row r="28" spans="1:21" x14ac:dyDescent="0.2">
      <c r="A28" s="208"/>
      <c r="C28" s="210" t="s">
        <v>95</v>
      </c>
      <c r="E28" s="211">
        <v>60813</v>
      </c>
      <c r="G28" s="212" t="s">
        <v>745</v>
      </c>
      <c r="H28" s="212" t="s">
        <v>63</v>
      </c>
      <c r="I28" s="213">
        <v>-11</v>
      </c>
      <c r="K28" s="6">
        <v>252621.17</v>
      </c>
      <c r="L28" s="20"/>
      <c r="M28" s="21">
        <v>18405</v>
      </c>
      <c r="N28" s="21"/>
      <c r="O28" s="21">
        <v>262004</v>
      </c>
      <c r="P28" s="21"/>
      <c r="Q28" s="21">
        <v>5886</v>
      </c>
      <c r="S28" s="214">
        <v>2.33</v>
      </c>
      <c r="U28" s="215">
        <v>44.5</v>
      </c>
    </row>
    <row r="29" spans="1:21" x14ac:dyDescent="0.2">
      <c r="A29" s="208"/>
      <c r="C29" s="210" t="s">
        <v>171</v>
      </c>
      <c r="E29" s="211">
        <v>60813</v>
      </c>
      <c r="G29" s="212" t="s">
        <v>745</v>
      </c>
      <c r="H29" s="212" t="s">
        <v>63</v>
      </c>
      <c r="I29" s="213">
        <v>-5</v>
      </c>
      <c r="K29" s="23">
        <v>745718.89</v>
      </c>
      <c r="L29" s="20"/>
      <c r="M29" s="21">
        <v>21047</v>
      </c>
      <c r="N29" s="21"/>
      <c r="O29" s="21">
        <v>761958</v>
      </c>
      <c r="P29" s="21"/>
      <c r="Q29" s="21">
        <v>17088</v>
      </c>
      <c r="S29" s="214">
        <v>2.29</v>
      </c>
      <c r="U29" s="215">
        <v>44.6</v>
      </c>
    </row>
    <row r="30" spans="1:21" x14ac:dyDescent="0.2">
      <c r="A30" s="208"/>
      <c r="E30" s="212"/>
      <c r="G30" s="212"/>
      <c r="H30" s="212"/>
      <c r="I30" s="213"/>
      <c r="K30" s="6"/>
      <c r="M30" s="216"/>
      <c r="N30" s="206"/>
      <c r="O30" s="216"/>
      <c r="P30" s="206"/>
      <c r="Q30" s="216"/>
      <c r="S30" s="217"/>
      <c r="U30" s="218"/>
    </row>
    <row r="31" spans="1:21" x14ac:dyDescent="0.2">
      <c r="A31" s="208"/>
      <c r="C31" s="219" t="s">
        <v>24</v>
      </c>
      <c r="E31" s="212"/>
      <c r="G31" s="212"/>
      <c r="H31" s="212"/>
      <c r="I31" s="213"/>
      <c r="K31" s="6">
        <f>+SUBTOTAL(9,K17:K30)</f>
        <v>274490102.88999999</v>
      </c>
      <c r="M31" s="206">
        <f>+SUBTOTAL(9,M17:M30)</f>
        <v>163497641</v>
      </c>
      <c r="N31" s="206"/>
      <c r="O31" s="206">
        <f>+SUBTOTAL(9,O17:O30)</f>
        <v>136530502</v>
      </c>
      <c r="P31" s="206"/>
      <c r="Q31" s="206">
        <f>+SUBTOTAL(9,Q17:Q30)</f>
        <v>7182943</v>
      </c>
      <c r="S31" s="214">
        <f>ROUND(Q31/K31*100,2)</f>
        <v>2.62</v>
      </c>
      <c r="U31" s="215">
        <f>IF(Q31=0,"-     ",ROUND(O31/Q31,1))</f>
        <v>19</v>
      </c>
    </row>
    <row r="32" spans="1:21" x14ac:dyDescent="0.2">
      <c r="S32" s="209"/>
      <c r="U32" s="220"/>
    </row>
    <row r="33" spans="1:21" x14ac:dyDescent="0.2">
      <c r="A33" s="208">
        <v>311.2</v>
      </c>
      <c r="C33" s="177" t="s">
        <v>756</v>
      </c>
      <c r="E33" s="212"/>
      <c r="G33" s="212"/>
      <c r="H33" s="212"/>
      <c r="I33" s="213"/>
      <c r="K33" s="6"/>
      <c r="M33" s="206"/>
      <c r="N33" s="206"/>
      <c r="O33" s="206"/>
      <c r="P33" s="206"/>
      <c r="Q33" s="206"/>
      <c r="S33" s="214"/>
      <c r="U33" s="215"/>
    </row>
    <row r="34" spans="1:21" x14ac:dyDescent="0.2">
      <c r="A34" s="208"/>
      <c r="C34" s="210" t="s">
        <v>757</v>
      </c>
      <c r="E34" s="211" t="s">
        <v>266</v>
      </c>
      <c r="G34" s="212" t="s">
        <v>745</v>
      </c>
      <c r="H34" s="212" t="s">
        <v>63</v>
      </c>
      <c r="I34" s="213">
        <v>-10</v>
      </c>
      <c r="K34" s="6">
        <v>65888.59</v>
      </c>
      <c r="L34" s="20"/>
      <c r="M34" s="21">
        <v>72477</v>
      </c>
      <c r="N34" s="21"/>
      <c r="O34" s="21">
        <v>0</v>
      </c>
      <c r="P34" s="21"/>
      <c r="Q34" s="21">
        <v>0</v>
      </c>
      <c r="S34" s="214">
        <v>0</v>
      </c>
      <c r="U34" s="215">
        <v>0</v>
      </c>
    </row>
    <row r="35" spans="1:21" x14ac:dyDescent="0.2">
      <c r="A35" s="208"/>
      <c r="C35" s="210" t="s">
        <v>758</v>
      </c>
      <c r="E35" s="211" t="s">
        <v>266</v>
      </c>
      <c r="G35" s="212" t="s">
        <v>745</v>
      </c>
      <c r="H35" s="212" t="s">
        <v>63</v>
      </c>
      <c r="I35" s="213">
        <v>-10</v>
      </c>
      <c r="K35" s="6">
        <v>373.59</v>
      </c>
      <c r="L35" s="20"/>
      <c r="M35" s="21">
        <v>411</v>
      </c>
      <c r="N35" s="21"/>
      <c r="O35" s="21">
        <v>0</v>
      </c>
      <c r="P35" s="21"/>
      <c r="Q35" s="21">
        <v>0</v>
      </c>
      <c r="S35" s="214">
        <v>0</v>
      </c>
      <c r="U35" s="215">
        <v>0</v>
      </c>
    </row>
    <row r="36" spans="1:21" x14ac:dyDescent="0.2">
      <c r="A36" s="208"/>
      <c r="C36" s="210" t="s">
        <v>759</v>
      </c>
      <c r="E36" s="211" t="s">
        <v>266</v>
      </c>
      <c r="G36" s="212" t="s">
        <v>745</v>
      </c>
      <c r="H36" s="212" t="s">
        <v>63</v>
      </c>
      <c r="I36" s="213">
        <v>-10</v>
      </c>
      <c r="K36" s="6">
        <v>249.15</v>
      </c>
      <c r="L36" s="20"/>
      <c r="M36" s="21">
        <v>274</v>
      </c>
      <c r="N36" s="21"/>
      <c r="O36" s="21">
        <v>0</v>
      </c>
      <c r="P36" s="21"/>
      <c r="Q36" s="21">
        <v>0</v>
      </c>
      <c r="S36" s="214">
        <v>0</v>
      </c>
      <c r="U36" s="215">
        <v>0</v>
      </c>
    </row>
    <row r="37" spans="1:21" x14ac:dyDescent="0.2">
      <c r="A37" s="208"/>
      <c r="C37" s="210" t="s">
        <v>760</v>
      </c>
      <c r="E37" s="211" t="s">
        <v>266</v>
      </c>
      <c r="G37" s="212" t="s">
        <v>745</v>
      </c>
      <c r="H37" s="212" t="s">
        <v>63</v>
      </c>
      <c r="I37" s="213">
        <v>-10</v>
      </c>
      <c r="K37" s="6">
        <v>491.62</v>
      </c>
      <c r="L37" s="20"/>
      <c r="M37" s="21">
        <v>541</v>
      </c>
      <c r="N37" s="21"/>
      <c r="O37" s="21">
        <v>0</v>
      </c>
      <c r="P37" s="21"/>
      <c r="Q37" s="21">
        <v>0</v>
      </c>
      <c r="S37" s="214">
        <v>0</v>
      </c>
      <c r="U37" s="215">
        <v>0</v>
      </c>
    </row>
    <row r="38" spans="1:21" x14ac:dyDescent="0.2">
      <c r="A38" s="208"/>
      <c r="C38" s="210" t="s">
        <v>761</v>
      </c>
      <c r="E38" s="211" t="s">
        <v>266</v>
      </c>
      <c r="G38" s="212" t="s">
        <v>745</v>
      </c>
      <c r="H38" s="212" t="s">
        <v>63</v>
      </c>
      <c r="I38" s="213">
        <v>-10</v>
      </c>
      <c r="K38" s="6">
        <v>17565.79</v>
      </c>
      <c r="L38" s="20"/>
      <c r="M38" s="21">
        <v>19322</v>
      </c>
      <c r="N38" s="21"/>
      <c r="O38" s="21">
        <v>0</v>
      </c>
      <c r="P38" s="21"/>
      <c r="Q38" s="21">
        <v>0</v>
      </c>
      <c r="S38" s="214">
        <v>0</v>
      </c>
      <c r="U38" s="215">
        <v>0</v>
      </c>
    </row>
    <row r="39" spans="1:21" x14ac:dyDescent="0.2">
      <c r="A39" s="208"/>
      <c r="C39" s="210" t="s">
        <v>762</v>
      </c>
      <c r="E39" s="211" t="s">
        <v>266</v>
      </c>
      <c r="G39" s="212" t="s">
        <v>745</v>
      </c>
      <c r="H39" s="212" t="s">
        <v>63</v>
      </c>
      <c r="I39" s="213">
        <v>-10</v>
      </c>
      <c r="K39" s="6">
        <v>204433.27</v>
      </c>
      <c r="L39" s="20"/>
      <c r="M39" s="21">
        <v>224877</v>
      </c>
      <c r="N39" s="21"/>
      <c r="O39" s="21">
        <v>0</v>
      </c>
      <c r="P39" s="21"/>
      <c r="Q39" s="21">
        <v>0</v>
      </c>
      <c r="S39" s="214">
        <v>0</v>
      </c>
      <c r="U39" s="215">
        <v>0</v>
      </c>
    </row>
    <row r="40" spans="1:21" x14ac:dyDescent="0.2">
      <c r="A40" s="208"/>
      <c r="C40" s="210" t="s">
        <v>763</v>
      </c>
      <c r="E40" s="211" t="s">
        <v>266</v>
      </c>
      <c r="G40" s="212" t="s">
        <v>745</v>
      </c>
      <c r="H40" s="212" t="s">
        <v>63</v>
      </c>
      <c r="I40" s="213">
        <v>-10</v>
      </c>
      <c r="K40" s="23">
        <v>7993797.6600000001</v>
      </c>
      <c r="L40" s="20"/>
      <c r="M40" s="65">
        <v>8793177</v>
      </c>
      <c r="N40" s="21"/>
      <c r="O40" s="65">
        <v>0</v>
      </c>
      <c r="P40" s="21"/>
      <c r="Q40" s="65">
        <v>0</v>
      </c>
      <c r="S40" s="214">
        <v>0</v>
      </c>
      <c r="U40" s="215">
        <v>0</v>
      </c>
    </row>
    <row r="41" spans="1:21" x14ac:dyDescent="0.2">
      <c r="A41" s="208"/>
      <c r="C41" s="219"/>
      <c r="E41" s="212"/>
      <c r="G41" s="212"/>
      <c r="H41" s="212"/>
      <c r="I41" s="213"/>
      <c r="K41" s="6"/>
      <c r="M41" s="206"/>
      <c r="N41" s="206"/>
      <c r="O41" s="206"/>
      <c r="P41" s="206"/>
      <c r="Q41" s="206"/>
      <c r="S41" s="214"/>
      <c r="U41" s="215"/>
    </row>
    <row r="42" spans="1:21" x14ac:dyDescent="0.2">
      <c r="A42" s="208"/>
      <c r="C42" s="219" t="s">
        <v>161</v>
      </c>
      <c r="E42" s="212"/>
      <c r="G42" s="212"/>
      <c r="H42" s="212"/>
      <c r="I42" s="213"/>
      <c r="K42" s="6">
        <f>+SUBTOTAL(9,K34:K41)</f>
        <v>8282799.6699999999</v>
      </c>
      <c r="M42" s="206">
        <f>+SUBTOTAL(9,M34:M41)</f>
        <v>9111079</v>
      </c>
      <c r="N42" s="206"/>
      <c r="O42" s="206">
        <f>+SUBTOTAL(9,O34:O41)</f>
        <v>0</v>
      </c>
      <c r="P42" s="206"/>
      <c r="Q42" s="206">
        <f>+SUBTOTAL(9,Q34:Q41)</f>
        <v>0</v>
      </c>
      <c r="S42" s="214">
        <f>ROUND(Q42/K42*100,2)</f>
        <v>0</v>
      </c>
      <c r="U42" s="215">
        <v>0</v>
      </c>
    </row>
    <row r="43" spans="1:21" x14ac:dyDescent="0.2">
      <c r="A43" s="208"/>
      <c r="C43" s="219"/>
      <c r="E43" s="212"/>
      <c r="G43" s="212"/>
      <c r="H43" s="212"/>
      <c r="I43" s="213"/>
      <c r="K43" s="6"/>
      <c r="M43" s="206"/>
      <c r="N43" s="206"/>
      <c r="O43" s="206"/>
      <c r="P43" s="206"/>
      <c r="Q43" s="206"/>
      <c r="S43" s="214"/>
      <c r="U43" s="215"/>
    </row>
    <row r="44" spans="1:21" x14ac:dyDescent="0.2">
      <c r="A44" s="208">
        <v>312</v>
      </c>
      <c r="C44" s="177" t="s">
        <v>25</v>
      </c>
      <c r="K44" s="6"/>
      <c r="M44" s="206"/>
      <c r="N44" s="206"/>
      <c r="O44" s="206"/>
      <c r="P44" s="206"/>
      <c r="Q44" s="206"/>
      <c r="S44" s="209"/>
      <c r="U44" s="220"/>
    </row>
    <row r="45" spans="1:21" x14ac:dyDescent="0.2">
      <c r="A45" s="208"/>
      <c r="C45" s="210" t="s">
        <v>764</v>
      </c>
      <c r="E45" s="211">
        <v>45657</v>
      </c>
      <c r="G45" s="212" t="s">
        <v>765</v>
      </c>
      <c r="H45" s="212" t="s">
        <v>63</v>
      </c>
      <c r="I45" s="213">
        <v>-7</v>
      </c>
      <c r="K45" s="6">
        <v>184942673.71000001</v>
      </c>
      <c r="L45" s="20"/>
      <c r="M45" s="21">
        <v>58284730</v>
      </c>
      <c r="N45" s="21"/>
      <c r="O45" s="21">
        <v>139603931</v>
      </c>
      <c r="P45" s="21"/>
      <c r="Q45" s="21">
        <v>31484371</v>
      </c>
      <c r="S45" s="214">
        <v>17.02</v>
      </c>
      <c r="U45" s="215">
        <v>4.4000000000000004</v>
      </c>
    </row>
    <row r="46" spans="1:21" x14ac:dyDescent="0.2">
      <c r="A46" s="208"/>
      <c r="C46" s="210" t="s">
        <v>766</v>
      </c>
      <c r="E46" s="211">
        <v>45657</v>
      </c>
      <c r="G46" s="212" t="s">
        <v>765</v>
      </c>
      <c r="H46" s="212" t="s">
        <v>63</v>
      </c>
      <c r="I46" s="213">
        <v>-7</v>
      </c>
      <c r="K46" s="6">
        <v>16811976.82</v>
      </c>
      <c r="L46" s="20"/>
      <c r="M46" s="21">
        <v>9504810</v>
      </c>
      <c r="N46" s="21"/>
      <c r="O46" s="21">
        <v>8484005</v>
      </c>
      <c r="P46" s="21"/>
      <c r="Q46" s="21">
        <v>1919445</v>
      </c>
      <c r="S46" s="214">
        <v>11.42</v>
      </c>
      <c r="U46" s="215">
        <v>4.4000000000000004</v>
      </c>
    </row>
    <row r="47" spans="1:21" x14ac:dyDescent="0.2">
      <c r="A47" s="208"/>
      <c r="C47" s="210" t="s">
        <v>767</v>
      </c>
      <c r="E47" s="211">
        <v>46934</v>
      </c>
      <c r="G47" s="212" t="s">
        <v>765</v>
      </c>
      <c r="H47" s="212" t="s">
        <v>63</v>
      </c>
      <c r="I47" s="213">
        <v>-7</v>
      </c>
      <c r="K47" s="6">
        <v>212884170.97999999</v>
      </c>
      <c r="L47" s="20"/>
      <c r="M47" s="21">
        <v>44545536</v>
      </c>
      <c r="N47" s="21"/>
      <c r="O47" s="21">
        <v>183240527</v>
      </c>
      <c r="P47" s="21"/>
      <c r="Q47" s="21">
        <v>23519677</v>
      </c>
      <c r="S47" s="214">
        <v>11.048109820344333</v>
      </c>
      <c r="U47" s="215">
        <v>7.8</v>
      </c>
    </row>
    <row r="48" spans="1:21" x14ac:dyDescent="0.2">
      <c r="A48" s="208"/>
      <c r="C48" s="210" t="s">
        <v>748</v>
      </c>
      <c r="E48" s="211">
        <v>46934</v>
      </c>
      <c r="G48" s="212" t="s">
        <v>765</v>
      </c>
      <c r="H48" s="212" t="s">
        <v>63</v>
      </c>
      <c r="I48" s="213">
        <v>-7</v>
      </c>
      <c r="K48" s="6">
        <v>113357088.47</v>
      </c>
      <c r="L48" s="20"/>
      <c r="M48" s="21">
        <v>12857330</v>
      </c>
      <c r="N48" s="21"/>
      <c r="O48" s="21">
        <v>108434755</v>
      </c>
      <c r="P48" s="21"/>
      <c r="Q48" s="21">
        <v>13866457</v>
      </c>
      <c r="S48" s="214">
        <v>12.232545125459678</v>
      </c>
      <c r="U48" s="215">
        <v>7.8</v>
      </c>
    </row>
    <row r="49" spans="1:21" x14ac:dyDescent="0.2">
      <c r="A49" s="208"/>
      <c r="C49" s="210" t="s">
        <v>768</v>
      </c>
      <c r="E49" s="211">
        <v>50951</v>
      </c>
      <c r="G49" s="212" t="s">
        <v>765</v>
      </c>
      <c r="H49" s="212" t="s">
        <v>63</v>
      </c>
      <c r="I49" s="213">
        <v>-7</v>
      </c>
      <c r="K49" s="6">
        <v>315305719.18000001</v>
      </c>
      <c r="L49" s="20"/>
      <c r="M49" s="21">
        <v>81467868</v>
      </c>
      <c r="N49" s="21"/>
      <c r="O49" s="21">
        <v>255909252</v>
      </c>
      <c r="P49" s="21"/>
      <c r="Q49" s="21">
        <v>14447980</v>
      </c>
      <c r="S49" s="214">
        <v>4.58</v>
      </c>
      <c r="U49" s="215">
        <v>17.7</v>
      </c>
    </row>
    <row r="50" spans="1:21" x14ac:dyDescent="0.2">
      <c r="A50" s="208"/>
      <c r="C50" s="210" t="s">
        <v>751</v>
      </c>
      <c r="E50" s="211">
        <v>50951</v>
      </c>
      <c r="G50" s="212" t="s">
        <v>765</v>
      </c>
      <c r="H50" s="212" t="s">
        <v>63</v>
      </c>
      <c r="I50" s="213">
        <v>-7</v>
      </c>
      <c r="K50" s="6">
        <v>149926264.34</v>
      </c>
      <c r="L50" s="20"/>
      <c r="M50" s="21">
        <v>13435495</v>
      </c>
      <c r="N50" s="21"/>
      <c r="O50" s="21">
        <v>146985608</v>
      </c>
      <c r="P50" s="21"/>
      <c r="Q50" s="21">
        <v>8189657</v>
      </c>
      <c r="S50" s="214">
        <v>5.46</v>
      </c>
      <c r="U50" s="215">
        <v>17.899999999999999</v>
      </c>
    </row>
    <row r="51" spans="1:21" x14ac:dyDescent="0.2">
      <c r="A51" s="208"/>
      <c r="C51" s="210" t="s">
        <v>769</v>
      </c>
      <c r="E51" s="211">
        <v>50951</v>
      </c>
      <c r="G51" s="212" t="s">
        <v>765</v>
      </c>
      <c r="H51" s="212" t="s">
        <v>63</v>
      </c>
      <c r="I51" s="213">
        <v>-7</v>
      </c>
      <c r="K51" s="6">
        <v>750135462.96000004</v>
      </c>
      <c r="L51" s="20"/>
      <c r="M51" s="21">
        <v>153552408</v>
      </c>
      <c r="N51" s="21"/>
      <c r="O51" s="21">
        <v>649092537</v>
      </c>
      <c r="P51" s="21"/>
      <c r="Q51" s="21">
        <v>36424039</v>
      </c>
      <c r="S51" s="214">
        <v>4.8600000000000003</v>
      </c>
      <c r="U51" s="215">
        <v>17.8</v>
      </c>
    </row>
    <row r="52" spans="1:21" x14ac:dyDescent="0.2">
      <c r="A52" s="208"/>
      <c r="C52" s="210" t="s">
        <v>753</v>
      </c>
      <c r="E52" s="211">
        <v>50951</v>
      </c>
      <c r="G52" s="212" t="s">
        <v>765</v>
      </c>
      <c r="H52" s="212" t="s">
        <v>63</v>
      </c>
      <c r="I52" s="213">
        <v>-7</v>
      </c>
      <c r="K52" s="6">
        <v>195689043.08000001</v>
      </c>
      <c r="L52" s="20"/>
      <c r="M52" s="21">
        <v>25457009</v>
      </c>
      <c r="N52" s="21"/>
      <c r="O52" s="21">
        <v>183930267</v>
      </c>
      <c r="P52" s="21"/>
      <c r="Q52" s="21">
        <v>10328183</v>
      </c>
      <c r="S52" s="214">
        <v>5.28</v>
      </c>
      <c r="U52" s="215">
        <v>17.8</v>
      </c>
    </row>
    <row r="53" spans="1:21" x14ac:dyDescent="0.2">
      <c r="A53" s="208"/>
      <c r="C53" s="210" t="s">
        <v>770</v>
      </c>
      <c r="E53" s="211">
        <v>53143</v>
      </c>
      <c r="G53" s="212" t="s">
        <v>765</v>
      </c>
      <c r="H53" s="212" t="s">
        <v>63</v>
      </c>
      <c r="I53" s="213">
        <v>-11</v>
      </c>
      <c r="K53" s="6">
        <v>325309086.38</v>
      </c>
      <c r="L53" s="20"/>
      <c r="M53" s="21">
        <v>92670973</v>
      </c>
      <c r="N53" s="21"/>
      <c r="O53" s="21">
        <v>268422113</v>
      </c>
      <c r="P53" s="21"/>
      <c r="Q53" s="21">
        <v>11993637</v>
      </c>
      <c r="S53" s="214">
        <v>3.69</v>
      </c>
      <c r="U53" s="215">
        <v>22.4</v>
      </c>
    </row>
    <row r="54" spans="1:21" x14ac:dyDescent="0.2">
      <c r="A54" s="208"/>
      <c r="C54" s="210" t="s">
        <v>755</v>
      </c>
      <c r="E54" s="211">
        <v>53143</v>
      </c>
      <c r="G54" s="212" t="s">
        <v>765</v>
      </c>
      <c r="H54" s="212" t="s">
        <v>63</v>
      </c>
      <c r="I54" s="213">
        <v>-11</v>
      </c>
      <c r="K54" s="6">
        <v>68153675.060000002</v>
      </c>
      <c r="L54" s="20"/>
      <c r="M54" s="21">
        <v>30812888</v>
      </c>
      <c r="N54" s="21"/>
      <c r="O54" s="21">
        <v>44837691</v>
      </c>
      <c r="P54" s="21"/>
      <c r="Q54" s="21">
        <v>2055200</v>
      </c>
      <c r="S54" s="214">
        <v>3.02</v>
      </c>
      <c r="U54" s="215">
        <v>21.8</v>
      </c>
    </row>
    <row r="55" spans="1:21" x14ac:dyDescent="0.2">
      <c r="A55" s="208"/>
      <c r="C55" s="210" t="s">
        <v>771</v>
      </c>
      <c r="E55" s="211">
        <v>60813</v>
      </c>
      <c r="G55" s="212" t="s">
        <v>765</v>
      </c>
      <c r="H55" s="212" t="s">
        <v>63</v>
      </c>
      <c r="I55" s="213">
        <v>-11</v>
      </c>
      <c r="K55" s="6">
        <v>286919491.13999999</v>
      </c>
      <c r="L55" s="20"/>
      <c r="M55" s="21">
        <v>28314449</v>
      </c>
      <c r="N55" s="21"/>
      <c r="O55" s="21">
        <v>290166186</v>
      </c>
      <c r="P55" s="21"/>
      <c r="Q55" s="21">
        <v>7523198</v>
      </c>
      <c r="S55" s="214">
        <v>2.62</v>
      </c>
      <c r="U55" s="215">
        <v>38.6</v>
      </c>
    </row>
    <row r="56" spans="1:21" x14ac:dyDescent="0.2">
      <c r="A56" s="208"/>
      <c r="C56" s="210" t="s">
        <v>95</v>
      </c>
      <c r="E56" s="211">
        <v>60813</v>
      </c>
      <c r="G56" s="212" t="s">
        <v>765</v>
      </c>
      <c r="H56" s="212" t="s">
        <v>63</v>
      </c>
      <c r="I56" s="213">
        <v>-11</v>
      </c>
      <c r="K56" s="23">
        <v>15352427.57</v>
      </c>
      <c r="L56" s="20"/>
      <c r="M56" s="21">
        <v>3948518</v>
      </c>
      <c r="N56" s="21"/>
      <c r="O56" s="21">
        <v>13092677</v>
      </c>
      <c r="P56" s="21"/>
      <c r="Q56" s="21">
        <v>346489</v>
      </c>
      <c r="S56" s="214">
        <v>2.2599999999999998</v>
      </c>
      <c r="U56" s="215">
        <v>37.799999999999997</v>
      </c>
    </row>
    <row r="57" spans="1:21" x14ac:dyDescent="0.2">
      <c r="A57" s="208"/>
      <c r="E57" s="212"/>
      <c r="G57" s="212"/>
      <c r="H57" s="212"/>
      <c r="I57" s="213"/>
      <c r="K57" s="6"/>
      <c r="M57" s="216"/>
      <c r="N57" s="206"/>
      <c r="O57" s="216"/>
      <c r="P57" s="206"/>
      <c r="Q57" s="216"/>
      <c r="S57" s="217"/>
      <c r="U57" s="218"/>
    </row>
    <row r="58" spans="1:21" x14ac:dyDescent="0.2">
      <c r="A58" s="208"/>
      <c r="C58" s="219" t="s">
        <v>26</v>
      </c>
      <c r="E58" s="212"/>
      <c r="G58" s="212"/>
      <c r="H58" s="212"/>
      <c r="I58" s="213"/>
      <c r="K58" s="6">
        <f>+SUBTOTAL(9,K45:K57)</f>
        <v>2634787079.6900001</v>
      </c>
      <c r="M58" s="206">
        <f>+SUBTOTAL(9,M45:M57)</f>
        <v>554852014</v>
      </c>
      <c r="N58" s="206"/>
      <c r="O58" s="206">
        <f>+SUBTOTAL(9,O45:O57)</f>
        <v>2292199549</v>
      </c>
      <c r="P58" s="206"/>
      <c r="Q58" s="206">
        <f>+SUBTOTAL(9,Q45:Q57)</f>
        <v>162098333</v>
      </c>
      <c r="S58" s="214">
        <f>ROUND(Q58/K58*100,2)</f>
        <v>6.15</v>
      </c>
      <c r="U58" s="215">
        <f>IF(Q58=0,"-     ",ROUND(O58/Q58,1))</f>
        <v>14.1</v>
      </c>
    </row>
    <row r="59" spans="1:21" x14ac:dyDescent="0.2">
      <c r="A59" s="208"/>
      <c r="C59" s="219"/>
      <c r="E59" s="212"/>
      <c r="G59" s="212"/>
      <c r="H59" s="212"/>
      <c r="I59" s="213"/>
      <c r="K59" s="6"/>
      <c r="M59" s="206"/>
      <c r="N59" s="206"/>
      <c r="O59" s="206"/>
      <c r="P59" s="206"/>
      <c r="Q59" s="206"/>
      <c r="S59" s="214"/>
      <c r="U59" s="215"/>
    </row>
    <row r="60" spans="1:21" x14ac:dyDescent="0.2">
      <c r="S60" s="209"/>
      <c r="U60" s="220"/>
    </row>
    <row r="61" spans="1:21" x14ac:dyDescent="0.2">
      <c r="A61" s="208">
        <v>312.10000000000002</v>
      </c>
      <c r="C61" s="177" t="s">
        <v>772</v>
      </c>
      <c r="E61" s="212"/>
      <c r="G61" s="212"/>
      <c r="H61" s="212"/>
      <c r="I61" s="213"/>
      <c r="K61" s="6"/>
      <c r="M61" s="206"/>
      <c r="N61" s="206"/>
      <c r="O61" s="206"/>
      <c r="P61" s="206"/>
      <c r="Q61" s="206"/>
      <c r="S61" s="214"/>
      <c r="U61" s="215"/>
    </row>
    <row r="62" spans="1:21" x14ac:dyDescent="0.2">
      <c r="A62" s="208"/>
      <c r="C62" s="221" t="s">
        <v>773</v>
      </c>
      <c r="E62" s="211">
        <v>44347</v>
      </c>
      <c r="G62" s="212" t="s">
        <v>211</v>
      </c>
      <c r="H62" s="212" t="s">
        <v>63</v>
      </c>
      <c r="I62" s="213">
        <v>0</v>
      </c>
      <c r="K62" s="17">
        <v>411750.29</v>
      </c>
      <c r="L62" s="102"/>
      <c r="M62" s="99">
        <v>399686</v>
      </c>
      <c r="N62" s="99"/>
      <c r="O62" s="99">
        <v>12064</v>
      </c>
      <c r="P62" s="99"/>
      <c r="Q62" s="99">
        <v>12064</v>
      </c>
      <c r="R62" s="222"/>
      <c r="S62" s="223" t="s">
        <v>134</v>
      </c>
      <c r="T62" s="222"/>
      <c r="U62" s="224" t="s">
        <v>134</v>
      </c>
    </row>
    <row r="63" spans="1:21" x14ac:dyDescent="0.2">
      <c r="A63" s="208"/>
      <c r="C63" s="221" t="s">
        <v>774</v>
      </c>
      <c r="E63" s="211">
        <v>45565</v>
      </c>
      <c r="G63" s="212" t="s">
        <v>211</v>
      </c>
      <c r="H63" s="212" t="s">
        <v>63</v>
      </c>
      <c r="I63" s="213">
        <v>0</v>
      </c>
      <c r="K63" s="17">
        <v>4846362.74</v>
      </c>
      <c r="L63" s="102"/>
      <c r="M63" s="99">
        <v>4469130</v>
      </c>
      <c r="N63" s="99"/>
      <c r="O63" s="99">
        <v>377233</v>
      </c>
      <c r="P63" s="99"/>
      <c r="Q63" s="99">
        <v>91112</v>
      </c>
      <c r="R63" s="222"/>
      <c r="S63" s="223" t="s">
        <v>134</v>
      </c>
      <c r="T63" s="222"/>
      <c r="U63" s="224" t="s">
        <v>134</v>
      </c>
    </row>
    <row r="64" spans="1:21" s="222" customFormat="1" x14ac:dyDescent="0.2">
      <c r="A64" s="225"/>
      <c r="B64" s="226"/>
      <c r="C64" s="227" t="s">
        <v>775</v>
      </c>
      <c r="E64" s="228">
        <v>45199</v>
      </c>
      <c r="G64" s="229" t="s">
        <v>211</v>
      </c>
      <c r="H64" s="229" t="s">
        <v>63</v>
      </c>
      <c r="I64" s="230">
        <v>0</v>
      </c>
      <c r="K64" s="23">
        <v>5057242.5</v>
      </c>
      <c r="L64" s="102"/>
      <c r="M64" s="65">
        <v>4767144</v>
      </c>
      <c r="N64" s="99"/>
      <c r="O64" s="65">
        <v>290098</v>
      </c>
      <c r="P64" s="99"/>
      <c r="Q64" s="65">
        <v>90525</v>
      </c>
      <c r="S64" s="223" t="s">
        <v>134</v>
      </c>
      <c r="U64" s="224" t="s">
        <v>134</v>
      </c>
    </row>
    <row r="65" spans="1:21" x14ac:dyDescent="0.2">
      <c r="A65" s="208"/>
      <c r="C65" s="219"/>
      <c r="E65" s="212"/>
      <c r="G65" s="212"/>
      <c r="H65" s="212"/>
      <c r="I65" s="213"/>
      <c r="K65" s="6"/>
      <c r="M65" s="206"/>
      <c r="N65" s="206"/>
      <c r="O65" s="206"/>
      <c r="P65" s="206"/>
      <c r="Q65" s="206"/>
      <c r="S65" s="214"/>
      <c r="U65" s="215"/>
    </row>
    <row r="66" spans="1:21" s="222" customFormat="1" x14ac:dyDescent="0.2">
      <c r="A66" s="225"/>
      <c r="B66" s="226"/>
      <c r="C66" s="231" t="s">
        <v>158</v>
      </c>
      <c r="E66" s="229"/>
      <c r="G66" s="229"/>
      <c r="H66" s="229"/>
      <c r="I66" s="230"/>
      <c r="K66" s="17">
        <f>+SUBTOTAL(9,K62:K65)</f>
        <v>10315355.530000001</v>
      </c>
      <c r="M66" s="232">
        <f>+SUBTOTAL(9,M62:M65)</f>
        <v>9635960</v>
      </c>
      <c r="N66" s="232"/>
      <c r="O66" s="232">
        <f>+SUBTOTAL(9,O62:O65)</f>
        <v>679395</v>
      </c>
      <c r="P66" s="232"/>
      <c r="Q66" s="232">
        <f>+SUBTOTAL(9,Q62:Q65)</f>
        <v>193701</v>
      </c>
      <c r="S66" s="223" t="s">
        <v>134</v>
      </c>
      <c r="U66" s="224" t="s">
        <v>134</v>
      </c>
    </row>
    <row r="67" spans="1:21" x14ac:dyDescent="0.2">
      <c r="A67" s="208"/>
      <c r="C67" s="219"/>
      <c r="E67" s="212"/>
      <c r="G67" s="212"/>
      <c r="H67" s="212"/>
      <c r="I67" s="213"/>
      <c r="K67" s="17"/>
      <c r="M67" s="232"/>
      <c r="N67" s="206"/>
      <c r="O67" s="232"/>
      <c r="P67" s="206"/>
      <c r="Q67" s="232"/>
      <c r="S67" s="214"/>
      <c r="U67" s="215"/>
    </row>
    <row r="68" spans="1:21" x14ac:dyDescent="0.2">
      <c r="A68" s="208">
        <v>314</v>
      </c>
      <c r="C68" s="177" t="s">
        <v>27</v>
      </c>
      <c r="K68" s="6"/>
      <c r="M68" s="206"/>
      <c r="N68" s="206"/>
      <c r="O68" s="206"/>
      <c r="P68" s="206"/>
      <c r="Q68" s="206"/>
      <c r="S68" s="209"/>
      <c r="U68" s="220"/>
    </row>
    <row r="69" spans="1:21" x14ac:dyDescent="0.2">
      <c r="A69" s="208"/>
      <c r="C69" s="210" t="s">
        <v>746</v>
      </c>
      <c r="E69" s="211">
        <v>45657</v>
      </c>
      <c r="G69" s="212" t="s">
        <v>776</v>
      </c>
      <c r="H69" s="212" t="s">
        <v>63</v>
      </c>
      <c r="I69" s="213">
        <v>-7</v>
      </c>
      <c r="K69" s="6">
        <v>27258907.359999999</v>
      </c>
      <c r="L69" s="20"/>
      <c r="M69" s="21">
        <v>12185078</v>
      </c>
      <c r="N69" s="21"/>
      <c r="O69" s="21">
        <v>16981953</v>
      </c>
      <c r="P69" s="21"/>
      <c r="Q69" s="21">
        <v>3827531</v>
      </c>
      <c r="S69" s="214">
        <v>14.04</v>
      </c>
      <c r="U69" s="215">
        <v>4.4000000000000004</v>
      </c>
    </row>
    <row r="70" spans="1:21" x14ac:dyDescent="0.2">
      <c r="A70" s="208"/>
      <c r="C70" s="210" t="s">
        <v>747</v>
      </c>
      <c r="E70" s="211">
        <v>46934</v>
      </c>
      <c r="G70" s="212" t="s">
        <v>776</v>
      </c>
      <c r="H70" s="212" t="s">
        <v>63</v>
      </c>
      <c r="I70" s="213">
        <v>-7</v>
      </c>
      <c r="K70" s="6">
        <v>31310218</v>
      </c>
      <c r="L70" s="20"/>
      <c r="M70" s="21">
        <v>12895686</v>
      </c>
      <c r="N70" s="21"/>
      <c r="O70" s="21">
        <v>20606247</v>
      </c>
      <c r="P70" s="21"/>
      <c r="Q70" s="21">
        <v>2634635</v>
      </c>
      <c r="S70" s="214">
        <v>8.414617234539854</v>
      </c>
      <c r="U70" s="215">
        <v>7.8</v>
      </c>
    </row>
    <row r="71" spans="1:21" x14ac:dyDescent="0.2">
      <c r="A71" s="208"/>
      <c r="C71" s="210" t="s">
        <v>750</v>
      </c>
      <c r="E71" s="211">
        <v>50951</v>
      </c>
      <c r="G71" s="212" t="s">
        <v>776</v>
      </c>
      <c r="H71" s="212" t="s">
        <v>63</v>
      </c>
      <c r="I71" s="213">
        <v>-7</v>
      </c>
      <c r="K71" s="6">
        <v>40689104.189999998</v>
      </c>
      <c r="L71" s="20"/>
      <c r="M71" s="21">
        <v>19513757</v>
      </c>
      <c r="N71" s="21"/>
      <c r="O71" s="21">
        <v>24023584</v>
      </c>
      <c r="P71" s="21"/>
      <c r="Q71" s="21">
        <v>1332365</v>
      </c>
      <c r="S71" s="214">
        <v>3.27</v>
      </c>
      <c r="U71" s="215">
        <v>18</v>
      </c>
    </row>
    <row r="72" spans="1:21" x14ac:dyDescent="0.2">
      <c r="A72" s="208"/>
      <c r="B72" s="182"/>
      <c r="C72" s="210" t="s">
        <v>752</v>
      </c>
      <c r="D72" s="187"/>
      <c r="E72" s="211">
        <v>50951</v>
      </c>
      <c r="F72" s="187"/>
      <c r="G72" s="212" t="s">
        <v>776</v>
      </c>
      <c r="H72" s="212" t="s">
        <v>63</v>
      </c>
      <c r="I72" s="213">
        <v>-7</v>
      </c>
      <c r="K72" s="6">
        <v>57615791.649999999</v>
      </c>
      <c r="L72" s="20"/>
      <c r="M72" s="21">
        <v>25907523</v>
      </c>
      <c r="N72" s="21"/>
      <c r="O72" s="21">
        <v>35741374</v>
      </c>
      <c r="P72" s="21"/>
      <c r="Q72" s="21">
        <v>1995028</v>
      </c>
      <c r="S72" s="214">
        <v>3.46</v>
      </c>
      <c r="U72" s="215">
        <v>17.899999999999999</v>
      </c>
    </row>
    <row r="73" spans="1:21" x14ac:dyDescent="0.2">
      <c r="A73" s="208"/>
      <c r="C73" s="210" t="s">
        <v>754</v>
      </c>
      <c r="D73" s="187"/>
      <c r="E73" s="211">
        <v>53143</v>
      </c>
      <c r="F73" s="187"/>
      <c r="G73" s="212" t="s">
        <v>776</v>
      </c>
      <c r="H73" s="212" t="s">
        <v>63</v>
      </c>
      <c r="I73" s="213">
        <v>-11</v>
      </c>
      <c r="K73" s="6">
        <v>59116130.799999997</v>
      </c>
      <c r="L73" s="20"/>
      <c r="M73" s="21">
        <v>30913793</v>
      </c>
      <c r="N73" s="21"/>
      <c r="O73" s="21">
        <v>34705112</v>
      </c>
      <c r="P73" s="21"/>
      <c r="Q73" s="21">
        <v>1527744</v>
      </c>
      <c r="S73" s="214">
        <v>2.58</v>
      </c>
      <c r="U73" s="215">
        <v>22.7</v>
      </c>
    </row>
    <row r="74" spans="1:21" x14ac:dyDescent="0.2">
      <c r="A74" s="208"/>
      <c r="C74" s="210" t="s">
        <v>94</v>
      </c>
      <c r="E74" s="211">
        <v>60813</v>
      </c>
      <c r="G74" s="212" t="s">
        <v>776</v>
      </c>
      <c r="H74" s="212" t="s">
        <v>63</v>
      </c>
      <c r="I74" s="213">
        <v>-11</v>
      </c>
      <c r="K74" s="23">
        <v>22692470.510000002</v>
      </c>
      <c r="L74" s="20"/>
      <c r="M74" s="21">
        <v>5292482</v>
      </c>
      <c r="N74" s="21"/>
      <c r="O74" s="21">
        <v>19896160</v>
      </c>
      <c r="P74" s="21"/>
      <c r="Q74" s="21">
        <v>504518</v>
      </c>
      <c r="S74" s="214">
        <v>2.2200000000000002</v>
      </c>
      <c r="U74" s="215">
        <v>39.4</v>
      </c>
    </row>
    <row r="75" spans="1:21" x14ac:dyDescent="0.2">
      <c r="A75" s="208"/>
      <c r="E75" s="212"/>
      <c r="G75" s="212"/>
      <c r="H75" s="212"/>
      <c r="I75" s="213"/>
      <c r="K75" s="6"/>
      <c r="M75" s="216"/>
      <c r="N75" s="206"/>
      <c r="O75" s="216"/>
      <c r="P75" s="206"/>
      <c r="Q75" s="216"/>
      <c r="S75" s="217"/>
      <c r="U75" s="218"/>
    </row>
    <row r="76" spans="1:21" x14ac:dyDescent="0.2">
      <c r="A76" s="208"/>
      <c r="C76" s="219" t="s">
        <v>28</v>
      </c>
      <c r="E76" s="212"/>
      <c r="G76" s="212"/>
      <c r="H76" s="212"/>
      <c r="I76" s="213"/>
      <c r="K76" s="6">
        <f>+SUBTOTAL(9,K69:K75)</f>
        <v>238682622.50999999</v>
      </c>
      <c r="M76" s="206">
        <f>+SUBTOTAL(9,M69:M75)</f>
        <v>106708319</v>
      </c>
      <c r="N76" s="206"/>
      <c r="O76" s="206">
        <f>+SUBTOTAL(9,O69:O75)</f>
        <v>151954430</v>
      </c>
      <c r="P76" s="206"/>
      <c r="Q76" s="206">
        <f>+SUBTOTAL(9,Q69:Q75)</f>
        <v>11821821</v>
      </c>
      <c r="S76" s="214">
        <f>ROUND(Q76/K76*100,2)</f>
        <v>4.95</v>
      </c>
      <c r="U76" s="215">
        <f>IF(Q76=0,"-     ",ROUND(O76/Q76,1))</f>
        <v>12.9</v>
      </c>
    </row>
    <row r="77" spans="1:21" x14ac:dyDescent="0.2">
      <c r="A77" s="208"/>
      <c r="C77" s="219"/>
      <c r="E77" s="212"/>
      <c r="G77" s="212"/>
      <c r="H77" s="212"/>
      <c r="I77" s="213"/>
      <c r="K77" s="6"/>
      <c r="M77" s="206"/>
      <c r="N77" s="206"/>
      <c r="O77" s="206"/>
      <c r="P77" s="206"/>
      <c r="Q77" s="206"/>
      <c r="S77" s="214"/>
      <c r="U77" s="215"/>
    </row>
    <row r="78" spans="1:21" x14ac:dyDescent="0.2">
      <c r="A78" s="208">
        <v>315</v>
      </c>
      <c r="C78" s="177" t="s">
        <v>29</v>
      </c>
      <c r="K78" s="6"/>
      <c r="M78" s="206"/>
      <c r="N78" s="206"/>
      <c r="O78" s="206"/>
      <c r="P78" s="206"/>
      <c r="Q78" s="206"/>
      <c r="S78" s="209"/>
      <c r="U78" s="220"/>
    </row>
    <row r="79" spans="1:21" x14ac:dyDescent="0.2">
      <c r="A79" s="208"/>
      <c r="C79" s="210" t="s">
        <v>746</v>
      </c>
      <c r="E79" s="211">
        <v>45657</v>
      </c>
      <c r="G79" s="212" t="s">
        <v>224</v>
      </c>
      <c r="H79" s="212" t="s">
        <v>63</v>
      </c>
      <c r="I79" s="213">
        <v>-7</v>
      </c>
      <c r="K79" s="6">
        <v>18109188.73</v>
      </c>
      <c r="L79" s="20"/>
      <c r="M79" s="21">
        <v>12367099</v>
      </c>
      <c r="N79" s="21"/>
      <c r="O79" s="21">
        <v>7009733</v>
      </c>
      <c r="P79" s="21"/>
      <c r="Q79" s="21">
        <v>1569509</v>
      </c>
      <c r="S79" s="214">
        <v>8.67</v>
      </c>
      <c r="U79" s="215">
        <v>4.5</v>
      </c>
    </row>
    <row r="80" spans="1:21" x14ac:dyDescent="0.2">
      <c r="A80" s="208"/>
      <c r="C80" s="210" t="s">
        <v>766</v>
      </c>
      <c r="E80" s="211">
        <v>45657</v>
      </c>
      <c r="G80" s="212" t="s">
        <v>224</v>
      </c>
      <c r="H80" s="212" t="s">
        <v>63</v>
      </c>
      <c r="I80" s="213">
        <v>-7</v>
      </c>
      <c r="K80" s="6">
        <v>202167.22</v>
      </c>
      <c r="L80" s="20"/>
      <c r="M80" s="21">
        <v>36884</v>
      </c>
      <c r="N80" s="21"/>
      <c r="O80" s="21">
        <v>179435</v>
      </c>
      <c r="P80" s="21"/>
      <c r="Q80" s="21">
        <v>40413</v>
      </c>
      <c r="S80" s="214">
        <v>19.989999999999998</v>
      </c>
      <c r="U80" s="215">
        <v>4.4000000000000004</v>
      </c>
    </row>
    <row r="81" spans="1:21" x14ac:dyDescent="0.2">
      <c r="A81" s="208"/>
      <c r="C81" s="210" t="s">
        <v>747</v>
      </c>
      <c r="E81" s="211">
        <v>46934</v>
      </c>
      <c r="G81" s="212" t="s">
        <v>224</v>
      </c>
      <c r="H81" s="212" t="s">
        <v>63</v>
      </c>
      <c r="I81" s="213">
        <v>-7</v>
      </c>
      <c r="K81" s="6">
        <v>13365293.98</v>
      </c>
      <c r="L81" s="20"/>
      <c r="M81" s="21">
        <v>5912668</v>
      </c>
      <c r="N81" s="21"/>
      <c r="O81" s="21">
        <v>8388197</v>
      </c>
      <c r="P81" s="21"/>
      <c r="Q81" s="21">
        <v>1059739</v>
      </c>
      <c r="S81" s="214">
        <v>7.9290362156328715</v>
      </c>
      <c r="U81" s="215">
        <v>7.9</v>
      </c>
    </row>
    <row r="82" spans="1:21" x14ac:dyDescent="0.2">
      <c r="A82" s="208"/>
      <c r="C82" s="210" t="s">
        <v>748</v>
      </c>
      <c r="E82" s="211">
        <v>46934</v>
      </c>
      <c r="G82" s="212" t="s">
        <v>224</v>
      </c>
      <c r="H82" s="212" t="s">
        <v>63</v>
      </c>
      <c r="I82" s="213">
        <v>-7</v>
      </c>
      <c r="K82" s="6">
        <v>5652402.3799999999</v>
      </c>
      <c r="L82" s="20"/>
      <c r="M82" s="21">
        <v>872534</v>
      </c>
      <c r="N82" s="21"/>
      <c r="O82" s="21">
        <v>5175537</v>
      </c>
      <c r="P82" s="21"/>
      <c r="Q82" s="21">
        <v>648564</v>
      </c>
      <c r="S82" s="214">
        <v>11.474130049460491</v>
      </c>
      <c r="U82" s="215">
        <v>8</v>
      </c>
    </row>
    <row r="83" spans="1:21" x14ac:dyDescent="0.2">
      <c r="A83" s="208"/>
      <c r="C83" s="210" t="s">
        <v>750</v>
      </c>
      <c r="E83" s="211">
        <v>50951</v>
      </c>
      <c r="G83" s="212" t="s">
        <v>224</v>
      </c>
      <c r="H83" s="212" t="s">
        <v>63</v>
      </c>
      <c r="I83" s="213">
        <v>-7</v>
      </c>
      <c r="K83" s="6">
        <v>26922251.16</v>
      </c>
      <c r="L83" s="20"/>
      <c r="M83" s="21">
        <v>14642746</v>
      </c>
      <c r="N83" s="21"/>
      <c r="O83" s="21">
        <v>14164063</v>
      </c>
      <c r="P83" s="21"/>
      <c r="Q83" s="21">
        <v>760618</v>
      </c>
      <c r="S83" s="214">
        <v>2.83</v>
      </c>
      <c r="U83" s="215">
        <v>18.600000000000001</v>
      </c>
    </row>
    <row r="84" spans="1:21" x14ac:dyDescent="0.2">
      <c r="A84" s="208"/>
      <c r="C84" s="210" t="s">
        <v>751</v>
      </c>
      <c r="E84" s="211">
        <v>50951</v>
      </c>
      <c r="G84" s="212" t="s">
        <v>224</v>
      </c>
      <c r="H84" s="212" t="s">
        <v>63</v>
      </c>
      <c r="I84" s="213">
        <v>-7</v>
      </c>
      <c r="K84" s="6">
        <v>1088905.01</v>
      </c>
      <c r="L84" s="20"/>
      <c r="M84" s="21">
        <v>1136341</v>
      </c>
      <c r="N84" s="21"/>
      <c r="O84" s="21">
        <v>28787</v>
      </c>
      <c r="P84" s="21"/>
      <c r="Q84" s="21">
        <v>1614</v>
      </c>
      <c r="S84" s="214">
        <v>0.15</v>
      </c>
      <c r="U84" s="215">
        <v>17.8</v>
      </c>
    </row>
    <row r="85" spans="1:21" x14ac:dyDescent="0.2">
      <c r="A85" s="208"/>
      <c r="C85" s="210" t="s">
        <v>752</v>
      </c>
      <c r="E85" s="211">
        <v>50951</v>
      </c>
      <c r="G85" s="212" t="s">
        <v>224</v>
      </c>
      <c r="H85" s="212" t="s">
        <v>63</v>
      </c>
      <c r="I85" s="213">
        <v>-7</v>
      </c>
      <c r="K85" s="6">
        <v>33383302.280000001</v>
      </c>
      <c r="L85" s="20"/>
      <c r="M85" s="21">
        <v>18964792</v>
      </c>
      <c r="N85" s="21"/>
      <c r="O85" s="21">
        <v>16755341</v>
      </c>
      <c r="P85" s="21"/>
      <c r="Q85" s="21">
        <v>913195</v>
      </c>
      <c r="S85" s="214">
        <v>2.74</v>
      </c>
      <c r="U85" s="215">
        <v>18.3</v>
      </c>
    </row>
    <row r="86" spans="1:21" x14ac:dyDescent="0.2">
      <c r="A86" s="208"/>
      <c r="C86" s="210" t="s">
        <v>753</v>
      </c>
      <c r="E86" s="211">
        <v>50951</v>
      </c>
      <c r="G86" s="212" t="s">
        <v>224</v>
      </c>
      <c r="H86" s="212" t="s">
        <v>63</v>
      </c>
      <c r="I86" s="213">
        <v>-7</v>
      </c>
      <c r="K86" s="6">
        <v>8052008.04</v>
      </c>
      <c r="L86" s="20"/>
      <c r="M86" s="21">
        <v>586418</v>
      </c>
      <c r="N86" s="21"/>
      <c r="O86" s="21">
        <v>8029231</v>
      </c>
      <c r="P86" s="21"/>
      <c r="Q86" s="21">
        <v>425998</v>
      </c>
      <c r="S86" s="214">
        <v>5.29</v>
      </c>
      <c r="U86" s="215">
        <v>18.8</v>
      </c>
    </row>
    <row r="87" spans="1:21" x14ac:dyDescent="0.2">
      <c r="A87" s="208"/>
      <c r="C87" s="210" t="s">
        <v>754</v>
      </c>
      <c r="E87" s="211">
        <v>53143</v>
      </c>
      <c r="G87" s="212" t="s">
        <v>224</v>
      </c>
      <c r="H87" s="212" t="s">
        <v>63</v>
      </c>
      <c r="I87" s="213">
        <v>-11</v>
      </c>
      <c r="K87" s="6">
        <v>65490511.950000003</v>
      </c>
      <c r="L87" s="20"/>
      <c r="M87" s="21">
        <v>32377733</v>
      </c>
      <c r="N87" s="21"/>
      <c r="O87" s="21">
        <v>40316735</v>
      </c>
      <c r="P87" s="21"/>
      <c r="Q87" s="21">
        <v>1691051</v>
      </c>
      <c r="S87" s="214">
        <v>2.58</v>
      </c>
      <c r="U87" s="215">
        <v>23.8</v>
      </c>
    </row>
    <row r="88" spans="1:21" x14ac:dyDescent="0.2">
      <c r="A88" s="208"/>
      <c r="C88" s="210" t="s">
        <v>755</v>
      </c>
      <c r="E88" s="211">
        <v>53143</v>
      </c>
      <c r="G88" s="212" t="s">
        <v>224</v>
      </c>
      <c r="H88" s="212" t="s">
        <v>63</v>
      </c>
      <c r="I88" s="213">
        <v>-11</v>
      </c>
      <c r="K88" s="6">
        <v>2736920.21</v>
      </c>
      <c r="L88" s="20"/>
      <c r="M88" s="21">
        <v>2460753</v>
      </c>
      <c r="N88" s="21"/>
      <c r="O88" s="21">
        <v>577228</v>
      </c>
      <c r="P88" s="21"/>
      <c r="Q88" s="21">
        <v>24834</v>
      </c>
      <c r="S88" s="214">
        <v>0.91</v>
      </c>
      <c r="U88" s="215">
        <v>23.2</v>
      </c>
    </row>
    <row r="89" spans="1:21" x14ac:dyDescent="0.2">
      <c r="A89" s="208"/>
      <c r="C89" s="210" t="s">
        <v>777</v>
      </c>
      <c r="E89" s="211">
        <v>60813</v>
      </c>
      <c r="G89" s="212" t="s">
        <v>224</v>
      </c>
      <c r="H89" s="212" t="s">
        <v>63</v>
      </c>
      <c r="I89" s="213">
        <v>-11</v>
      </c>
      <c r="K89" s="23">
        <v>11108163.380000001</v>
      </c>
      <c r="L89" s="20"/>
      <c r="M89" s="21">
        <v>2103255</v>
      </c>
      <c r="N89" s="21"/>
      <c r="O89" s="21">
        <v>10226806</v>
      </c>
      <c r="P89" s="21"/>
      <c r="Q89" s="21">
        <v>236028</v>
      </c>
      <c r="S89" s="214">
        <v>2.12</v>
      </c>
      <c r="U89" s="215">
        <v>43.3</v>
      </c>
    </row>
    <row r="90" spans="1:21" x14ac:dyDescent="0.2">
      <c r="A90" s="208"/>
      <c r="E90" s="212"/>
      <c r="G90" s="212"/>
      <c r="H90" s="212"/>
      <c r="I90" s="213"/>
      <c r="K90" s="6"/>
      <c r="M90" s="216"/>
      <c r="N90" s="206"/>
      <c r="O90" s="216"/>
      <c r="P90" s="206"/>
      <c r="Q90" s="216"/>
      <c r="S90" s="217"/>
      <c r="U90" s="218"/>
    </row>
    <row r="91" spans="1:21" x14ac:dyDescent="0.2">
      <c r="A91" s="208"/>
      <c r="C91" s="219" t="s">
        <v>30</v>
      </c>
      <c r="E91" s="212"/>
      <c r="G91" s="212"/>
      <c r="H91" s="212"/>
      <c r="I91" s="213"/>
      <c r="K91" s="6">
        <f>+SUBTOTAL(9,K79:K90)</f>
        <v>186111114.34</v>
      </c>
      <c r="M91" s="206">
        <f>+SUBTOTAL(9,M79:M90)</f>
        <v>91461223</v>
      </c>
      <c r="N91" s="206"/>
      <c r="O91" s="206">
        <f>+SUBTOTAL(9,O79:O90)</f>
        <v>110851093</v>
      </c>
      <c r="P91" s="206"/>
      <c r="Q91" s="206">
        <f>+SUBTOTAL(9,Q79:Q90)</f>
        <v>7371563</v>
      </c>
      <c r="S91" s="214">
        <f>ROUND(Q91/K91*100,2)</f>
        <v>3.96</v>
      </c>
      <c r="U91" s="215">
        <f>IF(Q91=0,"-     ",ROUND(O91/Q91,1))</f>
        <v>15</v>
      </c>
    </row>
    <row r="92" spans="1:21" x14ac:dyDescent="0.2">
      <c r="A92" s="208"/>
      <c r="C92" s="219"/>
      <c r="E92" s="212"/>
      <c r="G92" s="212"/>
      <c r="H92" s="212"/>
      <c r="I92" s="213"/>
      <c r="K92" s="6"/>
      <c r="M92" s="206"/>
      <c r="N92" s="206"/>
      <c r="O92" s="206"/>
      <c r="P92" s="206"/>
      <c r="Q92" s="206"/>
      <c r="S92" s="214"/>
      <c r="U92" s="215"/>
    </row>
    <row r="93" spans="1:21" x14ac:dyDescent="0.2">
      <c r="A93" s="208">
        <v>316</v>
      </c>
      <c r="B93" s="203" t="s">
        <v>0</v>
      </c>
      <c r="C93" s="233" t="s">
        <v>188</v>
      </c>
      <c r="K93" s="6"/>
      <c r="M93" s="206"/>
      <c r="N93" s="206"/>
      <c r="O93" s="206"/>
      <c r="P93" s="206"/>
      <c r="Q93" s="206"/>
      <c r="S93" s="209"/>
      <c r="U93" s="220"/>
    </row>
    <row r="94" spans="1:21" x14ac:dyDescent="0.2">
      <c r="A94" s="208"/>
      <c r="C94" s="210" t="s">
        <v>744</v>
      </c>
      <c r="E94" s="211">
        <v>59717</v>
      </c>
      <c r="G94" s="212" t="s">
        <v>778</v>
      </c>
      <c r="H94" s="212" t="s">
        <v>63</v>
      </c>
      <c r="I94" s="213">
        <v>-5</v>
      </c>
      <c r="K94" s="6">
        <v>1930485.14</v>
      </c>
      <c r="L94" s="20"/>
      <c r="M94" s="21">
        <v>128442</v>
      </c>
      <c r="N94" s="21"/>
      <c r="O94" s="21">
        <v>1898567</v>
      </c>
      <c r="P94" s="21"/>
      <c r="Q94" s="21">
        <v>52510</v>
      </c>
      <c r="S94" s="214">
        <v>2.72</v>
      </c>
      <c r="U94" s="215">
        <v>36.200000000000003</v>
      </c>
    </row>
    <row r="95" spans="1:21" x14ac:dyDescent="0.2">
      <c r="A95" s="208"/>
      <c r="C95" s="210" t="s">
        <v>779</v>
      </c>
      <c r="E95" s="211">
        <v>45657</v>
      </c>
      <c r="G95" s="212" t="s">
        <v>778</v>
      </c>
      <c r="H95" s="212" t="s">
        <v>63</v>
      </c>
      <c r="I95" s="213">
        <v>-7</v>
      </c>
      <c r="K95" s="6">
        <v>719267.87</v>
      </c>
      <c r="L95" s="20"/>
      <c r="M95" s="21">
        <v>511529</v>
      </c>
      <c r="N95" s="21"/>
      <c r="O95" s="21">
        <v>258088</v>
      </c>
      <c r="P95" s="21"/>
      <c r="Q95" s="21">
        <v>61082</v>
      </c>
      <c r="S95" s="214">
        <v>8.49</v>
      </c>
      <c r="U95" s="215">
        <v>4.2</v>
      </c>
    </row>
    <row r="96" spans="1:21" x14ac:dyDescent="0.2">
      <c r="A96" s="208"/>
      <c r="C96" s="210" t="s">
        <v>780</v>
      </c>
      <c r="E96" s="211">
        <v>46934</v>
      </c>
      <c r="G96" s="212" t="s">
        <v>778</v>
      </c>
      <c r="H96" s="212" t="s">
        <v>63</v>
      </c>
      <c r="I96" s="213">
        <v>-7</v>
      </c>
      <c r="K96" s="6">
        <v>74667.78</v>
      </c>
      <c r="L96" s="20"/>
      <c r="M96" s="21">
        <v>25237</v>
      </c>
      <c r="N96" s="21"/>
      <c r="O96" s="21">
        <v>54658</v>
      </c>
      <c r="P96" s="21"/>
      <c r="Q96" s="21">
        <v>6933</v>
      </c>
      <c r="S96" s="214">
        <v>9.2851294092311303</v>
      </c>
      <c r="U96" s="215">
        <v>7.9</v>
      </c>
    </row>
    <row r="97" spans="1:21" x14ac:dyDescent="0.2">
      <c r="A97" s="208"/>
      <c r="C97" s="210" t="s">
        <v>781</v>
      </c>
      <c r="E97" s="211">
        <v>50951</v>
      </c>
      <c r="G97" s="212" t="s">
        <v>778</v>
      </c>
      <c r="H97" s="212" t="s">
        <v>63</v>
      </c>
      <c r="I97" s="213">
        <v>-7</v>
      </c>
      <c r="K97" s="6">
        <v>770586.25</v>
      </c>
      <c r="L97" s="20"/>
      <c r="M97" s="21">
        <v>318387</v>
      </c>
      <c r="N97" s="21"/>
      <c r="O97" s="21">
        <v>506140</v>
      </c>
      <c r="P97" s="21"/>
      <c r="Q97" s="21">
        <v>27472</v>
      </c>
      <c r="S97" s="214">
        <v>3.57</v>
      </c>
      <c r="U97" s="215">
        <v>18.399999999999999</v>
      </c>
    </row>
    <row r="98" spans="1:21" x14ac:dyDescent="0.2">
      <c r="A98" s="208"/>
      <c r="C98" s="210" t="s">
        <v>782</v>
      </c>
      <c r="E98" s="211">
        <v>50951</v>
      </c>
      <c r="G98" s="212" t="s">
        <v>778</v>
      </c>
      <c r="H98" s="212" t="s">
        <v>63</v>
      </c>
      <c r="I98" s="213">
        <v>-7</v>
      </c>
      <c r="K98" s="6">
        <v>11951532.18</v>
      </c>
      <c r="L98" s="20"/>
      <c r="M98" s="21">
        <v>4161773</v>
      </c>
      <c r="N98" s="21"/>
      <c r="O98" s="21">
        <v>8626366</v>
      </c>
      <c r="P98" s="21"/>
      <c r="Q98" s="21">
        <v>493619</v>
      </c>
      <c r="S98" s="214">
        <v>4.13</v>
      </c>
      <c r="U98" s="215">
        <v>17.5</v>
      </c>
    </row>
    <row r="99" spans="1:21" x14ac:dyDescent="0.2">
      <c r="A99" s="208"/>
      <c r="C99" s="210" t="s">
        <v>753</v>
      </c>
      <c r="E99" s="211">
        <v>50951</v>
      </c>
      <c r="G99" s="212" t="s">
        <v>778</v>
      </c>
      <c r="H99" s="212" t="s">
        <v>63</v>
      </c>
      <c r="I99" s="213">
        <v>-7</v>
      </c>
      <c r="K99" s="6">
        <v>43211.57</v>
      </c>
      <c r="L99" s="20"/>
      <c r="M99" s="21">
        <v>44422</v>
      </c>
      <c r="N99" s="21"/>
      <c r="O99" s="21">
        <v>1814</v>
      </c>
      <c r="P99" s="21"/>
      <c r="Q99" s="21">
        <v>101</v>
      </c>
      <c r="S99" s="214">
        <v>0.23</v>
      </c>
      <c r="U99" s="215">
        <v>18</v>
      </c>
    </row>
    <row r="100" spans="1:21" x14ac:dyDescent="0.2">
      <c r="A100" s="208"/>
      <c r="C100" s="210" t="s">
        <v>774</v>
      </c>
      <c r="E100" s="211">
        <v>53143</v>
      </c>
      <c r="G100" s="212" t="s">
        <v>778</v>
      </c>
      <c r="H100" s="212" t="s">
        <v>63</v>
      </c>
      <c r="I100" s="213">
        <v>-11</v>
      </c>
      <c r="K100" s="6">
        <v>3201189.18</v>
      </c>
      <c r="L100" s="20"/>
      <c r="M100" s="21">
        <v>1799746</v>
      </c>
      <c r="N100" s="21"/>
      <c r="O100" s="21">
        <v>1753574</v>
      </c>
      <c r="P100" s="21"/>
      <c r="Q100" s="21">
        <v>91469</v>
      </c>
      <c r="S100" s="214">
        <v>2.86</v>
      </c>
      <c r="U100" s="215">
        <v>19.2</v>
      </c>
    </row>
    <row r="101" spans="1:21" x14ac:dyDescent="0.2">
      <c r="A101" s="208"/>
      <c r="C101" s="210" t="s">
        <v>94</v>
      </c>
      <c r="E101" s="211">
        <v>60813</v>
      </c>
      <c r="G101" s="212" t="s">
        <v>778</v>
      </c>
      <c r="H101" s="212" t="s">
        <v>63</v>
      </c>
      <c r="I101" s="213">
        <v>-11</v>
      </c>
      <c r="K101" s="23">
        <v>4082818.23</v>
      </c>
      <c r="L101" s="20"/>
      <c r="M101" s="21">
        <v>421769</v>
      </c>
      <c r="N101" s="21"/>
      <c r="O101" s="21">
        <v>4110159</v>
      </c>
      <c r="P101" s="21"/>
      <c r="Q101" s="21">
        <v>116250</v>
      </c>
      <c r="S101" s="214">
        <v>2.85</v>
      </c>
      <c r="U101" s="215">
        <v>35.4</v>
      </c>
    </row>
    <row r="102" spans="1:21" x14ac:dyDescent="0.2">
      <c r="A102" s="208"/>
      <c r="E102" s="212"/>
      <c r="G102" s="212"/>
      <c r="H102" s="212"/>
      <c r="I102" s="213"/>
      <c r="K102" s="6"/>
      <c r="M102" s="216"/>
      <c r="N102" s="206"/>
      <c r="O102" s="216"/>
      <c r="P102" s="206"/>
      <c r="Q102" s="216"/>
      <c r="S102" s="217"/>
      <c r="U102" s="218"/>
    </row>
    <row r="103" spans="1:21" x14ac:dyDescent="0.2">
      <c r="A103" s="208"/>
      <c r="C103" s="219" t="s">
        <v>783</v>
      </c>
      <c r="E103" s="212"/>
      <c r="G103" s="212"/>
      <c r="H103" s="212"/>
      <c r="I103" s="213"/>
      <c r="K103" s="23">
        <f>+SUBTOTAL(9,K94:K102)</f>
        <v>22773758.199999999</v>
      </c>
      <c r="M103" s="234">
        <f>+SUBTOTAL(9,M94:M102)</f>
        <v>7411305</v>
      </c>
      <c r="N103" s="206"/>
      <c r="O103" s="234">
        <f>+SUBTOTAL(9,O94:O102)</f>
        <v>17209366</v>
      </c>
      <c r="P103" s="206"/>
      <c r="Q103" s="234">
        <f>+SUBTOTAL(9,Q94:Q102)</f>
        <v>849436</v>
      </c>
      <c r="S103" s="214">
        <f>ROUND(Q103/K103*100,2)</f>
        <v>3.73</v>
      </c>
      <c r="U103" s="215">
        <f>IF(Q103=0,"-     ",ROUND(O103/Q103,1))</f>
        <v>20.3</v>
      </c>
    </row>
    <row r="104" spans="1:21" x14ac:dyDescent="0.2">
      <c r="A104" s="208"/>
      <c r="C104" s="219"/>
      <c r="E104" s="212"/>
      <c r="G104" s="212"/>
      <c r="H104" s="212"/>
      <c r="I104" s="213"/>
      <c r="K104" s="6"/>
      <c r="M104" s="206"/>
      <c r="N104" s="206"/>
      <c r="O104" s="206"/>
      <c r="P104" s="206"/>
      <c r="Q104" s="206"/>
      <c r="S104" s="214"/>
      <c r="U104" s="215"/>
    </row>
    <row r="105" spans="1:21" ht="15.75" x14ac:dyDescent="0.25">
      <c r="A105" s="208"/>
      <c r="C105" s="204" t="s">
        <v>31</v>
      </c>
      <c r="H105" s="212"/>
      <c r="I105" s="213"/>
      <c r="K105" s="235">
        <f>+SUBTOTAL(9,K16:K104)</f>
        <v>3375442832.8300004</v>
      </c>
      <c r="L105" s="236"/>
      <c r="M105" s="237">
        <f>+SUBTOTAL(9,M16:M104)</f>
        <v>942677541</v>
      </c>
      <c r="N105" s="238"/>
      <c r="O105" s="237">
        <f>+SUBTOTAL(9,O16:O104)</f>
        <v>2709424335</v>
      </c>
      <c r="P105" s="238"/>
      <c r="Q105" s="237">
        <f>+SUBTOTAL(9,Q16:Q104)</f>
        <v>189517797</v>
      </c>
      <c r="S105" s="239">
        <f>ROUND(Q105/K105*100,2)</f>
        <v>5.61</v>
      </c>
      <c r="U105" s="218"/>
    </row>
    <row r="106" spans="1:21" ht="15.75" x14ac:dyDescent="0.25">
      <c r="A106" s="208"/>
      <c r="C106" s="204"/>
      <c r="H106" s="212"/>
      <c r="I106" s="213"/>
      <c r="K106" s="235"/>
      <c r="L106" s="236"/>
      <c r="M106" s="238"/>
      <c r="N106" s="238"/>
      <c r="O106" s="238"/>
      <c r="P106" s="238"/>
      <c r="Q106" s="238"/>
      <c r="S106" s="217"/>
      <c r="U106" s="218"/>
    </row>
    <row r="107" spans="1:21" ht="15.75" x14ac:dyDescent="0.25">
      <c r="A107" s="208"/>
      <c r="C107" s="204"/>
      <c r="H107" s="212"/>
      <c r="I107" s="213"/>
      <c r="K107" s="235"/>
      <c r="L107" s="236"/>
      <c r="M107" s="238"/>
      <c r="N107" s="238"/>
      <c r="O107" s="238"/>
      <c r="P107" s="238"/>
      <c r="Q107" s="238"/>
      <c r="S107" s="217"/>
      <c r="U107" s="218"/>
    </row>
    <row r="108" spans="1:21" ht="15.75" x14ac:dyDescent="0.25">
      <c r="A108" s="208"/>
      <c r="C108" s="240" t="s">
        <v>54</v>
      </c>
      <c r="E108" s="212"/>
      <c r="G108" s="212"/>
      <c r="H108" s="212"/>
      <c r="I108" s="213"/>
      <c r="K108" s="235"/>
      <c r="L108" s="236"/>
      <c r="M108" s="238"/>
      <c r="N108" s="238"/>
      <c r="O108" s="238"/>
      <c r="P108" s="238"/>
      <c r="Q108" s="238"/>
      <c r="S108" s="217"/>
      <c r="U108" s="218"/>
    </row>
    <row r="109" spans="1:21" ht="15.75" x14ac:dyDescent="0.25">
      <c r="A109" s="208"/>
      <c r="C109" s="204"/>
      <c r="E109" s="212"/>
      <c r="G109" s="212"/>
      <c r="H109" s="212"/>
      <c r="I109" s="213"/>
      <c r="K109" s="235"/>
      <c r="L109" s="236"/>
      <c r="M109" s="238"/>
      <c r="N109" s="238"/>
      <c r="O109" s="238"/>
      <c r="P109" s="238"/>
      <c r="Q109" s="238"/>
      <c r="S109" s="217"/>
      <c r="U109" s="218"/>
    </row>
    <row r="110" spans="1:21" ht="15.75" x14ac:dyDescent="0.25">
      <c r="A110" s="208">
        <v>331</v>
      </c>
      <c r="C110" s="241" t="s">
        <v>33</v>
      </c>
      <c r="E110" s="212"/>
      <c r="G110" s="212"/>
      <c r="H110" s="212"/>
      <c r="I110" s="213"/>
      <c r="K110" s="235"/>
      <c r="L110" s="236"/>
      <c r="M110" s="238"/>
      <c r="N110" s="238"/>
      <c r="O110" s="238"/>
      <c r="P110" s="238"/>
      <c r="Q110" s="238"/>
      <c r="S110" s="217"/>
      <c r="U110" s="218"/>
    </row>
    <row r="111" spans="1:21" x14ac:dyDescent="0.2">
      <c r="A111" s="208"/>
      <c r="C111" s="241" t="s">
        <v>784</v>
      </c>
      <c r="E111" s="211">
        <v>53266</v>
      </c>
      <c r="G111" s="212" t="s">
        <v>785</v>
      </c>
      <c r="H111" s="212" t="s">
        <v>63</v>
      </c>
      <c r="I111" s="213">
        <v>-2</v>
      </c>
      <c r="K111" s="6">
        <v>28698.29</v>
      </c>
      <c r="L111" s="20"/>
      <c r="M111" s="21">
        <v>5271</v>
      </c>
      <c r="N111" s="21"/>
      <c r="O111" s="21">
        <v>24001</v>
      </c>
      <c r="P111" s="21"/>
      <c r="Q111" s="21">
        <v>1160</v>
      </c>
      <c r="S111" s="214">
        <v>4.04</v>
      </c>
      <c r="U111" s="215">
        <v>20.7</v>
      </c>
    </row>
    <row r="112" spans="1:21" x14ac:dyDescent="0.2">
      <c r="A112" s="208"/>
      <c r="C112" s="241" t="s">
        <v>786</v>
      </c>
      <c r="E112" s="211">
        <v>53266</v>
      </c>
      <c r="G112" s="212" t="s">
        <v>785</v>
      </c>
      <c r="H112" s="212" t="s">
        <v>63</v>
      </c>
      <c r="I112" s="213">
        <v>-2</v>
      </c>
      <c r="K112" s="23">
        <v>5637542.6100000003</v>
      </c>
      <c r="L112" s="20"/>
      <c r="M112" s="65">
        <v>2687314</v>
      </c>
      <c r="N112" s="21"/>
      <c r="O112" s="65">
        <v>3062979</v>
      </c>
      <c r="P112" s="21"/>
      <c r="Q112" s="65">
        <v>132282</v>
      </c>
      <c r="S112" s="214">
        <v>2.35</v>
      </c>
      <c r="U112" s="215">
        <v>23.2</v>
      </c>
    </row>
    <row r="113" spans="1:21" x14ac:dyDescent="0.2">
      <c r="A113" s="208"/>
      <c r="C113" s="241"/>
      <c r="E113" s="212"/>
      <c r="G113" s="212"/>
      <c r="H113" s="212"/>
      <c r="I113" s="213"/>
      <c r="K113" s="6"/>
      <c r="L113" s="233"/>
      <c r="M113" s="242"/>
      <c r="N113" s="242"/>
      <c r="O113" s="242"/>
      <c r="P113" s="242"/>
      <c r="Q113" s="242"/>
      <c r="R113" s="233"/>
      <c r="S113" s="243"/>
      <c r="T113" s="233"/>
      <c r="U113" s="244"/>
    </row>
    <row r="114" spans="1:21" x14ac:dyDescent="0.2">
      <c r="A114" s="208"/>
      <c r="C114" s="245" t="s">
        <v>65</v>
      </c>
      <c r="E114" s="212"/>
      <c r="G114" s="212"/>
      <c r="H114" s="212"/>
      <c r="I114" s="213"/>
      <c r="K114" s="6">
        <f>+SUBTOTAL(9,K111:K113)</f>
        <v>5666240.9000000004</v>
      </c>
      <c r="L114" s="233"/>
      <c r="M114" s="242">
        <f>+SUBTOTAL(9,M111:M113)</f>
        <v>2692585</v>
      </c>
      <c r="N114" s="242"/>
      <c r="O114" s="242">
        <f>+SUBTOTAL(9,O111:O113)</f>
        <v>3086980</v>
      </c>
      <c r="P114" s="242"/>
      <c r="Q114" s="242">
        <f>+SUBTOTAL(9,Q111:Q113)</f>
        <v>133442</v>
      </c>
      <c r="R114" s="233"/>
      <c r="S114" s="214">
        <f>ROUND(Q114/K114*100,2)</f>
        <v>2.36</v>
      </c>
      <c r="U114" s="215">
        <f>IF(Q114=0,"-     ",ROUND(O114/Q114,1))</f>
        <v>23.1</v>
      </c>
    </row>
    <row r="115" spans="1:21" x14ac:dyDescent="0.2">
      <c r="A115" s="208"/>
      <c r="C115" s="241"/>
      <c r="E115" s="212"/>
      <c r="G115" s="212"/>
      <c r="H115" s="212"/>
      <c r="I115" s="213"/>
      <c r="K115" s="6"/>
      <c r="L115" s="233"/>
      <c r="M115" s="242"/>
      <c r="N115" s="242"/>
      <c r="O115" s="242"/>
      <c r="P115" s="242"/>
      <c r="Q115" s="242"/>
      <c r="R115" s="233"/>
      <c r="S115" s="243"/>
      <c r="T115" s="233"/>
      <c r="U115" s="244"/>
    </row>
    <row r="116" spans="1:21" x14ac:dyDescent="0.2">
      <c r="A116" s="208">
        <v>332</v>
      </c>
      <c r="C116" s="241" t="s">
        <v>191</v>
      </c>
      <c r="E116" s="212"/>
      <c r="G116" s="212"/>
      <c r="H116" s="212"/>
      <c r="I116" s="213"/>
      <c r="K116" s="6"/>
      <c r="L116" s="233"/>
      <c r="M116" s="242"/>
      <c r="N116" s="242"/>
      <c r="O116" s="242"/>
      <c r="P116" s="242"/>
      <c r="Q116" s="242"/>
      <c r="R116" s="233"/>
      <c r="S116" s="243"/>
      <c r="T116" s="233"/>
      <c r="U116" s="244"/>
    </row>
    <row r="117" spans="1:21" x14ac:dyDescent="0.2">
      <c r="A117" s="208"/>
      <c r="C117" s="241" t="s">
        <v>786</v>
      </c>
      <c r="E117" s="211">
        <v>53266</v>
      </c>
      <c r="G117" s="212" t="s">
        <v>787</v>
      </c>
      <c r="H117" s="212" t="s">
        <v>63</v>
      </c>
      <c r="I117" s="213">
        <v>-2</v>
      </c>
      <c r="K117" s="23">
        <v>19384087.199999999</v>
      </c>
      <c r="L117" s="20"/>
      <c r="M117" s="65">
        <v>1432823</v>
      </c>
      <c r="N117" s="21"/>
      <c r="O117" s="65">
        <v>18338946</v>
      </c>
      <c r="P117" s="21"/>
      <c r="Q117" s="65">
        <v>736938</v>
      </c>
      <c r="S117" s="214">
        <v>3.8</v>
      </c>
      <c r="U117" s="215">
        <v>24.9</v>
      </c>
    </row>
    <row r="118" spans="1:21" x14ac:dyDescent="0.2">
      <c r="A118" s="208"/>
      <c r="C118" s="241"/>
      <c r="E118" s="212"/>
      <c r="G118" s="212"/>
      <c r="H118" s="212"/>
      <c r="I118" s="213"/>
      <c r="K118" s="6"/>
      <c r="L118" s="233"/>
      <c r="M118" s="242"/>
      <c r="N118" s="242"/>
      <c r="O118" s="242"/>
      <c r="P118" s="242"/>
      <c r="Q118" s="242"/>
      <c r="R118" s="233"/>
      <c r="S118" s="243"/>
      <c r="T118" s="233"/>
      <c r="U118" s="244"/>
    </row>
    <row r="119" spans="1:21" x14ac:dyDescent="0.2">
      <c r="A119" s="208"/>
      <c r="C119" s="245" t="s">
        <v>190</v>
      </c>
      <c r="E119" s="212"/>
      <c r="G119" s="212"/>
      <c r="H119" s="212"/>
      <c r="I119" s="213"/>
      <c r="K119" s="6">
        <f>+SUBTOTAL(9,K117:K118)</f>
        <v>19384087.199999999</v>
      </c>
      <c r="L119" s="233"/>
      <c r="M119" s="242">
        <f>+SUBTOTAL(9,M117:M118)</f>
        <v>1432823</v>
      </c>
      <c r="N119" s="242"/>
      <c r="O119" s="242">
        <f>+SUBTOTAL(9,O117:O118)</f>
        <v>18338946</v>
      </c>
      <c r="P119" s="242"/>
      <c r="Q119" s="242">
        <f>+SUBTOTAL(9,Q117:Q118)</f>
        <v>736938</v>
      </c>
      <c r="R119" s="233"/>
      <c r="S119" s="214">
        <f>ROUND(Q119/K119*100,2)</f>
        <v>3.8</v>
      </c>
      <c r="U119" s="215">
        <f>IF(Q119=0,"-     ",ROUND(O119/Q119,1))</f>
        <v>24.9</v>
      </c>
    </row>
    <row r="120" spans="1:21" x14ac:dyDescent="0.2">
      <c r="A120" s="208"/>
      <c r="C120" s="241"/>
      <c r="E120" s="212"/>
      <c r="G120" s="212"/>
      <c r="H120" s="212"/>
      <c r="I120" s="213"/>
      <c r="K120" s="6"/>
      <c r="L120" s="233"/>
      <c r="M120" s="242"/>
      <c r="N120" s="242"/>
      <c r="O120" s="242"/>
      <c r="P120" s="242"/>
      <c r="Q120" s="242"/>
      <c r="R120" s="233"/>
      <c r="S120" s="243"/>
      <c r="T120" s="233"/>
      <c r="U120" s="244"/>
    </row>
    <row r="121" spans="1:21" x14ac:dyDescent="0.2">
      <c r="A121" s="208">
        <v>333</v>
      </c>
      <c r="C121" s="241" t="s">
        <v>192</v>
      </c>
      <c r="E121" s="212"/>
      <c r="G121" s="212"/>
      <c r="H121" s="212"/>
      <c r="I121" s="213"/>
      <c r="K121" s="6"/>
      <c r="L121" s="233"/>
      <c r="M121" s="242"/>
      <c r="N121" s="242"/>
      <c r="O121" s="242"/>
      <c r="P121" s="242"/>
      <c r="Q121" s="242"/>
      <c r="R121" s="233"/>
      <c r="S121" s="243"/>
      <c r="T121" s="233"/>
      <c r="U121" s="244"/>
    </row>
    <row r="122" spans="1:21" x14ac:dyDescent="0.2">
      <c r="A122" s="208"/>
      <c r="C122" s="241" t="s">
        <v>788</v>
      </c>
      <c r="E122" s="211">
        <v>53266</v>
      </c>
      <c r="G122" s="212" t="s">
        <v>789</v>
      </c>
      <c r="H122" s="212" t="s">
        <v>63</v>
      </c>
      <c r="I122" s="213">
        <v>-2</v>
      </c>
      <c r="K122" s="23">
        <v>114581032.98999999</v>
      </c>
      <c r="L122" s="20"/>
      <c r="M122" s="65">
        <v>9371591</v>
      </c>
      <c r="N122" s="21"/>
      <c r="O122" s="65">
        <v>107501063</v>
      </c>
      <c r="P122" s="21"/>
      <c r="Q122" s="65">
        <v>4287119</v>
      </c>
      <c r="S122" s="214">
        <v>3.74</v>
      </c>
      <c r="U122" s="215">
        <v>25.1</v>
      </c>
    </row>
    <row r="123" spans="1:21" x14ac:dyDescent="0.2">
      <c r="A123" s="208"/>
      <c r="C123" s="241"/>
      <c r="E123" s="212"/>
      <c r="G123" s="212"/>
      <c r="H123" s="212"/>
      <c r="I123" s="213"/>
      <c r="K123" s="6"/>
      <c r="L123" s="233"/>
      <c r="M123" s="242"/>
      <c r="N123" s="242"/>
      <c r="O123" s="242"/>
      <c r="P123" s="242"/>
      <c r="Q123" s="242"/>
      <c r="R123" s="233"/>
      <c r="S123" s="243"/>
      <c r="T123" s="233"/>
      <c r="U123" s="244"/>
    </row>
    <row r="124" spans="1:21" x14ac:dyDescent="0.2">
      <c r="A124" s="208"/>
      <c r="C124" s="245" t="s">
        <v>193</v>
      </c>
      <c r="E124" s="212"/>
      <c r="G124" s="212"/>
      <c r="H124" s="212"/>
      <c r="I124" s="213"/>
      <c r="K124" s="6">
        <f>+SUBTOTAL(9,K122:K123)</f>
        <v>114581032.98999999</v>
      </c>
      <c r="L124" s="233"/>
      <c r="M124" s="242">
        <f>+SUBTOTAL(9,M122:M123)</f>
        <v>9371591</v>
      </c>
      <c r="N124" s="242"/>
      <c r="O124" s="242">
        <f>+SUBTOTAL(9,O122:O123)</f>
        <v>107501063</v>
      </c>
      <c r="P124" s="242"/>
      <c r="Q124" s="242">
        <f>+SUBTOTAL(9,Q122:Q123)</f>
        <v>4287119</v>
      </c>
      <c r="R124" s="233"/>
      <c r="S124" s="214">
        <f>ROUND(Q124/K124*100,2)</f>
        <v>3.74</v>
      </c>
      <c r="U124" s="215">
        <f>IF(Q124=0,"-     ",ROUND(O124/Q124,1))</f>
        <v>25.1</v>
      </c>
    </row>
    <row r="125" spans="1:21" x14ac:dyDescent="0.2">
      <c r="A125" s="208"/>
      <c r="C125" s="241"/>
      <c r="E125" s="212"/>
      <c r="G125" s="212"/>
      <c r="H125" s="212"/>
      <c r="I125" s="213"/>
      <c r="K125" s="6"/>
      <c r="L125" s="233"/>
      <c r="M125" s="242"/>
      <c r="N125" s="242"/>
      <c r="O125" s="242"/>
      <c r="P125" s="242"/>
      <c r="Q125" s="242"/>
      <c r="R125" s="233"/>
      <c r="S125" s="243"/>
      <c r="T125" s="233"/>
      <c r="U125" s="244"/>
    </row>
    <row r="126" spans="1:21" x14ac:dyDescent="0.2">
      <c r="A126" s="208">
        <v>334</v>
      </c>
      <c r="C126" s="241" t="s">
        <v>58</v>
      </c>
      <c r="E126" s="212"/>
      <c r="G126" s="212"/>
      <c r="H126" s="212"/>
      <c r="I126" s="213"/>
      <c r="K126" s="6"/>
      <c r="L126" s="233"/>
      <c r="M126" s="242"/>
      <c r="N126" s="242"/>
      <c r="O126" s="242"/>
      <c r="P126" s="242"/>
      <c r="Q126" s="242"/>
      <c r="R126" s="233"/>
      <c r="S126" s="243"/>
      <c r="T126" s="233"/>
      <c r="U126" s="244"/>
    </row>
    <row r="127" spans="1:21" x14ac:dyDescent="0.2">
      <c r="A127" s="208"/>
      <c r="C127" s="241" t="s">
        <v>790</v>
      </c>
      <c r="E127" s="211">
        <v>53266</v>
      </c>
      <c r="G127" s="212" t="s">
        <v>791</v>
      </c>
      <c r="H127" s="212" t="s">
        <v>63</v>
      </c>
      <c r="I127" s="213">
        <v>-2</v>
      </c>
      <c r="K127" s="23">
        <v>6568796.25</v>
      </c>
      <c r="L127" s="20"/>
      <c r="M127" s="65">
        <v>804598</v>
      </c>
      <c r="N127" s="21"/>
      <c r="O127" s="65">
        <v>5895574</v>
      </c>
      <c r="P127" s="21"/>
      <c r="Q127" s="65">
        <v>235649</v>
      </c>
      <c r="S127" s="214">
        <v>3.59</v>
      </c>
      <c r="U127" s="215">
        <v>25</v>
      </c>
    </row>
    <row r="128" spans="1:21" x14ac:dyDescent="0.2">
      <c r="A128" s="208"/>
      <c r="C128" s="241"/>
      <c r="E128" s="212"/>
      <c r="G128" s="212"/>
      <c r="H128" s="212"/>
      <c r="I128" s="213"/>
      <c r="K128" s="6"/>
      <c r="L128" s="233"/>
      <c r="M128" s="242"/>
      <c r="N128" s="242"/>
      <c r="O128" s="242"/>
      <c r="P128" s="242"/>
      <c r="Q128" s="242"/>
      <c r="R128" s="233"/>
      <c r="S128" s="243"/>
      <c r="T128" s="233"/>
      <c r="U128" s="244"/>
    </row>
    <row r="129" spans="1:21" x14ac:dyDescent="0.2">
      <c r="A129" s="208"/>
      <c r="C129" s="245" t="s">
        <v>66</v>
      </c>
      <c r="E129" s="212"/>
      <c r="G129" s="212"/>
      <c r="H129" s="212"/>
      <c r="I129" s="213"/>
      <c r="K129" s="6">
        <f>+SUBTOTAL(9,K127:K128)</f>
        <v>6568796.25</v>
      </c>
      <c r="L129" s="233"/>
      <c r="M129" s="242">
        <f>+SUBTOTAL(9,M127:M128)</f>
        <v>804598</v>
      </c>
      <c r="N129" s="242"/>
      <c r="O129" s="242">
        <f>+SUBTOTAL(9,O127:O128)</f>
        <v>5895574</v>
      </c>
      <c r="P129" s="242"/>
      <c r="Q129" s="242">
        <f>+SUBTOTAL(9,Q127:Q128)</f>
        <v>235649</v>
      </c>
      <c r="R129" s="233"/>
      <c r="S129" s="214">
        <f>ROUND(Q129/K129*100,2)</f>
        <v>3.59</v>
      </c>
      <c r="U129" s="215">
        <f>IF(Q129=0,"-     ",ROUND(O129/Q129,1))</f>
        <v>25</v>
      </c>
    </row>
    <row r="130" spans="1:21" x14ac:dyDescent="0.2">
      <c r="A130" s="208"/>
      <c r="C130" s="241"/>
      <c r="E130" s="212"/>
      <c r="G130" s="212"/>
      <c r="H130" s="212"/>
      <c r="I130" s="213"/>
      <c r="K130" s="6"/>
      <c r="L130" s="233"/>
      <c r="M130" s="242"/>
      <c r="N130" s="242"/>
      <c r="O130" s="242"/>
      <c r="P130" s="242"/>
      <c r="Q130" s="242"/>
      <c r="R130" s="233"/>
      <c r="S130" s="243"/>
      <c r="T130" s="233"/>
      <c r="U130" s="244"/>
    </row>
    <row r="131" spans="1:21" x14ac:dyDescent="0.2">
      <c r="A131" s="208">
        <v>335</v>
      </c>
      <c r="C131" s="241" t="s">
        <v>68</v>
      </c>
      <c r="E131" s="212"/>
      <c r="G131" s="212"/>
      <c r="H131" s="212"/>
      <c r="I131" s="213"/>
      <c r="K131" s="6"/>
      <c r="L131" s="233"/>
      <c r="M131" s="242"/>
      <c r="N131" s="242"/>
      <c r="O131" s="242"/>
      <c r="P131" s="242"/>
      <c r="Q131" s="242"/>
      <c r="R131" s="233"/>
      <c r="S131" s="243"/>
      <c r="T131" s="233"/>
      <c r="U131" s="244"/>
    </row>
    <row r="132" spans="1:21" x14ac:dyDescent="0.2">
      <c r="A132" s="208"/>
      <c r="C132" s="241" t="s">
        <v>792</v>
      </c>
      <c r="E132" s="211">
        <v>53266</v>
      </c>
      <c r="G132" s="212" t="s">
        <v>224</v>
      </c>
      <c r="H132" s="212" t="s">
        <v>63</v>
      </c>
      <c r="I132" s="213">
        <v>-2</v>
      </c>
      <c r="K132" s="6">
        <v>3782.01</v>
      </c>
      <c r="L132" s="20"/>
      <c r="M132" s="21">
        <v>3858</v>
      </c>
      <c r="N132" s="21"/>
      <c r="O132" s="21">
        <v>0</v>
      </c>
      <c r="P132" s="21"/>
      <c r="Q132" s="21">
        <v>0</v>
      </c>
      <c r="S132" s="214">
        <v>0</v>
      </c>
      <c r="U132" s="215">
        <v>0</v>
      </c>
    </row>
    <row r="133" spans="1:21" x14ac:dyDescent="0.2">
      <c r="A133" s="208"/>
      <c r="C133" s="241" t="s">
        <v>788</v>
      </c>
      <c r="E133" s="211">
        <v>53266</v>
      </c>
      <c r="G133" s="212" t="s">
        <v>224</v>
      </c>
      <c r="H133" s="212" t="s">
        <v>63</v>
      </c>
      <c r="I133" s="213">
        <v>-2</v>
      </c>
      <c r="K133" s="23">
        <v>179682.14</v>
      </c>
      <c r="L133" s="20"/>
      <c r="M133" s="65">
        <v>112362</v>
      </c>
      <c r="N133" s="21"/>
      <c r="O133" s="65">
        <v>70914</v>
      </c>
      <c r="P133" s="21"/>
      <c r="Q133" s="65">
        <v>2840</v>
      </c>
      <c r="S133" s="214">
        <v>1.58</v>
      </c>
      <c r="U133" s="215">
        <v>25</v>
      </c>
    </row>
    <row r="134" spans="1:21" x14ac:dyDescent="0.2">
      <c r="A134" s="208"/>
      <c r="C134" s="241"/>
      <c r="E134" s="212"/>
      <c r="G134" s="212"/>
      <c r="H134" s="212"/>
      <c r="I134" s="213"/>
      <c r="K134" s="6"/>
      <c r="L134" s="233"/>
      <c r="M134" s="242"/>
      <c r="N134" s="242"/>
      <c r="O134" s="242"/>
      <c r="P134" s="242"/>
      <c r="Q134" s="242"/>
      <c r="R134" s="233"/>
      <c r="S134" s="243"/>
      <c r="T134" s="233"/>
      <c r="U134" s="244"/>
    </row>
    <row r="135" spans="1:21" x14ac:dyDescent="0.2">
      <c r="A135" s="208"/>
      <c r="C135" s="245" t="s">
        <v>67</v>
      </c>
      <c r="E135" s="212"/>
      <c r="G135" s="212"/>
      <c r="H135" s="212"/>
      <c r="I135" s="213"/>
      <c r="K135" s="6">
        <f>+SUBTOTAL(9,K132:K134)</f>
        <v>183464.15000000002</v>
      </c>
      <c r="L135" s="233"/>
      <c r="M135" s="242">
        <f>+SUBTOTAL(9,M132:M134)</f>
        <v>116220</v>
      </c>
      <c r="N135" s="242"/>
      <c r="O135" s="242">
        <f>+SUBTOTAL(9,O132:O134)</f>
        <v>70914</v>
      </c>
      <c r="P135" s="242"/>
      <c r="Q135" s="242">
        <f>+SUBTOTAL(9,Q132:Q134)</f>
        <v>2840</v>
      </c>
      <c r="R135" s="233"/>
      <c r="S135" s="214">
        <f>ROUND(Q135/K135*100,2)</f>
        <v>1.55</v>
      </c>
      <c r="U135" s="215">
        <f>IF(Q135=0,"-     ",ROUND(O135/Q135,1))</f>
        <v>25</v>
      </c>
    </row>
    <row r="136" spans="1:21" x14ac:dyDescent="0.2">
      <c r="A136" s="208"/>
      <c r="C136" s="241"/>
      <c r="E136" s="212"/>
      <c r="G136" s="212"/>
      <c r="H136" s="212"/>
      <c r="I136" s="213"/>
      <c r="K136" s="6"/>
      <c r="L136" s="233"/>
      <c r="M136" s="242"/>
      <c r="N136" s="242"/>
      <c r="O136" s="242"/>
      <c r="P136" s="242"/>
      <c r="Q136" s="242"/>
      <c r="R136" s="233"/>
      <c r="S136" s="243"/>
      <c r="T136" s="233"/>
      <c r="U136" s="244"/>
    </row>
    <row r="137" spans="1:21" x14ac:dyDescent="0.2">
      <c r="A137" s="208">
        <v>336</v>
      </c>
      <c r="C137" s="241" t="s">
        <v>194</v>
      </c>
      <c r="E137" s="212"/>
      <c r="G137" s="212"/>
      <c r="H137" s="212"/>
      <c r="I137" s="213"/>
      <c r="K137" s="6"/>
      <c r="L137" s="233"/>
      <c r="M137" s="242"/>
      <c r="N137" s="242"/>
      <c r="O137" s="242"/>
      <c r="P137" s="242"/>
      <c r="Q137" s="242"/>
      <c r="R137" s="233"/>
      <c r="S137" s="243"/>
      <c r="T137" s="233"/>
      <c r="U137" s="244"/>
    </row>
    <row r="138" spans="1:21" x14ac:dyDescent="0.2">
      <c r="A138" s="208"/>
      <c r="C138" s="241" t="s">
        <v>786</v>
      </c>
      <c r="E138" s="211">
        <v>53266</v>
      </c>
      <c r="G138" s="212" t="s">
        <v>793</v>
      </c>
      <c r="H138" s="212" t="s">
        <v>63</v>
      </c>
      <c r="I138" s="213">
        <v>-2</v>
      </c>
      <c r="K138" s="23">
        <v>12119.47</v>
      </c>
      <c r="L138" s="20"/>
      <c r="M138" s="65">
        <v>3131</v>
      </c>
      <c r="N138" s="21"/>
      <c r="O138" s="65">
        <v>9231</v>
      </c>
      <c r="P138" s="21"/>
      <c r="Q138" s="65">
        <v>859</v>
      </c>
      <c r="S138" s="214">
        <v>7.09</v>
      </c>
      <c r="U138" s="215">
        <v>10.7</v>
      </c>
    </row>
    <row r="139" spans="1:21" x14ac:dyDescent="0.2">
      <c r="A139" s="208"/>
      <c r="C139" s="241"/>
      <c r="E139" s="212"/>
      <c r="G139" s="212"/>
      <c r="H139" s="212"/>
      <c r="I139" s="213"/>
      <c r="K139" s="6"/>
      <c r="L139" s="233"/>
      <c r="M139" s="242"/>
      <c r="N139" s="242"/>
      <c r="O139" s="242"/>
      <c r="P139" s="242"/>
      <c r="Q139" s="242"/>
      <c r="R139" s="233"/>
      <c r="S139" s="243"/>
      <c r="T139" s="233"/>
      <c r="U139" s="244"/>
    </row>
    <row r="140" spans="1:21" x14ac:dyDescent="0.2">
      <c r="A140" s="208"/>
      <c r="C140" s="245" t="s">
        <v>195</v>
      </c>
      <c r="E140" s="212"/>
      <c r="G140" s="212"/>
      <c r="H140" s="212"/>
      <c r="I140" s="213"/>
      <c r="K140" s="23">
        <f>+SUBTOTAL(9,K138:K139)</f>
        <v>12119.47</v>
      </c>
      <c r="L140" s="233"/>
      <c r="M140" s="246">
        <f>+SUBTOTAL(9,M138:M139)</f>
        <v>3131</v>
      </c>
      <c r="N140" s="242"/>
      <c r="O140" s="246">
        <f>+SUBTOTAL(9,O138:O139)</f>
        <v>9231</v>
      </c>
      <c r="P140" s="242"/>
      <c r="Q140" s="246">
        <f>+SUBTOTAL(9,Q138:Q139)</f>
        <v>859</v>
      </c>
      <c r="R140" s="233"/>
      <c r="S140" s="214">
        <f>ROUND(Q140/K140*100,2)</f>
        <v>7.09</v>
      </c>
      <c r="U140" s="215">
        <f>IF(Q140=0,"-     ",ROUND(O140/Q140,1))</f>
        <v>10.7</v>
      </c>
    </row>
    <row r="141" spans="1:21" ht="15.75" x14ac:dyDescent="0.25">
      <c r="A141" s="208"/>
      <c r="C141" s="241"/>
      <c r="E141" s="212"/>
      <c r="G141" s="212"/>
      <c r="H141" s="212"/>
      <c r="I141" s="213"/>
      <c r="K141" s="235"/>
      <c r="L141" s="236"/>
      <c r="M141" s="238"/>
      <c r="N141" s="238"/>
      <c r="O141" s="238"/>
      <c r="P141" s="238"/>
      <c r="Q141" s="238"/>
      <c r="S141" s="217"/>
      <c r="U141" s="218"/>
    </row>
    <row r="142" spans="1:21" ht="15.75" x14ac:dyDescent="0.25">
      <c r="A142" s="208"/>
      <c r="C142" s="247" t="s">
        <v>59</v>
      </c>
      <c r="E142" s="212"/>
      <c r="G142" s="212"/>
      <c r="H142" s="212"/>
      <c r="I142" s="213"/>
      <c r="K142" s="235">
        <f>+SUBTOTAL(9,K110:K141)</f>
        <v>146395740.95999998</v>
      </c>
      <c r="L142" s="236"/>
      <c r="M142" s="238">
        <f>+SUBTOTAL(9,M110:M141)</f>
        <v>14420948</v>
      </c>
      <c r="N142" s="238"/>
      <c r="O142" s="238">
        <f>+SUBTOTAL(9,O110:O141)</f>
        <v>134902708</v>
      </c>
      <c r="P142" s="238"/>
      <c r="Q142" s="238">
        <f>+SUBTOTAL(9,Q110:Q141)</f>
        <v>5396847</v>
      </c>
      <c r="S142" s="239">
        <f>ROUND(Q142/K142*100,2)</f>
        <v>3.69</v>
      </c>
      <c r="U142" s="218"/>
    </row>
    <row r="143" spans="1:21" ht="15.75" x14ac:dyDescent="0.25">
      <c r="A143" s="208"/>
      <c r="C143" s="241"/>
      <c r="E143" s="212"/>
      <c r="G143" s="212"/>
      <c r="H143" s="212"/>
      <c r="I143" s="213"/>
      <c r="K143" s="235"/>
      <c r="L143" s="236"/>
      <c r="M143" s="238"/>
      <c r="N143" s="238"/>
      <c r="O143" s="238"/>
      <c r="P143" s="238"/>
      <c r="Q143" s="238"/>
      <c r="S143" s="217"/>
      <c r="U143" s="218"/>
    </row>
    <row r="144" spans="1:21" ht="15.75" x14ac:dyDescent="0.25">
      <c r="A144" s="208"/>
      <c r="C144" s="189" t="s">
        <v>32</v>
      </c>
      <c r="D144" s="187"/>
      <c r="E144" s="212"/>
      <c r="F144" s="187"/>
      <c r="G144" s="212"/>
      <c r="H144" s="212"/>
      <c r="I144" s="213"/>
      <c r="J144" s="187"/>
      <c r="K144" s="6"/>
      <c r="L144" s="187"/>
      <c r="M144" s="206"/>
      <c r="N144" s="206"/>
      <c r="O144" s="206"/>
      <c r="P144" s="206"/>
      <c r="Q144" s="206"/>
      <c r="R144" s="187"/>
      <c r="S144" s="217"/>
      <c r="T144" s="187"/>
      <c r="U144" s="218"/>
    </row>
    <row r="145" spans="1:21" x14ac:dyDescent="0.2">
      <c r="A145" s="208"/>
      <c r="C145" s="248"/>
      <c r="E145" s="212"/>
      <c r="G145" s="212"/>
      <c r="H145" s="212"/>
      <c r="I145" s="213"/>
      <c r="K145" s="6"/>
      <c r="M145" s="206"/>
      <c r="N145" s="206"/>
      <c r="O145" s="206"/>
      <c r="P145" s="206"/>
      <c r="Q145" s="206"/>
      <c r="S145" s="217"/>
      <c r="U145" s="218"/>
    </row>
    <row r="146" spans="1:21" x14ac:dyDescent="0.2">
      <c r="A146" s="208">
        <v>341</v>
      </c>
      <c r="C146" s="210" t="s">
        <v>33</v>
      </c>
      <c r="K146" s="6"/>
      <c r="M146" s="206"/>
      <c r="N146" s="206"/>
      <c r="O146" s="206"/>
      <c r="P146" s="206"/>
      <c r="Q146" s="206"/>
      <c r="S146" s="209"/>
      <c r="U146" s="220"/>
    </row>
    <row r="147" spans="1:21" x14ac:dyDescent="0.2">
      <c r="A147" s="208"/>
      <c r="C147" s="210" t="s">
        <v>151</v>
      </c>
      <c r="E147" s="211">
        <v>56795</v>
      </c>
      <c r="G147" s="212" t="s">
        <v>794</v>
      </c>
      <c r="H147" s="212" t="s">
        <v>63</v>
      </c>
      <c r="I147" s="213">
        <v>-11</v>
      </c>
      <c r="K147" s="6">
        <v>17709450.890000001</v>
      </c>
      <c r="L147" s="20"/>
      <c r="M147" s="21">
        <v>5687392</v>
      </c>
      <c r="N147" s="21"/>
      <c r="O147" s="21">
        <v>13970098</v>
      </c>
      <c r="P147" s="21"/>
      <c r="Q147" s="21">
        <v>425404</v>
      </c>
      <c r="S147" s="214">
        <v>2.4</v>
      </c>
      <c r="U147" s="215">
        <v>32.799999999999997</v>
      </c>
    </row>
    <row r="148" spans="1:21" x14ac:dyDescent="0.2">
      <c r="A148" s="208"/>
      <c r="C148" s="210" t="s">
        <v>795</v>
      </c>
      <c r="E148" s="211">
        <v>44377</v>
      </c>
      <c r="G148" s="212" t="s">
        <v>794</v>
      </c>
      <c r="H148" s="212" t="s">
        <v>63</v>
      </c>
      <c r="I148" s="213">
        <v>-9</v>
      </c>
      <c r="K148" s="6">
        <v>8241.14</v>
      </c>
      <c r="L148" s="20"/>
      <c r="M148" s="21">
        <v>8983</v>
      </c>
      <c r="N148" s="21"/>
      <c r="O148" s="21">
        <v>0</v>
      </c>
      <c r="P148" s="21"/>
      <c r="Q148" s="21">
        <v>0</v>
      </c>
      <c r="S148" s="214">
        <v>0</v>
      </c>
      <c r="U148" s="215">
        <v>0</v>
      </c>
    </row>
    <row r="149" spans="1:21" x14ac:dyDescent="0.2">
      <c r="A149" s="208"/>
      <c r="C149" s="210" t="s">
        <v>796</v>
      </c>
      <c r="E149" s="211">
        <v>45838</v>
      </c>
      <c r="G149" s="212" t="s">
        <v>794</v>
      </c>
      <c r="H149" s="212" t="s">
        <v>63</v>
      </c>
      <c r="I149" s="213">
        <v>-6</v>
      </c>
      <c r="K149" s="6">
        <v>64113.35</v>
      </c>
      <c r="L149" s="20"/>
      <c r="M149" s="21">
        <v>67960</v>
      </c>
      <c r="N149" s="21"/>
      <c r="O149" s="21">
        <v>0</v>
      </c>
      <c r="P149" s="21"/>
      <c r="Q149" s="21">
        <v>0</v>
      </c>
      <c r="S149" s="214">
        <v>0</v>
      </c>
      <c r="U149" s="215">
        <v>0</v>
      </c>
    </row>
    <row r="150" spans="1:21" x14ac:dyDescent="0.2">
      <c r="A150" s="208"/>
      <c r="C150" s="210" t="s">
        <v>797</v>
      </c>
      <c r="E150" s="211">
        <v>51682</v>
      </c>
      <c r="G150" s="212" t="s">
        <v>794</v>
      </c>
      <c r="H150" s="212" t="s">
        <v>63</v>
      </c>
      <c r="I150" s="213">
        <v>-6</v>
      </c>
      <c r="K150" s="6">
        <v>2484085.38</v>
      </c>
      <c r="L150" s="20"/>
      <c r="M150" s="21">
        <v>1498866</v>
      </c>
      <c r="N150" s="21"/>
      <c r="O150" s="21">
        <v>1134265</v>
      </c>
      <c r="P150" s="21"/>
      <c r="Q150" s="21">
        <v>54950</v>
      </c>
      <c r="S150" s="214">
        <v>2.21</v>
      </c>
      <c r="U150" s="215">
        <v>20.6</v>
      </c>
    </row>
    <row r="151" spans="1:21" x14ac:dyDescent="0.2">
      <c r="A151" s="208"/>
      <c r="C151" s="210" t="s">
        <v>121</v>
      </c>
      <c r="E151" s="211">
        <v>51682</v>
      </c>
      <c r="G151" s="212" t="s">
        <v>794</v>
      </c>
      <c r="H151" s="212" t="s">
        <v>63</v>
      </c>
      <c r="I151" s="213">
        <v>-7</v>
      </c>
      <c r="K151" s="6">
        <v>1171970.07</v>
      </c>
      <c r="L151" s="20"/>
      <c r="M151" s="21">
        <v>519967</v>
      </c>
      <c r="N151" s="21"/>
      <c r="O151" s="21">
        <v>734041</v>
      </c>
      <c r="P151" s="21"/>
      <c r="Q151" s="21">
        <v>35391</v>
      </c>
      <c r="S151" s="214">
        <v>3.02</v>
      </c>
      <c r="U151" s="215">
        <v>20.7</v>
      </c>
    </row>
    <row r="152" spans="1:21" x14ac:dyDescent="0.2">
      <c r="A152" s="208"/>
      <c r="C152" s="210" t="s">
        <v>122</v>
      </c>
      <c r="E152" s="211">
        <v>50951</v>
      </c>
      <c r="G152" s="212" t="s">
        <v>794</v>
      </c>
      <c r="H152" s="212" t="s">
        <v>63</v>
      </c>
      <c r="I152" s="213">
        <v>-7</v>
      </c>
      <c r="K152" s="6">
        <v>122849.05</v>
      </c>
      <c r="L152" s="20"/>
      <c r="M152" s="21">
        <v>58473</v>
      </c>
      <c r="N152" s="21"/>
      <c r="O152" s="21">
        <v>72975</v>
      </c>
      <c r="P152" s="21"/>
      <c r="Q152" s="21">
        <v>3875</v>
      </c>
      <c r="S152" s="214">
        <v>3.15</v>
      </c>
      <c r="U152" s="215">
        <v>18.8</v>
      </c>
    </row>
    <row r="153" spans="1:21" x14ac:dyDescent="0.2">
      <c r="A153" s="208"/>
      <c r="C153" s="210" t="s">
        <v>123</v>
      </c>
      <c r="E153" s="211">
        <v>50951</v>
      </c>
      <c r="G153" s="212" t="s">
        <v>794</v>
      </c>
      <c r="H153" s="212" t="s">
        <v>63</v>
      </c>
      <c r="I153" s="213">
        <v>-7</v>
      </c>
      <c r="K153" s="6">
        <v>144356.29</v>
      </c>
      <c r="L153" s="20"/>
      <c r="M153" s="21">
        <v>98102</v>
      </c>
      <c r="N153" s="21"/>
      <c r="O153" s="21">
        <v>56359</v>
      </c>
      <c r="P153" s="21"/>
      <c r="Q153" s="21">
        <v>3015</v>
      </c>
      <c r="S153" s="214">
        <v>2.09</v>
      </c>
      <c r="U153" s="215">
        <v>18.7</v>
      </c>
    </row>
    <row r="154" spans="1:21" x14ac:dyDescent="0.2">
      <c r="A154" s="208"/>
      <c r="C154" s="210" t="s">
        <v>168</v>
      </c>
      <c r="E154" s="211">
        <v>51682</v>
      </c>
      <c r="G154" s="212" t="s">
        <v>219</v>
      </c>
      <c r="H154" s="212" t="s">
        <v>63</v>
      </c>
      <c r="I154" s="213">
        <v>-3</v>
      </c>
      <c r="K154" s="6">
        <v>923945.85</v>
      </c>
      <c r="L154" s="20"/>
      <c r="M154" s="21">
        <v>135806</v>
      </c>
      <c r="N154" s="21"/>
      <c r="O154" s="21">
        <v>815858</v>
      </c>
      <c r="P154" s="21"/>
      <c r="Q154" s="21">
        <v>39300</v>
      </c>
      <c r="S154" s="214">
        <v>4.25</v>
      </c>
      <c r="U154" s="215">
        <v>20.8</v>
      </c>
    </row>
    <row r="155" spans="1:21" x14ac:dyDescent="0.2">
      <c r="A155" s="208"/>
      <c r="C155" s="210" t="s">
        <v>798</v>
      </c>
      <c r="E155" s="211">
        <v>52047</v>
      </c>
      <c r="G155" s="212" t="s">
        <v>794</v>
      </c>
      <c r="H155" s="212" t="s">
        <v>63</v>
      </c>
      <c r="I155" s="213">
        <v>-9</v>
      </c>
      <c r="K155" s="6">
        <v>1555655.08</v>
      </c>
      <c r="L155" s="20"/>
      <c r="M155" s="21">
        <v>959769</v>
      </c>
      <c r="N155" s="21"/>
      <c r="O155" s="21">
        <v>735895</v>
      </c>
      <c r="P155" s="21"/>
      <c r="Q155" s="21">
        <v>34148</v>
      </c>
      <c r="S155" s="214">
        <v>2.2000000000000002</v>
      </c>
      <c r="U155" s="215">
        <v>21.6</v>
      </c>
    </row>
    <row r="156" spans="1:21" x14ac:dyDescent="0.2">
      <c r="A156" s="208"/>
      <c r="C156" s="210" t="s">
        <v>116</v>
      </c>
      <c r="E156" s="211">
        <v>52047</v>
      </c>
      <c r="G156" s="212" t="s">
        <v>794</v>
      </c>
      <c r="H156" s="212" t="s">
        <v>63</v>
      </c>
      <c r="I156" s="213">
        <v>-9</v>
      </c>
      <c r="K156" s="6">
        <v>1467923.89</v>
      </c>
      <c r="L156" s="20"/>
      <c r="M156" s="21">
        <v>908073</v>
      </c>
      <c r="N156" s="21"/>
      <c r="O156" s="21">
        <v>691964</v>
      </c>
      <c r="P156" s="21"/>
      <c r="Q156" s="21">
        <v>32123</v>
      </c>
      <c r="S156" s="214">
        <v>2.19</v>
      </c>
      <c r="U156" s="215">
        <v>21.5</v>
      </c>
    </row>
    <row r="157" spans="1:21" x14ac:dyDescent="0.2">
      <c r="A157" s="208"/>
      <c r="C157" s="210" t="s">
        <v>117</v>
      </c>
      <c r="E157" s="211">
        <v>52778</v>
      </c>
      <c r="G157" s="212" t="s">
        <v>794</v>
      </c>
      <c r="H157" s="212" t="s">
        <v>63</v>
      </c>
      <c r="I157" s="213">
        <v>-9</v>
      </c>
      <c r="K157" s="6">
        <v>2083698.13</v>
      </c>
      <c r="L157" s="20"/>
      <c r="M157" s="21">
        <v>1159483</v>
      </c>
      <c r="N157" s="21"/>
      <c r="O157" s="21">
        <v>1111748</v>
      </c>
      <c r="P157" s="21"/>
      <c r="Q157" s="21">
        <v>47268</v>
      </c>
      <c r="S157" s="214">
        <v>2.27</v>
      </c>
      <c r="U157" s="215">
        <v>23.5</v>
      </c>
    </row>
    <row r="158" spans="1:21" x14ac:dyDescent="0.2">
      <c r="A158" s="208"/>
      <c r="C158" s="210" t="s">
        <v>118</v>
      </c>
      <c r="E158" s="211">
        <v>52778</v>
      </c>
      <c r="G158" s="212" t="s">
        <v>794</v>
      </c>
      <c r="H158" s="212" t="s">
        <v>63</v>
      </c>
      <c r="I158" s="213">
        <v>-9</v>
      </c>
      <c r="K158" s="6">
        <v>2075526.5</v>
      </c>
      <c r="L158" s="20"/>
      <c r="M158" s="21">
        <v>1154935</v>
      </c>
      <c r="N158" s="21"/>
      <c r="O158" s="21">
        <v>1107389</v>
      </c>
      <c r="P158" s="21"/>
      <c r="Q158" s="21">
        <v>47083</v>
      </c>
      <c r="S158" s="214">
        <v>2.27</v>
      </c>
      <c r="U158" s="215">
        <v>23.5</v>
      </c>
    </row>
    <row r="159" spans="1:21" x14ac:dyDescent="0.2">
      <c r="A159" s="208"/>
      <c r="C159" s="210" t="s">
        <v>119</v>
      </c>
      <c r="E159" s="211">
        <v>52778</v>
      </c>
      <c r="G159" s="212" t="s">
        <v>794</v>
      </c>
      <c r="H159" s="212" t="s">
        <v>63</v>
      </c>
      <c r="I159" s="213">
        <v>-9</v>
      </c>
      <c r="K159" s="6">
        <v>2137402.33</v>
      </c>
      <c r="L159" s="20"/>
      <c r="M159" s="21">
        <v>1185502</v>
      </c>
      <c r="N159" s="21"/>
      <c r="O159" s="21">
        <v>1144267</v>
      </c>
      <c r="P159" s="21"/>
      <c r="Q159" s="21">
        <v>48651</v>
      </c>
      <c r="S159" s="214">
        <v>2.2799999999999998</v>
      </c>
      <c r="U159" s="215">
        <v>23.5</v>
      </c>
    </row>
    <row r="160" spans="1:21" x14ac:dyDescent="0.2">
      <c r="A160" s="208"/>
      <c r="C160" s="210" t="s">
        <v>120</v>
      </c>
      <c r="E160" s="211">
        <v>52778</v>
      </c>
      <c r="G160" s="212" t="s">
        <v>794</v>
      </c>
      <c r="H160" s="212" t="s">
        <v>63</v>
      </c>
      <c r="I160" s="213">
        <v>-9</v>
      </c>
      <c r="K160" s="17">
        <v>2525013.2200000002</v>
      </c>
      <c r="L160" s="20"/>
      <c r="M160" s="21">
        <v>1217180</v>
      </c>
      <c r="N160" s="21"/>
      <c r="O160" s="21">
        <v>1535084</v>
      </c>
      <c r="P160" s="21"/>
      <c r="Q160" s="21">
        <v>64998</v>
      </c>
      <c r="S160" s="214">
        <v>2.57</v>
      </c>
      <c r="U160" s="215">
        <v>23.6</v>
      </c>
    </row>
    <row r="161" spans="1:21" x14ac:dyDescent="0.2">
      <c r="A161" s="208"/>
      <c r="C161" s="210" t="s">
        <v>174</v>
      </c>
      <c r="E161" s="211">
        <v>52778</v>
      </c>
      <c r="G161" s="212" t="s">
        <v>219</v>
      </c>
      <c r="H161" s="212" t="s">
        <v>63</v>
      </c>
      <c r="I161" s="213">
        <v>-1</v>
      </c>
      <c r="K161" s="23">
        <v>629097.75</v>
      </c>
      <c r="L161" s="20"/>
      <c r="M161" s="21">
        <v>22187</v>
      </c>
      <c r="N161" s="21"/>
      <c r="O161" s="21">
        <v>613202</v>
      </c>
      <c r="P161" s="21"/>
      <c r="Q161" s="21">
        <v>25808</v>
      </c>
      <c r="S161" s="214">
        <v>4.0999999999999996</v>
      </c>
      <c r="U161" s="215">
        <v>23.8</v>
      </c>
    </row>
    <row r="162" spans="1:21" x14ac:dyDescent="0.2">
      <c r="A162" s="208"/>
      <c r="C162" s="210"/>
      <c r="E162" s="212"/>
      <c r="G162" s="212"/>
      <c r="H162" s="212"/>
      <c r="I162" s="213"/>
      <c r="K162" s="6"/>
      <c r="M162" s="216"/>
      <c r="N162" s="206"/>
      <c r="O162" s="216"/>
      <c r="P162" s="206"/>
      <c r="Q162" s="216"/>
      <c r="S162" s="217"/>
      <c r="U162" s="218"/>
    </row>
    <row r="163" spans="1:21" x14ac:dyDescent="0.2">
      <c r="A163" s="208"/>
      <c r="C163" s="219" t="s">
        <v>34</v>
      </c>
      <c r="E163" s="212"/>
      <c r="G163" s="212"/>
      <c r="H163" s="212"/>
      <c r="I163" s="213"/>
      <c r="K163" s="6">
        <f>+SUBTOTAL(9,K147:K162)</f>
        <v>35103328.920000002</v>
      </c>
      <c r="M163" s="206">
        <f>+SUBTOTAL(9,M147:M162)</f>
        <v>14682678</v>
      </c>
      <c r="N163" s="206"/>
      <c r="O163" s="206">
        <f>+SUBTOTAL(9,O147:O162)</f>
        <v>23723145</v>
      </c>
      <c r="P163" s="206"/>
      <c r="Q163" s="206">
        <f>+SUBTOTAL(9,Q147:Q162)</f>
        <v>862014</v>
      </c>
      <c r="S163" s="214">
        <f>ROUND(Q163/K163*100,2)</f>
        <v>2.46</v>
      </c>
      <c r="U163" s="215">
        <f>IF(Q163=0,"-     ",ROUND(O163/Q163,1))</f>
        <v>27.5</v>
      </c>
    </row>
    <row r="164" spans="1:21" x14ac:dyDescent="0.2">
      <c r="A164" s="208"/>
      <c r="C164" s="219"/>
      <c r="E164" s="212"/>
      <c r="G164" s="212"/>
      <c r="H164" s="212"/>
      <c r="I164" s="213"/>
      <c r="K164" s="6"/>
      <c r="M164" s="206"/>
      <c r="N164" s="206"/>
      <c r="O164" s="206"/>
      <c r="P164" s="206"/>
      <c r="Q164" s="206"/>
      <c r="S164" s="214"/>
      <c r="U164" s="215"/>
    </row>
    <row r="165" spans="1:21" x14ac:dyDescent="0.2">
      <c r="A165" s="208">
        <v>341.2</v>
      </c>
      <c r="C165" s="177" t="s">
        <v>756</v>
      </c>
      <c r="K165" s="6"/>
      <c r="M165" s="206"/>
      <c r="N165" s="206"/>
      <c r="O165" s="206"/>
      <c r="P165" s="206"/>
      <c r="Q165" s="206"/>
      <c r="S165" s="209"/>
      <c r="U165" s="220"/>
    </row>
    <row r="166" spans="1:21" x14ac:dyDescent="0.2">
      <c r="A166" s="208"/>
      <c r="C166" s="210" t="s">
        <v>799</v>
      </c>
      <c r="E166" s="211">
        <v>43281</v>
      </c>
      <c r="G166" s="212" t="s">
        <v>794</v>
      </c>
      <c r="H166" s="212" t="s">
        <v>63</v>
      </c>
      <c r="I166" s="213">
        <v>-10</v>
      </c>
      <c r="K166" s="23">
        <v>320737.94</v>
      </c>
      <c r="L166" s="20"/>
      <c r="M166" s="21">
        <v>702722</v>
      </c>
      <c r="N166" s="21"/>
      <c r="O166" s="21">
        <v>-349910</v>
      </c>
      <c r="P166" s="21"/>
      <c r="Q166" s="21">
        <v>0</v>
      </c>
      <c r="S166" s="214">
        <v>0</v>
      </c>
      <c r="U166" s="215">
        <v>0</v>
      </c>
    </row>
    <row r="167" spans="1:21" x14ac:dyDescent="0.2">
      <c r="A167" s="208"/>
      <c r="C167" s="210"/>
      <c r="E167" s="212"/>
      <c r="G167" s="212"/>
      <c r="H167" s="212"/>
      <c r="I167" s="213"/>
      <c r="K167" s="6"/>
      <c r="M167" s="216"/>
      <c r="N167" s="206"/>
      <c r="O167" s="216"/>
      <c r="P167" s="206"/>
      <c r="Q167" s="216"/>
      <c r="S167" s="217"/>
      <c r="U167" s="218"/>
    </row>
    <row r="168" spans="1:21" x14ac:dyDescent="0.2">
      <c r="A168" s="208"/>
      <c r="C168" s="219" t="s">
        <v>800</v>
      </c>
      <c r="E168" s="212"/>
      <c r="G168" s="212"/>
      <c r="H168" s="212"/>
      <c r="I168" s="213"/>
      <c r="K168" s="6">
        <f>+SUBTOTAL(9,K166:K167)</f>
        <v>320737.94</v>
      </c>
      <c r="M168" s="206">
        <f>+SUBTOTAL(9,M166:M167)</f>
        <v>702722</v>
      </c>
      <c r="N168" s="206"/>
      <c r="O168" s="206">
        <f>+SUBTOTAL(9,O166:O167)</f>
        <v>-349910</v>
      </c>
      <c r="P168" s="206"/>
      <c r="Q168" s="206">
        <f>+SUBTOTAL(9,Q166:Q167)</f>
        <v>0</v>
      </c>
      <c r="S168" s="214">
        <v>0</v>
      </c>
      <c r="U168" s="215">
        <v>0</v>
      </c>
    </row>
    <row r="169" spans="1:21" x14ac:dyDescent="0.2">
      <c r="A169" s="208"/>
      <c r="C169" s="210"/>
      <c r="E169" s="212"/>
      <c r="G169" s="212"/>
      <c r="H169" s="212"/>
      <c r="I169" s="213"/>
      <c r="K169" s="6"/>
      <c r="M169" s="206"/>
      <c r="N169" s="206"/>
      <c r="O169" s="206"/>
      <c r="P169" s="206"/>
      <c r="Q169" s="206"/>
      <c r="S169" s="217"/>
      <c r="U169" s="218"/>
    </row>
    <row r="170" spans="1:21" x14ac:dyDescent="0.2">
      <c r="A170" s="208">
        <v>342</v>
      </c>
      <c r="C170" s="177" t="s">
        <v>801</v>
      </c>
      <c r="K170" s="6"/>
      <c r="M170" s="206"/>
      <c r="N170" s="206"/>
      <c r="O170" s="206"/>
      <c r="P170" s="206"/>
      <c r="Q170" s="206"/>
      <c r="S170" s="209"/>
      <c r="U170" s="220"/>
    </row>
    <row r="171" spans="1:21" x14ac:dyDescent="0.2">
      <c r="A171" s="208"/>
      <c r="C171" s="210" t="s">
        <v>151</v>
      </c>
      <c r="E171" s="211">
        <v>56795</v>
      </c>
      <c r="G171" s="212" t="s">
        <v>133</v>
      </c>
      <c r="H171" s="212" t="s">
        <v>63</v>
      </c>
      <c r="I171" s="213">
        <v>-11</v>
      </c>
      <c r="K171" s="6">
        <v>1839349.29</v>
      </c>
      <c r="L171" s="20"/>
      <c r="M171" s="21">
        <v>1124474</v>
      </c>
      <c r="N171" s="21"/>
      <c r="O171" s="21">
        <v>917204</v>
      </c>
      <c r="P171" s="21"/>
      <c r="Q171" s="21">
        <v>27992</v>
      </c>
      <c r="S171" s="214">
        <v>1.52</v>
      </c>
      <c r="U171" s="215">
        <v>32.799999999999997</v>
      </c>
    </row>
    <row r="172" spans="1:21" x14ac:dyDescent="0.2">
      <c r="A172" s="208"/>
      <c r="C172" s="210" t="s">
        <v>205</v>
      </c>
      <c r="E172" s="211">
        <v>56795</v>
      </c>
      <c r="G172" s="212" t="s">
        <v>133</v>
      </c>
      <c r="H172" s="212" t="s">
        <v>63</v>
      </c>
      <c r="I172" s="213">
        <v>-11</v>
      </c>
      <c r="K172" s="6">
        <v>6602221.0700000003</v>
      </c>
      <c r="L172" s="20"/>
      <c r="M172" s="21">
        <v>932146</v>
      </c>
      <c r="N172" s="21"/>
      <c r="O172" s="21">
        <v>6396319</v>
      </c>
      <c r="P172" s="21"/>
      <c r="Q172" s="21">
        <v>195307</v>
      </c>
      <c r="S172" s="214">
        <v>2.96</v>
      </c>
      <c r="U172" s="215">
        <v>32.799999999999997</v>
      </c>
    </row>
    <row r="173" spans="1:21" x14ac:dyDescent="0.2">
      <c r="A173" s="208"/>
      <c r="C173" s="210" t="s">
        <v>795</v>
      </c>
      <c r="E173" s="211">
        <v>44377</v>
      </c>
      <c r="G173" s="212" t="s">
        <v>133</v>
      </c>
      <c r="H173" s="212" t="s">
        <v>63</v>
      </c>
      <c r="I173" s="213">
        <v>-9</v>
      </c>
      <c r="K173" s="6">
        <v>22229.02</v>
      </c>
      <c r="L173" s="20"/>
      <c r="M173" s="21">
        <v>18985</v>
      </c>
      <c r="N173" s="21"/>
      <c r="O173" s="21">
        <v>5245</v>
      </c>
      <c r="P173" s="21"/>
      <c r="Q173" s="21">
        <v>5244</v>
      </c>
      <c r="S173" s="214">
        <v>23.59</v>
      </c>
      <c r="U173" s="215">
        <v>1</v>
      </c>
    </row>
    <row r="174" spans="1:21" x14ac:dyDescent="0.2">
      <c r="A174" s="208"/>
      <c r="C174" s="210" t="s">
        <v>802</v>
      </c>
      <c r="E174" s="211">
        <v>45838</v>
      </c>
      <c r="G174" s="212" t="s">
        <v>133</v>
      </c>
      <c r="H174" s="212" t="s">
        <v>63</v>
      </c>
      <c r="I174" s="213">
        <v>-6</v>
      </c>
      <c r="K174" s="6">
        <v>9237.57</v>
      </c>
      <c r="L174" s="20"/>
      <c r="M174" s="21">
        <v>9792</v>
      </c>
      <c r="N174" s="21"/>
      <c r="O174" s="21">
        <v>0</v>
      </c>
      <c r="P174" s="21"/>
      <c r="Q174" s="21">
        <v>0</v>
      </c>
      <c r="S174" s="214">
        <v>0</v>
      </c>
      <c r="U174" s="215">
        <v>0</v>
      </c>
    </row>
    <row r="175" spans="1:21" x14ac:dyDescent="0.2">
      <c r="A175" s="208"/>
      <c r="C175" s="210" t="s">
        <v>796</v>
      </c>
      <c r="E175" s="211">
        <v>45838</v>
      </c>
      <c r="G175" s="212" t="s">
        <v>133</v>
      </c>
      <c r="H175" s="212" t="s">
        <v>63</v>
      </c>
      <c r="I175" s="213">
        <v>-6</v>
      </c>
      <c r="K175" s="6">
        <v>21667.08</v>
      </c>
      <c r="L175" s="20"/>
      <c r="M175" s="21">
        <v>22967</v>
      </c>
      <c r="N175" s="21"/>
      <c r="O175" s="21">
        <v>0</v>
      </c>
      <c r="P175" s="21"/>
      <c r="Q175" s="21">
        <v>0</v>
      </c>
      <c r="S175" s="214">
        <v>0</v>
      </c>
      <c r="U175" s="215">
        <v>0</v>
      </c>
    </row>
    <row r="176" spans="1:21" x14ac:dyDescent="0.2">
      <c r="A176" s="208"/>
      <c r="C176" s="210" t="s">
        <v>803</v>
      </c>
      <c r="E176" s="211">
        <v>51682</v>
      </c>
      <c r="G176" s="212" t="s">
        <v>133</v>
      </c>
      <c r="H176" s="212" t="s">
        <v>63</v>
      </c>
      <c r="I176" s="213">
        <v>-6</v>
      </c>
      <c r="K176" s="6">
        <v>2235100.61</v>
      </c>
      <c r="L176" s="20"/>
      <c r="M176" s="21">
        <v>1438239</v>
      </c>
      <c r="N176" s="21"/>
      <c r="O176" s="21">
        <v>930968</v>
      </c>
      <c r="P176" s="21"/>
      <c r="Q176" s="21">
        <v>47423</v>
      </c>
      <c r="S176" s="214">
        <v>2.12</v>
      </c>
      <c r="U176" s="215">
        <v>19.600000000000001</v>
      </c>
    </row>
    <row r="177" spans="1:21" x14ac:dyDescent="0.2">
      <c r="A177" s="208"/>
      <c r="C177" s="210" t="s">
        <v>170</v>
      </c>
      <c r="E177" s="211">
        <v>51682</v>
      </c>
      <c r="G177" s="212" t="s">
        <v>133</v>
      </c>
      <c r="H177" s="212" t="s">
        <v>63</v>
      </c>
      <c r="I177" s="213">
        <v>-6</v>
      </c>
      <c r="K177" s="6">
        <v>7693302.29</v>
      </c>
      <c r="L177" s="20"/>
      <c r="M177" s="21">
        <v>805132</v>
      </c>
      <c r="N177" s="21"/>
      <c r="O177" s="21">
        <v>7349768</v>
      </c>
      <c r="P177" s="21"/>
      <c r="Q177" s="21">
        <v>358700</v>
      </c>
      <c r="S177" s="214">
        <v>4.66</v>
      </c>
      <c r="U177" s="215">
        <v>20.5</v>
      </c>
    </row>
    <row r="178" spans="1:21" x14ac:dyDescent="0.2">
      <c r="A178" s="208"/>
      <c r="C178" s="210" t="s">
        <v>121</v>
      </c>
      <c r="E178" s="211">
        <v>51682</v>
      </c>
      <c r="G178" s="212" t="s">
        <v>133</v>
      </c>
      <c r="H178" s="212" t="s">
        <v>63</v>
      </c>
      <c r="I178" s="213">
        <v>-7</v>
      </c>
      <c r="K178" s="6">
        <v>846906.63</v>
      </c>
      <c r="L178" s="20"/>
      <c r="M178" s="21">
        <v>523513</v>
      </c>
      <c r="N178" s="21"/>
      <c r="O178" s="21">
        <v>382677</v>
      </c>
      <c r="P178" s="21"/>
      <c r="Q178" s="21">
        <v>19415</v>
      </c>
      <c r="S178" s="214">
        <v>2.29</v>
      </c>
      <c r="U178" s="215">
        <v>19.7</v>
      </c>
    </row>
    <row r="179" spans="1:21" x14ac:dyDescent="0.2">
      <c r="A179" s="208"/>
      <c r="C179" s="210" t="s">
        <v>122</v>
      </c>
      <c r="E179" s="211">
        <v>50951</v>
      </c>
      <c r="G179" s="212" t="s">
        <v>133</v>
      </c>
      <c r="H179" s="212" t="s">
        <v>63</v>
      </c>
      <c r="I179" s="213">
        <v>-7</v>
      </c>
      <c r="K179" s="6">
        <v>766004.64</v>
      </c>
      <c r="L179" s="20"/>
      <c r="M179" s="21">
        <v>359963</v>
      </c>
      <c r="N179" s="21"/>
      <c r="O179" s="21">
        <v>459662</v>
      </c>
      <c r="P179" s="21"/>
      <c r="Q179" s="21">
        <v>25033</v>
      </c>
      <c r="S179" s="214">
        <v>3.27</v>
      </c>
      <c r="U179" s="215">
        <v>18.399999999999999</v>
      </c>
    </row>
    <row r="180" spans="1:21" x14ac:dyDescent="0.2">
      <c r="A180" s="208"/>
      <c r="C180" s="210" t="s">
        <v>123</v>
      </c>
      <c r="E180" s="211">
        <v>50951</v>
      </c>
      <c r="G180" s="212" t="s">
        <v>133</v>
      </c>
      <c r="H180" s="212" t="s">
        <v>63</v>
      </c>
      <c r="I180" s="213">
        <v>-7</v>
      </c>
      <c r="K180" s="6">
        <v>483544.93</v>
      </c>
      <c r="L180" s="20"/>
      <c r="M180" s="21">
        <v>191869</v>
      </c>
      <c r="N180" s="21"/>
      <c r="O180" s="21">
        <v>325524</v>
      </c>
      <c r="P180" s="21"/>
      <c r="Q180" s="21">
        <v>17595</v>
      </c>
      <c r="S180" s="214">
        <v>3.64</v>
      </c>
      <c r="U180" s="215">
        <v>18.5</v>
      </c>
    </row>
    <row r="181" spans="1:21" x14ac:dyDescent="0.2">
      <c r="A181" s="208"/>
      <c r="C181" s="210" t="s">
        <v>798</v>
      </c>
      <c r="E181" s="211">
        <v>52047</v>
      </c>
      <c r="G181" s="212" t="s">
        <v>133</v>
      </c>
      <c r="H181" s="212" t="s">
        <v>63</v>
      </c>
      <c r="I181" s="213">
        <v>-9</v>
      </c>
      <c r="K181" s="6">
        <v>97996.9</v>
      </c>
      <c r="L181" s="20"/>
      <c r="M181" s="21">
        <v>61423</v>
      </c>
      <c r="N181" s="21"/>
      <c r="O181" s="21">
        <v>45394</v>
      </c>
      <c r="P181" s="21"/>
      <c r="Q181" s="21">
        <v>2208</v>
      </c>
      <c r="S181" s="214">
        <v>2.25</v>
      </c>
      <c r="U181" s="215">
        <v>20.6</v>
      </c>
    </row>
    <row r="182" spans="1:21" x14ac:dyDescent="0.2">
      <c r="A182" s="208"/>
      <c r="C182" s="210" t="s">
        <v>116</v>
      </c>
      <c r="E182" s="211">
        <v>52047</v>
      </c>
      <c r="G182" s="212" t="s">
        <v>133</v>
      </c>
      <c r="H182" s="212" t="s">
        <v>63</v>
      </c>
      <c r="I182" s="213">
        <v>-9</v>
      </c>
      <c r="K182" s="6">
        <v>97861.58</v>
      </c>
      <c r="L182" s="20"/>
      <c r="M182" s="21">
        <v>61343</v>
      </c>
      <c r="N182" s="21"/>
      <c r="O182" s="21">
        <v>45326</v>
      </c>
      <c r="P182" s="21"/>
      <c r="Q182" s="21">
        <v>2205</v>
      </c>
      <c r="S182" s="214">
        <v>2.25</v>
      </c>
      <c r="U182" s="215">
        <v>20.6</v>
      </c>
    </row>
    <row r="183" spans="1:21" x14ac:dyDescent="0.2">
      <c r="A183" s="208"/>
      <c r="C183" s="210" t="s">
        <v>804</v>
      </c>
      <c r="E183" s="211">
        <v>52778</v>
      </c>
      <c r="G183" s="212" t="s">
        <v>133</v>
      </c>
      <c r="H183" s="212" t="s">
        <v>63</v>
      </c>
      <c r="I183" s="213">
        <v>-9</v>
      </c>
      <c r="K183" s="6">
        <v>2320474.2000000002</v>
      </c>
      <c r="L183" s="20"/>
      <c r="M183" s="21">
        <v>1248052</v>
      </c>
      <c r="N183" s="21"/>
      <c r="O183" s="21">
        <v>1281265</v>
      </c>
      <c r="P183" s="21"/>
      <c r="Q183" s="21">
        <v>57029</v>
      </c>
      <c r="S183" s="214">
        <v>2.46</v>
      </c>
      <c r="U183" s="215">
        <v>22.5</v>
      </c>
    </row>
    <row r="184" spans="1:21" x14ac:dyDescent="0.2">
      <c r="A184" s="208"/>
      <c r="C184" s="210" t="s">
        <v>117</v>
      </c>
      <c r="E184" s="211">
        <v>52778</v>
      </c>
      <c r="G184" s="212" t="s">
        <v>133</v>
      </c>
      <c r="H184" s="212" t="s">
        <v>63</v>
      </c>
      <c r="I184" s="213">
        <v>-9</v>
      </c>
      <c r="K184" s="6">
        <v>338423.07</v>
      </c>
      <c r="L184" s="20"/>
      <c r="M184" s="21">
        <v>191069</v>
      </c>
      <c r="N184" s="21"/>
      <c r="O184" s="21">
        <v>177812</v>
      </c>
      <c r="P184" s="21"/>
      <c r="Q184" s="21">
        <v>7938</v>
      </c>
      <c r="S184" s="214">
        <v>2.35</v>
      </c>
      <c r="U184" s="215">
        <v>22.4</v>
      </c>
    </row>
    <row r="185" spans="1:21" x14ac:dyDescent="0.2">
      <c r="A185" s="208"/>
      <c r="C185" s="210" t="s">
        <v>118</v>
      </c>
      <c r="E185" s="211">
        <v>52778</v>
      </c>
      <c r="G185" s="212" t="s">
        <v>133</v>
      </c>
      <c r="H185" s="212" t="s">
        <v>63</v>
      </c>
      <c r="I185" s="213">
        <v>-9</v>
      </c>
      <c r="K185" s="6">
        <v>337096.18</v>
      </c>
      <c r="L185" s="20"/>
      <c r="M185" s="21">
        <v>190320</v>
      </c>
      <c r="N185" s="21"/>
      <c r="O185" s="21">
        <v>177115</v>
      </c>
      <c r="P185" s="21"/>
      <c r="Q185" s="21">
        <v>7907</v>
      </c>
      <c r="S185" s="214">
        <v>2.35</v>
      </c>
      <c r="U185" s="215">
        <v>22.4</v>
      </c>
    </row>
    <row r="186" spans="1:21" x14ac:dyDescent="0.2">
      <c r="A186" s="208"/>
      <c r="C186" s="210" t="s">
        <v>119</v>
      </c>
      <c r="E186" s="211">
        <v>52778</v>
      </c>
      <c r="G186" s="212" t="s">
        <v>133</v>
      </c>
      <c r="H186" s="212" t="s">
        <v>63</v>
      </c>
      <c r="I186" s="213">
        <v>-9</v>
      </c>
      <c r="K186" s="6">
        <v>347146.53</v>
      </c>
      <c r="L186" s="20"/>
      <c r="M186" s="21">
        <v>195419</v>
      </c>
      <c r="N186" s="21"/>
      <c r="O186" s="21">
        <v>182971</v>
      </c>
      <c r="P186" s="21"/>
      <c r="Q186" s="21">
        <v>8168</v>
      </c>
      <c r="S186" s="214">
        <v>2.35</v>
      </c>
      <c r="U186" s="215">
        <v>22.4</v>
      </c>
    </row>
    <row r="187" spans="1:21" x14ac:dyDescent="0.2">
      <c r="A187" s="208"/>
      <c r="C187" s="210" t="s">
        <v>120</v>
      </c>
      <c r="E187" s="211">
        <v>52778</v>
      </c>
      <c r="G187" s="212" t="s">
        <v>133</v>
      </c>
      <c r="H187" s="212" t="s">
        <v>63</v>
      </c>
      <c r="I187" s="213">
        <v>-9</v>
      </c>
      <c r="K187" s="23">
        <v>446520.02</v>
      </c>
      <c r="L187" s="20"/>
      <c r="M187" s="21">
        <v>210439</v>
      </c>
      <c r="N187" s="21"/>
      <c r="O187" s="21">
        <v>276268</v>
      </c>
      <c r="P187" s="21"/>
      <c r="Q187" s="21">
        <v>12188</v>
      </c>
      <c r="S187" s="214">
        <v>2.73</v>
      </c>
      <c r="U187" s="215">
        <v>22.7</v>
      </c>
    </row>
    <row r="188" spans="1:21" x14ac:dyDescent="0.2">
      <c r="A188" s="208"/>
      <c r="E188" s="212"/>
      <c r="G188" s="212"/>
      <c r="H188" s="212"/>
      <c r="I188" s="213"/>
      <c r="K188" s="6"/>
      <c r="M188" s="216"/>
      <c r="N188" s="206"/>
      <c r="O188" s="216"/>
      <c r="P188" s="206"/>
      <c r="Q188" s="216"/>
      <c r="S188" s="217"/>
      <c r="U188" s="218"/>
    </row>
    <row r="189" spans="1:21" x14ac:dyDescent="0.2">
      <c r="A189" s="208"/>
      <c r="C189" s="219" t="s">
        <v>145</v>
      </c>
      <c r="E189" s="212"/>
      <c r="G189" s="212"/>
      <c r="H189" s="212"/>
      <c r="I189" s="213"/>
      <c r="K189" s="6">
        <f>+SUBTOTAL(9,K171:K188)</f>
        <v>24505081.609999996</v>
      </c>
      <c r="M189" s="206">
        <f>+SUBTOTAL(9,M171:M188)</f>
        <v>7585145</v>
      </c>
      <c r="N189" s="206"/>
      <c r="O189" s="206">
        <f>+SUBTOTAL(9,O171:O188)</f>
        <v>18953518</v>
      </c>
      <c r="P189" s="206"/>
      <c r="Q189" s="206">
        <f>+SUBTOTAL(9,Q171:Q188)</f>
        <v>794352</v>
      </c>
      <c r="S189" s="214">
        <f>ROUND(Q189/K189*100,2)</f>
        <v>3.24</v>
      </c>
      <c r="U189" s="215">
        <f>IF(Q189=0,"-     ",ROUND(O189/Q189,1))</f>
        <v>23.9</v>
      </c>
    </row>
    <row r="190" spans="1:21" x14ac:dyDescent="0.2">
      <c r="A190" s="208"/>
      <c r="E190" s="212"/>
      <c r="G190" s="212"/>
      <c r="H190" s="212"/>
      <c r="I190" s="213"/>
      <c r="K190" s="6"/>
      <c r="M190" s="206"/>
      <c r="N190" s="206"/>
      <c r="O190" s="206"/>
      <c r="P190" s="206"/>
      <c r="Q190" s="206"/>
      <c r="S190" s="217"/>
      <c r="U190" s="218"/>
    </row>
    <row r="191" spans="1:21" x14ac:dyDescent="0.2">
      <c r="A191" s="208">
        <v>343</v>
      </c>
      <c r="C191" s="177" t="s">
        <v>805</v>
      </c>
      <c r="K191" s="6"/>
      <c r="M191" s="206"/>
      <c r="N191" s="206"/>
      <c r="O191" s="206"/>
      <c r="P191" s="206"/>
      <c r="Q191" s="206"/>
      <c r="S191" s="209"/>
      <c r="U191" s="220"/>
    </row>
    <row r="192" spans="1:21" x14ac:dyDescent="0.2">
      <c r="A192" s="208"/>
      <c r="C192" s="210" t="s">
        <v>151</v>
      </c>
      <c r="E192" s="211">
        <v>56795</v>
      </c>
      <c r="G192" s="212" t="s">
        <v>806</v>
      </c>
      <c r="H192" s="212" t="s">
        <v>63</v>
      </c>
      <c r="I192" s="213">
        <v>-11</v>
      </c>
      <c r="K192" s="6">
        <v>75865135.099999994</v>
      </c>
      <c r="L192" s="20"/>
      <c r="M192" s="21">
        <v>6219820</v>
      </c>
      <c r="N192" s="21"/>
      <c r="O192" s="21">
        <v>77990480</v>
      </c>
      <c r="P192" s="21"/>
      <c r="Q192" s="21">
        <v>2853705</v>
      </c>
      <c r="S192" s="214">
        <v>3.76</v>
      </c>
      <c r="U192" s="215">
        <v>27.3</v>
      </c>
    </row>
    <row r="193" spans="1:21" x14ac:dyDescent="0.2">
      <c r="A193" s="208"/>
      <c r="C193" s="210" t="s">
        <v>129</v>
      </c>
      <c r="E193" s="211">
        <v>51682</v>
      </c>
      <c r="G193" s="212" t="s">
        <v>806</v>
      </c>
      <c r="H193" s="212" t="s">
        <v>63</v>
      </c>
      <c r="I193" s="213">
        <v>-6</v>
      </c>
      <c r="K193" s="6">
        <v>22150177.600000001</v>
      </c>
      <c r="L193" s="20"/>
      <c r="M193" s="21">
        <v>11598914</v>
      </c>
      <c r="N193" s="21"/>
      <c r="O193" s="21">
        <v>11880274</v>
      </c>
      <c r="P193" s="21"/>
      <c r="Q193" s="21">
        <v>699969</v>
      </c>
      <c r="S193" s="214">
        <v>3.16</v>
      </c>
      <c r="U193" s="215">
        <v>17</v>
      </c>
    </row>
    <row r="194" spans="1:21" x14ac:dyDescent="0.2">
      <c r="A194" s="208"/>
      <c r="C194" s="210" t="s">
        <v>121</v>
      </c>
      <c r="E194" s="211">
        <v>51682</v>
      </c>
      <c r="G194" s="212" t="s">
        <v>806</v>
      </c>
      <c r="H194" s="212" t="s">
        <v>63</v>
      </c>
      <c r="I194" s="213">
        <v>-7</v>
      </c>
      <c r="K194" s="6">
        <v>18490042.399999999</v>
      </c>
      <c r="L194" s="20"/>
      <c r="M194" s="21">
        <v>8931424</v>
      </c>
      <c r="N194" s="21"/>
      <c r="O194" s="21">
        <v>10852921</v>
      </c>
      <c r="P194" s="21"/>
      <c r="Q194" s="21">
        <v>622473</v>
      </c>
      <c r="S194" s="214">
        <v>3.37</v>
      </c>
      <c r="U194" s="215">
        <v>17.399999999999999</v>
      </c>
    </row>
    <row r="195" spans="1:21" x14ac:dyDescent="0.2">
      <c r="A195" s="208"/>
      <c r="C195" s="210" t="s">
        <v>122</v>
      </c>
      <c r="E195" s="211">
        <v>50951</v>
      </c>
      <c r="G195" s="212" t="s">
        <v>806</v>
      </c>
      <c r="H195" s="212" t="s">
        <v>63</v>
      </c>
      <c r="I195" s="213">
        <v>-7</v>
      </c>
      <c r="K195" s="6">
        <v>24101915.329999998</v>
      </c>
      <c r="L195" s="20"/>
      <c r="M195" s="21">
        <v>9086454</v>
      </c>
      <c r="N195" s="21"/>
      <c r="O195" s="21">
        <v>16702595</v>
      </c>
      <c r="P195" s="21"/>
      <c r="Q195" s="21">
        <v>1019141</v>
      </c>
      <c r="S195" s="214">
        <v>4.2300000000000004</v>
      </c>
      <c r="U195" s="215">
        <v>16.399999999999999</v>
      </c>
    </row>
    <row r="196" spans="1:21" x14ac:dyDescent="0.2">
      <c r="A196" s="208"/>
      <c r="C196" s="210" t="s">
        <v>123</v>
      </c>
      <c r="E196" s="211">
        <v>50951</v>
      </c>
      <c r="G196" s="212" t="s">
        <v>806</v>
      </c>
      <c r="H196" s="212" t="s">
        <v>63</v>
      </c>
      <c r="I196" s="213">
        <v>-7</v>
      </c>
      <c r="K196" s="6">
        <v>18614501.309999999</v>
      </c>
      <c r="L196" s="20"/>
      <c r="M196" s="21">
        <v>12553507</v>
      </c>
      <c r="N196" s="21"/>
      <c r="O196" s="21">
        <v>7364009</v>
      </c>
      <c r="P196" s="21"/>
      <c r="Q196" s="21">
        <v>477151</v>
      </c>
      <c r="S196" s="214">
        <v>2.56</v>
      </c>
      <c r="U196" s="215">
        <v>15.4</v>
      </c>
    </row>
    <row r="197" spans="1:21" x14ac:dyDescent="0.2">
      <c r="A197" s="208"/>
      <c r="C197" s="210" t="s">
        <v>115</v>
      </c>
      <c r="E197" s="211">
        <v>52047</v>
      </c>
      <c r="G197" s="212" t="s">
        <v>806</v>
      </c>
      <c r="H197" s="212" t="s">
        <v>63</v>
      </c>
      <c r="I197" s="213">
        <v>-9</v>
      </c>
      <c r="K197" s="6">
        <v>15882516.99</v>
      </c>
      <c r="L197" s="20"/>
      <c r="M197" s="21">
        <v>8183620</v>
      </c>
      <c r="N197" s="21"/>
      <c r="O197" s="21">
        <v>9128324</v>
      </c>
      <c r="P197" s="21"/>
      <c r="Q197" s="21">
        <v>509880</v>
      </c>
      <c r="S197" s="214">
        <v>3.21</v>
      </c>
      <c r="U197" s="215">
        <v>17.899999999999999</v>
      </c>
    </row>
    <row r="198" spans="1:21" x14ac:dyDescent="0.2">
      <c r="A198" s="208"/>
      <c r="C198" s="210" t="s">
        <v>116</v>
      </c>
      <c r="E198" s="211">
        <v>52047</v>
      </c>
      <c r="G198" s="212" t="s">
        <v>806</v>
      </c>
      <c r="H198" s="212" t="s">
        <v>63</v>
      </c>
      <c r="I198" s="213">
        <v>-9</v>
      </c>
      <c r="K198" s="6">
        <v>14426572.85</v>
      </c>
      <c r="L198" s="20"/>
      <c r="M198" s="21">
        <v>7920117</v>
      </c>
      <c r="N198" s="21"/>
      <c r="O198" s="21">
        <v>7804847</v>
      </c>
      <c r="P198" s="21"/>
      <c r="Q198" s="21">
        <v>444495</v>
      </c>
      <c r="S198" s="214">
        <v>3.08</v>
      </c>
      <c r="U198" s="215">
        <v>17.600000000000001</v>
      </c>
    </row>
    <row r="199" spans="1:21" x14ac:dyDescent="0.2">
      <c r="A199" s="208"/>
      <c r="C199" s="210" t="s">
        <v>117</v>
      </c>
      <c r="E199" s="211">
        <v>52778</v>
      </c>
      <c r="G199" s="212" t="s">
        <v>806</v>
      </c>
      <c r="H199" s="212" t="s">
        <v>63</v>
      </c>
      <c r="I199" s="213">
        <v>-9</v>
      </c>
      <c r="K199" s="6">
        <v>15680731.51</v>
      </c>
      <c r="L199" s="20"/>
      <c r="M199" s="21">
        <v>7430542</v>
      </c>
      <c r="N199" s="21"/>
      <c r="O199" s="21">
        <v>9661455</v>
      </c>
      <c r="P199" s="21"/>
      <c r="Q199" s="21">
        <v>502336</v>
      </c>
      <c r="S199" s="214">
        <v>3.2</v>
      </c>
      <c r="U199" s="215">
        <v>19.2</v>
      </c>
    </row>
    <row r="200" spans="1:21" x14ac:dyDescent="0.2">
      <c r="A200" s="208"/>
      <c r="C200" s="210" t="s">
        <v>118</v>
      </c>
      <c r="E200" s="211">
        <v>52778</v>
      </c>
      <c r="G200" s="212" t="s">
        <v>806</v>
      </c>
      <c r="H200" s="212" t="s">
        <v>63</v>
      </c>
      <c r="I200" s="213">
        <v>-9</v>
      </c>
      <c r="K200" s="6">
        <v>14878576.369999999</v>
      </c>
      <c r="L200" s="20"/>
      <c r="M200" s="21">
        <v>7583469</v>
      </c>
      <c r="N200" s="21"/>
      <c r="O200" s="21">
        <v>8634179</v>
      </c>
      <c r="P200" s="21"/>
      <c r="Q200" s="21">
        <v>455314</v>
      </c>
      <c r="S200" s="214">
        <v>3.06</v>
      </c>
      <c r="U200" s="215">
        <v>19</v>
      </c>
    </row>
    <row r="201" spans="1:21" x14ac:dyDescent="0.2">
      <c r="A201" s="208"/>
      <c r="C201" s="210" t="s">
        <v>119</v>
      </c>
      <c r="E201" s="211">
        <v>52778</v>
      </c>
      <c r="G201" s="212" t="s">
        <v>806</v>
      </c>
      <c r="H201" s="212" t="s">
        <v>63</v>
      </c>
      <c r="I201" s="213">
        <v>-9</v>
      </c>
      <c r="K201" s="6">
        <v>14832484.85</v>
      </c>
      <c r="L201" s="20"/>
      <c r="M201" s="21">
        <v>7676771</v>
      </c>
      <c r="N201" s="21"/>
      <c r="O201" s="21">
        <v>8490637</v>
      </c>
      <c r="P201" s="21"/>
      <c r="Q201" s="21">
        <v>447597</v>
      </c>
      <c r="S201" s="214">
        <v>3.02</v>
      </c>
      <c r="U201" s="215">
        <v>19</v>
      </c>
    </row>
    <row r="202" spans="1:21" x14ac:dyDescent="0.2">
      <c r="A202" s="208"/>
      <c r="C202" s="210" t="s">
        <v>120</v>
      </c>
      <c r="E202" s="211">
        <v>52778</v>
      </c>
      <c r="G202" s="212" t="s">
        <v>806</v>
      </c>
      <c r="H202" s="212" t="s">
        <v>63</v>
      </c>
      <c r="I202" s="213">
        <v>-9</v>
      </c>
      <c r="K202" s="23">
        <v>15145494.699999999</v>
      </c>
      <c r="L202" s="20"/>
      <c r="M202" s="65">
        <v>7723823</v>
      </c>
      <c r="N202" s="21"/>
      <c r="O202" s="65">
        <v>8784766</v>
      </c>
      <c r="P202" s="21"/>
      <c r="Q202" s="65">
        <v>460546</v>
      </c>
      <c r="S202" s="214">
        <v>3.04</v>
      </c>
      <c r="U202" s="215">
        <v>19.100000000000001</v>
      </c>
    </row>
    <row r="203" spans="1:21" x14ac:dyDescent="0.2">
      <c r="A203" s="208"/>
      <c r="E203" s="212"/>
      <c r="G203" s="212"/>
      <c r="H203" s="212"/>
      <c r="I203" s="213"/>
      <c r="K203" s="6"/>
      <c r="L203" s="20"/>
      <c r="M203" s="21"/>
      <c r="N203" s="21"/>
      <c r="O203" s="21"/>
      <c r="P203" s="21"/>
      <c r="Q203" s="21"/>
      <c r="S203" s="217"/>
      <c r="U203" s="218"/>
    </row>
    <row r="204" spans="1:21" x14ac:dyDescent="0.2">
      <c r="A204" s="208"/>
      <c r="C204" s="219" t="s">
        <v>62</v>
      </c>
      <c r="E204" s="212"/>
      <c r="G204" s="212"/>
      <c r="H204" s="212"/>
      <c r="I204" s="213"/>
      <c r="K204" s="6">
        <f>+SUBTOTAL(9,K192:K203)</f>
        <v>250068149.00999999</v>
      </c>
      <c r="M204" s="206">
        <f>+SUBTOTAL(9,M192:M203)</f>
        <v>94908461</v>
      </c>
      <c r="N204" s="206"/>
      <c r="O204" s="206">
        <f>+SUBTOTAL(9,O192:O203)</f>
        <v>177294487</v>
      </c>
      <c r="P204" s="206"/>
      <c r="Q204" s="206">
        <f>+SUBTOTAL(9,Q192:Q203)</f>
        <v>8492607</v>
      </c>
      <c r="S204" s="214">
        <f>ROUND(Q204/K204*100,2)</f>
        <v>3.4</v>
      </c>
      <c r="U204" s="215">
        <f>IF(Q204=0,"-     ",ROUND(O204/Q204,1))</f>
        <v>20.9</v>
      </c>
    </row>
    <row r="205" spans="1:21" x14ac:dyDescent="0.2">
      <c r="A205" s="208"/>
      <c r="E205" s="212"/>
      <c r="G205" s="212"/>
      <c r="H205" s="212"/>
      <c r="I205" s="213"/>
      <c r="K205" s="6"/>
      <c r="M205" s="206"/>
      <c r="N205" s="206"/>
      <c r="O205" s="206"/>
      <c r="P205" s="206"/>
      <c r="Q205" s="206"/>
      <c r="S205" s="217"/>
      <c r="U205" s="218"/>
    </row>
    <row r="206" spans="1:21" x14ac:dyDescent="0.2">
      <c r="A206" s="208">
        <v>344</v>
      </c>
      <c r="C206" s="177" t="s">
        <v>807</v>
      </c>
      <c r="K206" s="6"/>
      <c r="M206" s="206"/>
      <c r="N206" s="206"/>
      <c r="O206" s="206"/>
      <c r="P206" s="206"/>
      <c r="Q206" s="206"/>
      <c r="S206" s="209"/>
      <c r="U206" s="220"/>
    </row>
    <row r="207" spans="1:21" x14ac:dyDescent="0.2">
      <c r="A207" s="208"/>
      <c r="C207" s="210" t="s">
        <v>151</v>
      </c>
      <c r="E207" s="211">
        <v>56795</v>
      </c>
      <c r="G207" s="212" t="s">
        <v>808</v>
      </c>
      <c r="H207" s="212" t="s">
        <v>63</v>
      </c>
      <c r="I207" s="213">
        <v>-11</v>
      </c>
      <c r="K207" s="6">
        <v>17526759.719999999</v>
      </c>
      <c r="L207" s="20"/>
      <c r="M207" s="21">
        <v>2929662</v>
      </c>
      <c r="N207" s="21"/>
      <c r="O207" s="21">
        <v>16525041</v>
      </c>
      <c r="P207" s="21"/>
      <c r="Q207" s="21">
        <v>479293</v>
      </c>
      <c r="S207" s="214">
        <v>2.73</v>
      </c>
      <c r="U207" s="215">
        <v>34.5</v>
      </c>
    </row>
    <row r="208" spans="1:21" x14ac:dyDescent="0.2">
      <c r="A208" s="208"/>
      <c r="C208" s="210" t="s">
        <v>795</v>
      </c>
      <c r="E208" s="211">
        <v>44377</v>
      </c>
      <c r="G208" s="212" t="s">
        <v>808</v>
      </c>
      <c r="H208" s="212" t="s">
        <v>63</v>
      </c>
      <c r="I208" s="213">
        <v>-9</v>
      </c>
      <c r="K208" s="6">
        <v>1919304.7</v>
      </c>
      <c r="L208" s="20"/>
      <c r="M208" s="21">
        <v>2007414</v>
      </c>
      <c r="N208" s="21"/>
      <c r="O208" s="21">
        <v>84628</v>
      </c>
      <c r="P208" s="21"/>
      <c r="Q208" s="21">
        <v>84628</v>
      </c>
      <c r="S208" s="214">
        <v>4.41</v>
      </c>
      <c r="U208" s="215">
        <v>1</v>
      </c>
    </row>
    <row r="209" spans="1:21" x14ac:dyDescent="0.2">
      <c r="A209" s="208"/>
      <c r="C209" s="210" t="s">
        <v>802</v>
      </c>
      <c r="E209" s="211">
        <v>45838</v>
      </c>
      <c r="G209" s="212" t="s">
        <v>808</v>
      </c>
      <c r="H209" s="212" t="s">
        <v>63</v>
      </c>
      <c r="I209" s="213">
        <v>-6</v>
      </c>
      <c r="K209" s="6">
        <v>1539958.99</v>
      </c>
      <c r="L209" s="20"/>
      <c r="M209" s="21">
        <v>1632357</v>
      </c>
      <c r="N209" s="21"/>
      <c r="O209" s="21">
        <v>0</v>
      </c>
      <c r="P209" s="21"/>
      <c r="Q209" s="21">
        <v>0</v>
      </c>
      <c r="S209" s="214">
        <v>0</v>
      </c>
      <c r="U209" s="215">
        <v>0</v>
      </c>
    </row>
    <row r="210" spans="1:21" x14ac:dyDescent="0.2">
      <c r="A210" s="208"/>
      <c r="C210" s="210" t="s">
        <v>809</v>
      </c>
      <c r="E210" s="211">
        <v>45838</v>
      </c>
      <c r="G210" s="212" t="s">
        <v>808</v>
      </c>
      <c r="H210" s="212" t="s">
        <v>63</v>
      </c>
      <c r="I210" s="213">
        <v>-6</v>
      </c>
      <c r="K210" s="6">
        <v>3334813.58</v>
      </c>
      <c r="L210" s="20"/>
      <c r="M210" s="21">
        <v>3487041</v>
      </c>
      <c r="N210" s="21"/>
      <c r="O210" s="21">
        <v>47861</v>
      </c>
      <c r="P210" s="21"/>
      <c r="Q210" s="21">
        <v>9572</v>
      </c>
      <c r="S210" s="214">
        <v>0.28999999999999998</v>
      </c>
      <c r="U210" s="215">
        <v>5</v>
      </c>
    </row>
    <row r="211" spans="1:21" x14ac:dyDescent="0.2">
      <c r="A211" s="208"/>
      <c r="C211" s="210" t="s">
        <v>129</v>
      </c>
      <c r="E211" s="211">
        <v>51682</v>
      </c>
      <c r="G211" s="212" t="s">
        <v>808</v>
      </c>
      <c r="H211" s="212" t="s">
        <v>63</v>
      </c>
      <c r="I211" s="213">
        <v>-6</v>
      </c>
      <c r="K211" s="6">
        <v>6035684.5599999996</v>
      </c>
      <c r="L211" s="20"/>
      <c r="M211" s="21">
        <v>3201708</v>
      </c>
      <c r="N211" s="21"/>
      <c r="O211" s="21">
        <v>3196118</v>
      </c>
      <c r="P211" s="21"/>
      <c r="Q211" s="21">
        <v>155574</v>
      </c>
      <c r="S211" s="214">
        <v>2.58</v>
      </c>
      <c r="U211" s="215">
        <v>20.5</v>
      </c>
    </row>
    <row r="212" spans="1:21" x14ac:dyDescent="0.2">
      <c r="A212" s="208"/>
      <c r="C212" s="210" t="s">
        <v>121</v>
      </c>
      <c r="E212" s="211">
        <v>51682</v>
      </c>
      <c r="G212" s="212" t="s">
        <v>808</v>
      </c>
      <c r="H212" s="212" t="s">
        <v>63</v>
      </c>
      <c r="I212" s="213">
        <v>-7</v>
      </c>
      <c r="K212" s="6">
        <v>3448727.25</v>
      </c>
      <c r="L212" s="20"/>
      <c r="M212" s="21">
        <v>1987837</v>
      </c>
      <c r="N212" s="21"/>
      <c r="O212" s="21">
        <v>1702301</v>
      </c>
      <c r="P212" s="21"/>
      <c r="Q212" s="21">
        <v>82743</v>
      </c>
      <c r="S212" s="214">
        <v>2.4</v>
      </c>
      <c r="U212" s="215">
        <v>20.6</v>
      </c>
    </row>
    <row r="213" spans="1:21" x14ac:dyDescent="0.2">
      <c r="A213" s="208"/>
      <c r="C213" s="210" t="s">
        <v>122</v>
      </c>
      <c r="E213" s="211">
        <v>50951</v>
      </c>
      <c r="G213" s="212" t="s">
        <v>808</v>
      </c>
      <c r="H213" s="212" t="s">
        <v>63</v>
      </c>
      <c r="I213" s="213">
        <v>-7</v>
      </c>
      <c r="K213" s="6">
        <v>2449473.2200000002</v>
      </c>
      <c r="L213" s="20"/>
      <c r="M213" s="21">
        <v>1697832</v>
      </c>
      <c r="N213" s="21"/>
      <c r="O213" s="21">
        <v>923104</v>
      </c>
      <c r="P213" s="21"/>
      <c r="Q213" s="21">
        <v>49683</v>
      </c>
      <c r="S213" s="214">
        <v>2.0299999999999998</v>
      </c>
      <c r="U213" s="215">
        <v>18.600000000000001</v>
      </c>
    </row>
    <row r="214" spans="1:21" x14ac:dyDescent="0.2">
      <c r="A214" s="208"/>
      <c r="C214" s="210" t="s">
        <v>123</v>
      </c>
      <c r="E214" s="211">
        <v>50951</v>
      </c>
      <c r="G214" s="212" t="s">
        <v>808</v>
      </c>
      <c r="H214" s="212" t="s">
        <v>63</v>
      </c>
      <c r="I214" s="213">
        <v>-7</v>
      </c>
      <c r="K214" s="6">
        <v>2508210.1800000002</v>
      </c>
      <c r="L214" s="20"/>
      <c r="M214" s="21">
        <v>1535095</v>
      </c>
      <c r="N214" s="21"/>
      <c r="O214" s="21">
        <v>1148690</v>
      </c>
      <c r="P214" s="21"/>
      <c r="Q214" s="21">
        <v>61585</v>
      </c>
      <c r="S214" s="214">
        <v>2.46</v>
      </c>
      <c r="U214" s="215">
        <v>18.7</v>
      </c>
    </row>
    <row r="215" spans="1:21" x14ac:dyDescent="0.2">
      <c r="A215" s="208"/>
      <c r="C215" s="210" t="s">
        <v>168</v>
      </c>
      <c r="E215" s="211">
        <v>51682</v>
      </c>
      <c r="G215" s="212" t="s">
        <v>222</v>
      </c>
      <c r="H215" s="212" t="s">
        <v>63</v>
      </c>
      <c r="I215" s="213">
        <v>-3</v>
      </c>
      <c r="K215" s="6">
        <v>8363103.3600000003</v>
      </c>
      <c r="L215" s="20"/>
      <c r="M215" s="21">
        <v>1570182</v>
      </c>
      <c r="N215" s="21"/>
      <c r="O215" s="21">
        <v>7043814</v>
      </c>
      <c r="P215" s="21"/>
      <c r="Q215" s="21">
        <v>387236</v>
      </c>
      <c r="S215" s="214">
        <v>4.63</v>
      </c>
      <c r="U215" s="215">
        <v>18.2</v>
      </c>
    </row>
    <row r="216" spans="1:21" x14ac:dyDescent="0.2">
      <c r="A216" s="208"/>
      <c r="C216" s="210" t="s">
        <v>115</v>
      </c>
      <c r="E216" s="211">
        <v>52047</v>
      </c>
      <c r="G216" s="212" t="s">
        <v>808</v>
      </c>
      <c r="H216" s="212" t="s">
        <v>63</v>
      </c>
      <c r="I216" s="213">
        <v>-9</v>
      </c>
      <c r="K216" s="6">
        <v>1635904.01</v>
      </c>
      <c r="L216" s="20"/>
      <c r="M216" s="21">
        <v>957504</v>
      </c>
      <c r="N216" s="21"/>
      <c r="O216" s="21">
        <v>825631</v>
      </c>
      <c r="P216" s="21"/>
      <c r="Q216" s="21">
        <v>38363</v>
      </c>
      <c r="S216" s="214">
        <v>2.35</v>
      </c>
      <c r="U216" s="215">
        <v>21.5</v>
      </c>
    </row>
    <row r="217" spans="1:21" x14ac:dyDescent="0.2">
      <c r="A217" s="208"/>
      <c r="C217" s="210" t="s">
        <v>116</v>
      </c>
      <c r="E217" s="211">
        <v>52047</v>
      </c>
      <c r="G217" s="212" t="s">
        <v>808</v>
      </c>
      <c r="H217" s="212" t="s">
        <v>63</v>
      </c>
      <c r="I217" s="213">
        <v>-9</v>
      </c>
      <c r="K217" s="6">
        <v>1595963.67</v>
      </c>
      <c r="L217" s="20"/>
      <c r="M217" s="21">
        <v>919277</v>
      </c>
      <c r="N217" s="21"/>
      <c r="O217" s="21">
        <v>820323</v>
      </c>
      <c r="P217" s="21"/>
      <c r="Q217" s="21">
        <v>38120</v>
      </c>
      <c r="S217" s="214">
        <v>2.39</v>
      </c>
      <c r="U217" s="215">
        <v>21.5</v>
      </c>
    </row>
    <row r="218" spans="1:21" x14ac:dyDescent="0.2">
      <c r="A218" s="208"/>
      <c r="C218" s="210" t="s">
        <v>117</v>
      </c>
      <c r="E218" s="211">
        <v>52778</v>
      </c>
      <c r="G218" s="212" t="s">
        <v>808</v>
      </c>
      <c r="H218" s="212" t="s">
        <v>63</v>
      </c>
      <c r="I218" s="213">
        <v>-9</v>
      </c>
      <c r="K218" s="6">
        <v>1793484.14</v>
      </c>
      <c r="L218" s="20"/>
      <c r="M218" s="21">
        <v>931124</v>
      </c>
      <c r="N218" s="21"/>
      <c r="O218" s="21">
        <v>1023774</v>
      </c>
      <c r="P218" s="21"/>
      <c r="Q218" s="21">
        <v>43557</v>
      </c>
      <c r="S218" s="214">
        <v>2.4300000000000002</v>
      </c>
      <c r="U218" s="215">
        <v>23.5</v>
      </c>
    </row>
    <row r="219" spans="1:21" x14ac:dyDescent="0.2">
      <c r="A219" s="208"/>
      <c r="C219" s="210" t="s">
        <v>118</v>
      </c>
      <c r="E219" s="211">
        <v>52778</v>
      </c>
      <c r="G219" s="212" t="s">
        <v>808</v>
      </c>
      <c r="H219" s="212" t="s">
        <v>63</v>
      </c>
      <c r="I219" s="213">
        <v>-9</v>
      </c>
      <c r="K219" s="6">
        <v>1783864.62</v>
      </c>
      <c r="L219" s="20"/>
      <c r="M219" s="21">
        <v>925864</v>
      </c>
      <c r="N219" s="21"/>
      <c r="O219" s="21">
        <v>1018548</v>
      </c>
      <c r="P219" s="21"/>
      <c r="Q219" s="21">
        <v>43335</v>
      </c>
      <c r="S219" s="214">
        <v>2.4300000000000002</v>
      </c>
      <c r="U219" s="215">
        <v>23.5</v>
      </c>
    </row>
    <row r="220" spans="1:21" x14ac:dyDescent="0.2">
      <c r="A220" s="208"/>
      <c r="C220" s="210" t="s">
        <v>119</v>
      </c>
      <c r="D220" s="187"/>
      <c r="E220" s="211">
        <v>52778</v>
      </c>
      <c r="F220" s="187"/>
      <c r="G220" s="212" t="s">
        <v>808</v>
      </c>
      <c r="H220" s="212" t="s">
        <v>63</v>
      </c>
      <c r="I220" s="213">
        <v>-9</v>
      </c>
      <c r="K220" s="6">
        <v>1996602.87</v>
      </c>
      <c r="L220" s="20"/>
      <c r="M220" s="21">
        <v>632149</v>
      </c>
      <c r="N220" s="21"/>
      <c r="O220" s="21">
        <v>1544148</v>
      </c>
      <c r="P220" s="21"/>
      <c r="Q220" s="21">
        <v>65345</v>
      </c>
      <c r="S220" s="214">
        <v>3.27</v>
      </c>
      <c r="U220" s="215">
        <v>23.6</v>
      </c>
    </row>
    <row r="221" spans="1:21" x14ac:dyDescent="0.2">
      <c r="A221" s="208"/>
      <c r="C221" s="210" t="s">
        <v>120</v>
      </c>
      <c r="D221" s="187"/>
      <c r="E221" s="211">
        <v>52778</v>
      </c>
      <c r="F221" s="187"/>
      <c r="G221" s="212" t="s">
        <v>808</v>
      </c>
      <c r="H221" s="212" t="s">
        <v>63</v>
      </c>
      <c r="I221" s="213">
        <v>-9</v>
      </c>
      <c r="K221" s="6">
        <v>1911732.95</v>
      </c>
      <c r="L221" s="20"/>
      <c r="M221" s="21">
        <v>964992</v>
      </c>
      <c r="N221" s="21"/>
      <c r="O221" s="21">
        <v>1118797</v>
      </c>
      <c r="P221" s="21"/>
      <c r="Q221" s="21">
        <v>47530</v>
      </c>
      <c r="S221" s="214">
        <v>2.4900000000000002</v>
      </c>
      <c r="U221" s="215">
        <v>23.5</v>
      </c>
    </row>
    <row r="222" spans="1:21" x14ac:dyDescent="0.2">
      <c r="A222" s="208"/>
      <c r="C222" s="210" t="s">
        <v>174</v>
      </c>
      <c r="D222" s="187"/>
      <c r="E222" s="211">
        <v>52778</v>
      </c>
      <c r="F222" s="187"/>
      <c r="G222" s="212" t="s">
        <v>222</v>
      </c>
      <c r="H222" s="212" t="s">
        <v>63</v>
      </c>
      <c r="I222" s="213">
        <v>-1</v>
      </c>
      <c r="K222" s="6">
        <v>485487.42</v>
      </c>
      <c r="L222" s="20"/>
      <c r="M222" s="21">
        <v>18738</v>
      </c>
      <c r="N222" s="21"/>
      <c r="O222" s="21">
        <v>471604</v>
      </c>
      <c r="P222" s="21"/>
      <c r="Q222" s="21">
        <v>22059</v>
      </c>
      <c r="S222" s="214">
        <v>4.54</v>
      </c>
      <c r="U222" s="215">
        <v>21.4</v>
      </c>
    </row>
    <row r="223" spans="1:21" x14ac:dyDescent="0.2">
      <c r="A223" s="208"/>
      <c r="C223" s="210" t="s">
        <v>183</v>
      </c>
      <c r="E223" s="211" t="s">
        <v>89</v>
      </c>
      <c r="G223" s="212" t="s">
        <v>222</v>
      </c>
      <c r="H223" s="212"/>
      <c r="I223" s="213">
        <v>-10</v>
      </c>
      <c r="K223" s="23">
        <v>57651.55</v>
      </c>
      <c r="L223" s="20"/>
      <c r="M223" s="21">
        <v>4983</v>
      </c>
      <c r="N223" s="21"/>
      <c r="O223" s="21">
        <v>58434</v>
      </c>
      <c r="P223" s="21"/>
      <c r="Q223" s="21">
        <v>2541</v>
      </c>
      <c r="S223" s="214">
        <v>4.41</v>
      </c>
      <c r="U223" s="215">
        <v>23</v>
      </c>
    </row>
    <row r="224" spans="1:21" x14ac:dyDescent="0.2">
      <c r="A224" s="208"/>
      <c r="E224" s="212"/>
      <c r="G224" s="212"/>
      <c r="H224" s="212"/>
      <c r="I224" s="213"/>
      <c r="K224" s="6"/>
      <c r="M224" s="216"/>
      <c r="N224" s="206"/>
      <c r="O224" s="216"/>
      <c r="P224" s="206"/>
      <c r="Q224" s="216"/>
      <c r="S224" s="217"/>
      <c r="U224" s="218"/>
    </row>
    <row r="225" spans="1:21" x14ac:dyDescent="0.2">
      <c r="A225" s="208"/>
      <c r="C225" s="219" t="s">
        <v>36</v>
      </c>
      <c r="E225" s="212"/>
      <c r="G225" s="212"/>
      <c r="H225" s="212"/>
      <c r="I225" s="213"/>
      <c r="K225" s="6">
        <f>+SUBTOTAL(9,K207:K224)</f>
        <v>58386726.789999992</v>
      </c>
      <c r="M225" s="206">
        <f>+SUBTOTAL(9,M207:M224)</f>
        <v>25403759</v>
      </c>
      <c r="N225" s="206"/>
      <c r="O225" s="206">
        <f>+SUBTOTAL(9,O207:O224)</f>
        <v>37552816</v>
      </c>
      <c r="P225" s="206"/>
      <c r="Q225" s="206">
        <f>+SUBTOTAL(9,Q207:Q224)</f>
        <v>1611164</v>
      </c>
      <c r="S225" s="214">
        <f>ROUND(Q225/K225*100,2)</f>
        <v>2.76</v>
      </c>
      <c r="U225" s="215">
        <f>IF(Q225=0,"-     ",ROUND(O225/Q225,1))</f>
        <v>23.3</v>
      </c>
    </row>
    <row r="226" spans="1:21" x14ac:dyDescent="0.2">
      <c r="A226" s="208"/>
      <c r="E226" s="212"/>
      <c r="G226" s="212"/>
      <c r="H226" s="212"/>
      <c r="I226" s="213"/>
      <c r="K226" s="6"/>
      <c r="M226" s="206"/>
      <c r="N226" s="206"/>
      <c r="O226" s="206"/>
      <c r="P226" s="206"/>
      <c r="Q226" s="206"/>
      <c r="S226" s="217"/>
      <c r="U226" s="218"/>
    </row>
    <row r="227" spans="1:21" x14ac:dyDescent="0.2">
      <c r="A227" s="208">
        <v>345</v>
      </c>
      <c r="C227" s="177" t="s">
        <v>37</v>
      </c>
      <c r="K227" s="6"/>
      <c r="M227" s="206"/>
      <c r="N227" s="206"/>
      <c r="O227" s="206"/>
      <c r="P227" s="206"/>
      <c r="Q227" s="206"/>
      <c r="S227" s="209"/>
      <c r="U227" s="220"/>
    </row>
    <row r="228" spans="1:21" x14ac:dyDescent="0.2">
      <c r="A228" s="208"/>
      <c r="C228" s="210" t="s">
        <v>151</v>
      </c>
      <c r="E228" s="211">
        <v>56795</v>
      </c>
      <c r="G228" s="212" t="s">
        <v>810</v>
      </c>
      <c r="H228" s="212" t="s">
        <v>63</v>
      </c>
      <c r="I228" s="213">
        <v>-11</v>
      </c>
      <c r="K228" s="6">
        <v>6857165.0499999998</v>
      </c>
      <c r="L228" s="20"/>
      <c r="M228" s="21">
        <v>940092</v>
      </c>
      <c r="N228" s="21"/>
      <c r="O228" s="21">
        <v>6671361</v>
      </c>
      <c r="P228" s="21"/>
      <c r="Q228" s="21">
        <v>201160</v>
      </c>
      <c r="S228" s="214">
        <v>2.93</v>
      </c>
      <c r="U228" s="215">
        <v>33.200000000000003</v>
      </c>
    </row>
    <row r="229" spans="1:21" x14ac:dyDescent="0.2">
      <c r="A229" s="208"/>
      <c r="C229" s="210" t="s">
        <v>795</v>
      </c>
      <c r="E229" s="211">
        <v>44377</v>
      </c>
      <c r="G229" s="212" t="s">
        <v>810</v>
      </c>
      <c r="H229" s="212" t="s">
        <v>63</v>
      </c>
      <c r="I229" s="213">
        <v>-9</v>
      </c>
      <c r="K229" s="6">
        <v>94656.49</v>
      </c>
      <c r="L229" s="20"/>
      <c r="M229" s="21">
        <v>94074</v>
      </c>
      <c r="N229" s="21"/>
      <c r="O229" s="21">
        <v>9102</v>
      </c>
      <c r="P229" s="21"/>
      <c r="Q229" s="21">
        <v>9102</v>
      </c>
      <c r="S229" s="214">
        <v>9.6199999999999992</v>
      </c>
      <c r="U229" s="215">
        <v>1</v>
      </c>
    </row>
    <row r="230" spans="1:21" x14ac:dyDescent="0.2">
      <c r="A230" s="208"/>
      <c r="C230" s="210" t="s">
        <v>802</v>
      </c>
      <c r="E230" s="211">
        <v>45838</v>
      </c>
      <c r="G230" s="212" t="s">
        <v>810</v>
      </c>
      <c r="H230" s="212" t="s">
        <v>63</v>
      </c>
      <c r="I230" s="213">
        <v>-6</v>
      </c>
      <c r="K230" s="6">
        <v>605144.42000000004</v>
      </c>
      <c r="L230" s="20"/>
      <c r="M230" s="21">
        <v>641453</v>
      </c>
      <c r="N230" s="21"/>
      <c r="O230" s="21">
        <v>0</v>
      </c>
      <c r="P230" s="21"/>
      <c r="Q230" s="21">
        <v>0</v>
      </c>
      <c r="S230" s="214">
        <v>0</v>
      </c>
      <c r="U230" s="215">
        <v>0</v>
      </c>
    </row>
    <row r="231" spans="1:21" x14ac:dyDescent="0.2">
      <c r="A231" s="208"/>
      <c r="C231" s="210" t="s">
        <v>809</v>
      </c>
      <c r="E231" s="211">
        <v>45838</v>
      </c>
      <c r="G231" s="212" t="s">
        <v>810</v>
      </c>
      <c r="H231" s="212" t="s">
        <v>63</v>
      </c>
      <c r="I231" s="213">
        <v>-6</v>
      </c>
      <c r="K231" s="6">
        <v>901218.54</v>
      </c>
      <c r="L231" s="20"/>
      <c r="M231" s="21">
        <v>955292</v>
      </c>
      <c r="N231" s="21"/>
      <c r="O231" s="21">
        <v>0</v>
      </c>
      <c r="P231" s="21"/>
      <c r="Q231" s="21">
        <v>0</v>
      </c>
      <c r="S231" s="214">
        <v>0</v>
      </c>
      <c r="U231" s="215">
        <v>0</v>
      </c>
    </row>
    <row r="232" spans="1:21" x14ac:dyDescent="0.2">
      <c r="A232" s="208"/>
      <c r="C232" s="210" t="s">
        <v>129</v>
      </c>
      <c r="E232" s="211">
        <v>51682</v>
      </c>
      <c r="G232" s="212" t="s">
        <v>810</v>
      </c>
      <c r="H232" s="212" t="s">
        <v>63</v>
      </c>
      <c r="I232" s="213">
        <v>-6</v>
      </c>
      <c r="K232" s="6">
        <v>2860913.24</v>
      </c>
      <c r="L232" s="20"/>
      <c r="M232" s="21">
        <v>2145789</v>
      </c>
      <c r="N232" s="21"/>
      <c r="O232" s="21">
        <v>886779</v>
      </c>
      <c r="P232" s="21"/>
      <c r="Q232" s="21">
        <v>45698</v>
      </c>
      <c r="S232" s="214">
        <v>1.6</v>
      </c>
      <c r="U232" s="215">
        <v>19.399999999999999</v>
      </c>
    </row>
    <row r="233" spans="1:21" x14ac:dyDescent="0.2">
      <c r="A233" s="208"/>
      <c r="C233" s="210" t="s">
        <v>121</v>
      </c>
      <c r="E233" s="211">
        <v>51682</v>
      </c>
      <c r="G233" s="212" t="s">
        <v>810</v>
      </c>
      <c r="H233" s="212" t="s">
        <v>63</v>
      </c>
      <c r="I233" s="213">
        <v>-7</v>
      </c>
      <c r="K233" s="6">
        <v>2602373.29</v>
      </c>
      <c r="L233" s="20"/>
      <c r="M233" s="21">
        <v>1731621</v>
      </c>
      <c r="N233" s="21"/>
      <c r="O233" s="21">
        <v>1052918</v>
      </c>
      <c r="P233" s="21"/>
      <c r="Q233" s="21">
        <v>54517</v>
      </c>
      <c r="S233" s="214">
        <v>2.09</v>
      </c>
      <c r="U233" s="215">
        <v>19.3</v>
      </c>
    </row>
    <row r="234" spans="1:21" x14ac:dyDescent="0.2">
      <c r="A234" s="208"/>
      <c r="C234" s="210" t="s">
        <v>122</v>
      </c>
      <c r="E234" s="211">
        <v>50951</v>
      </c>
      <c r="G234" s="212" t="s">
        <v>810</v>
      </c>
      <c r="H234" s="212" t="s">
        <v>63</v>
      </c>
      <c r="I234" s="213">
        <v>-7</v>
      </c>
      <c r="K234" s="6">
        <v>1042364.45</v>
      </c>
      <c r="L234" s="20"/>
      <c r="M234" s="21">
        <v>557100</v>
      </c>
      <c r="N234" s="21"/>
      <c r="O234" s="21">
        <v>558230</v>
      </c>
      <c r="P234" s="21"/>
      <c r="Q234" s="21">
        <v>31262</v>
      </c>
      <c r="S234" s="214">
        <v>3</v>
      </c>
      <c r="U234" s="215">
        <v>17.899999999999999</v>
      </c>
    </row>
    <row r="235" spans="1:21" x14ac:dyDescent="0.2">
      <c r="A235" s="208"/>
      <c r="C235" s="210" t="s">
        <v>123</v>
      </c>
      <c r="E235" s="211">
        <v>50951</v>
      </c>
      <c r="G235" s="212" t="s">
        <v>810</v>
      </c>
      <c r="H235" s="212" t="s">
        <v>63</v>
      </c>
      <c r="I235" s="213">
        <v>-7</v>
      </c>
      <c r="K235" s="6">
        <v>1130650.06</v>
      </c>
      <c r="L235" s="20"/>
      <c r="M235" s="21">
        <v>676711</v>
      </c>
      <c r="N235" s="21"/>
      <c r="O235" s="21">
        <v>533085</v>
      </c>
      <c r="P235" s="21"/>
      <c r="Q235" s="21">
        <v>29584</v>
      </c>
      <c r="S235" s="214">
        <v>2.62</v>
      </c>
      <c r="U235" s="215">
        <v>18</v>
      </c>
    </row>
    <row r="236" spans="1:21" x14ac:dyDescent="0.2">
      <c r="A236" s="208"/>
      <c r="C236" s="210" t="s">
        <v>168</v>
      </c>
      <c r="E236" s="211">
        <v>51682</v>
      </c>
      <c r="G236" s="212" t="s">
        <v>139</v>
      </c>
      <c r="H236" s="212" t="s">
        <v>63</v>
      </c>
      <c r="I236" s="213">
        <v>-3</v>
      </c>
      <c r="K236" s="6">
        <v>285072.02</v>
      </c>
      <c r="L236" s="20"/>
      <c r="M236" s="21">
        <v>60416</v>
      </c>
      <c r="N236" s="21"/>
      <c r="O236" s="21">
        <v>233208</v>
      </c>
      <c r="P236" s="21"/>
      <c r="Q236" s="21">
        <v>11522</v>
      </c>
      <c r="S236" s="214">
        <v>4.04</v>
      </c>
      <c r="U236" s="215">
        <v>20.2</v>
      </c>
    </row>
    <row r="237" spans="1:21" x14ac:dyDescent="0.2">
      <c r="A237" s="208"/>
      <c r="C237" s="210" t="s">
        <v>115</v>
      </c>
      <c r="E237" s="211">
        <v>52047</v>
      </c>
      <c r="G237" s="212" t="s">
        <v>810</v>
      </c>
      <c r="H237" s="212" t="s">
        <v>63</v>
      </c>
      <c r="I237" s="213">
        <v>-9</v>
      </c>
      <c r="K237" s="6">
        <v>782798.71</v>
      </c>
      <c r="L237" s="20"/>
      <c r="M237" s="21">
        <v>429925</v>
      </c>
      <c r="N237" s="21"/>
      <c r="O237" s="21">
        <v>423326</v>
      </c>
      <c r="P237" s="21"/>
      <c r="Q237" s="21">
        <v>20495</v>
      </c>
      <c r="S237" s="214">
        <v>2.62</v>
      </c>
      <c r="U237" s="215">
        <v>20.7</v>
      </c>
    </row>
    <row r="238" spans="1:21" x14ac:dyDescent="0.2">
      <c r="A238" s="208"/>
      <c r="C238" s="210" t="s">
        <v>116</v>
      </c>
      <c r="E238" s="211">
        <v>52047</v>
      </c>
      <c r="G238" s="212" t="s">
        <v>810</v>
      </c>
      <c r="H238" s="212" t="s">
        <v>63</v>
      </c>
      <c r="I238" s="213">
        <v>-9</v>
      </c>
      <c r="K238" s="6">
        <v>1709376.03</v>
      </c>
      <c r="L238" s="20"/>
      <c r="M238" s="21">
        <v>957679</v>
      </c>
      <c r="N238" s="21"/>
      <c r="O238" s="21">
        <v>905541</v>
      </c>
      <c r="P238" s="21"/>
      <c r="Q238" s="21">
        <v>44335</v>
      </c>
      <c r="S238" s="214">
        <v>2.59</v>
      </c>
      <c r="U238" s="215">
        <v>20.399999999999999</v>
      </c>
    </row>
    <row r="239" spans="1:21" x14ac:dyDescent="0.2">
      <c r="A239" s="208"/>
      <c r="C239" s="210" t="s">
        <v>117</v>
      </c>
      <c r="E239" s="211">
        <v>52778</v>
      </c>
      <c r="G239" s="212" t="s">
        <v>810</v>
      </c>
      <c r="H239" s="212" t="s">
        <v>63</v>
      </c>
      <c r="I239" s="213">
        <v>-9</v>
      </c>
      <c r="K239" s="6">
        <v>2168768.83</v>
      </c>
      <c r="L239" s="20"/>
      <c r="M239" s="21">
        <v>1104022</v>
      </c>
      <c r="N239" s="21"/>
      <c r="O239" s="21">
        <v>1259936</v>
      </c>
      <c r="P239" s="21"/>
      <c r="Q239" s="21">
        <v>56032</v>
      </c>
      <c r="S239" s="214">
        <v>2.58</v>
      </c>
      <c r="U239" s="215">
        <v>22.5</v>
      </c>
    </row>
    <row r="240" spans="1:21" x14ac:dyDescent="0.2">
      <c r="A240" s="208"/>
      <c r="C240" s="210" t="s">
        <v>118</v>
      </c>
      <c r="E240" s="211">
        <v>52778</v>
      </c>
      <c r="G240" s="212" t="s">
        <v>810</v>
      </c>
      <c r="H240" s="212" t="s">
        <v>63</v>
      </c>
      <c r="I240" s="213">
        <v>-9</v>
      </c>
      <c r="K240" s="6">
        <v>1943746.28</v>
      </c>
      <c r="L240" s="20"/>
      <c r="M240" s="21">
        <v>1057509</v>
      </c>
      <c r="N240" s="21"/>
      <c r="O240" s="21">
        <v>1061174</v>
      </c>
      <c r="P240" s="21"/>
      <c r="Q240" s="21">
        <v>47651</v>
      </c>
      <c r="S240" s="214">
        <v>2.4500000000000002</v>
      </c>
      <c r="U240" s="215">
        <v>22.3</v>
      </c>
    </row>
    <row r="241" spans="1:21" x14ac:dyDescent="0.2">
      <c r="A241" s="208"/>
      <c r="C241" s="210" t="s">
        <v>119</v>
      </c>
      <c r="E241" s="211">
        <v>52778</v>
      </c>
      <c r="G241" s="212" t="s">
        <v>810</v>
      </c>
      <c r="H241" s="212" t="s">
        <v>63</v>
      </c>
      <c r="I241" s="213">
        <v>-9</v>
      </c>
      <c r="K241" s="6">
        <v>1898268.01</v>
      </c>
      <c r="L241" s="20"/>
      <c r="M241" s="21">
        <v>1083562</v>
      </c>
      <c r="N241" s="21"/>
      <c r="O241" s="21">
        <v>985550</v>
      </c>
      <c r="P241" s="21"/>
      <c r="Q241" s="21">
        <v>44449</v>
      </c>
      <c r="S241" s="214">
        <v>2.34</v>
      </c>
      <c r="U241" s="215">
        <v>22.2</v>
      </c>
    </row>
    <row r="242" spans="1:21" x14ac:dyDescent="0.2">
      <c r="A242" s="208"/>
      <c r="C242" s="210" t="s">
        <v>120</v>
      </c>
      <c r="E242" s="211">
        <v>52778</v>
      </c>
      <c r="G242" s="212" t="s">
        <v>810</v>
      </c>
      <c r="H242" s="212" t="s">
        <v>63</v>
      </c>
      <c r="I242" s="213">
        <v>-9</v>
      </c>
      <c r="K242" s="6">
        <v>6214267.1799999997</v>
      </c>
      <c r="L242" s="20"/>
      <c r="M242" s="21">
        <v>2578739</v>
      </c>
      <c r="N242" s="21"/>
      <c r="O242" s="21">
        <v>4194812</v>
      </c>
      <c r="P242" s="21"/>
      <c r="Q242" s="21">
        <v>184134</v>
      </c>
      <c r="S242" s="214">
        <v>2.96</v>
      </c>
      <c r="U242" s="215">
        <v>22.8</v>
      </c>
    </row>
    <row r="243" spans="1:21" x14ac:dyDescent="0.2">
      <c r="A243" s="208"/>
      <c r="C243" s="210" t="s">
        <v>174</v>
      </c>
      <c r="E243" s="211">
        <v>52778</v>
      </c>
      <c r="G243" s="212" t="s">
        <v>139</v>
      </c>
      <c r="H243" s="212" t="s">
        <v>63</v>
      </c>
      <c r="I243" s="213">
        <v>-1</v>
      </c>
      <c r="K243" s="6">
        <v>259439.84</v>
      </c>
      <c r="L243" s="20"/>
      <c r="M243" s="21">
        <v>471</v>
      </c>
      <c r="N243" s="21"/>
      <c r="O243" s="21">
        <v>261563</v>
      </c>
      <c r="P243" s="21"/>
      <c r="Q243" s="21">
        <v>11304</v>
      </c>
      <c r="S243" s="214">
        <v>4.3600000000000003</v>
      </c>
      <c r="U243" s="215">
        <v>23.1</v>
      </c>
    </row>
    <row r="244" spans="1:21" x14ac:dyDescent="0.2">
      <c r="A244" s="208"/>
      <c r="C244" s="210" t="s">
        <v>183</v>
      </c>
      <c r="E244" s="211" t="s">
        <v>89</v>
      </c>
      <c r="G244" s="212" t="s">
        <v>139</v>
      </c>
      <c r="H244" s="212"/>
      <c r="I244" s="213">
        <v>-5</v>
      </c>
      <c r="K244" s="23">
        <v>27319.98</v>
      </c>
      <c r="L244" s="20"/>
      <c r="M244" s="21">
        <v>2233</v>
      </c>
      <c r="N244" s="21"/>
      <c r="O244" s="21">
        <v>26453</v>
      </c>
      <c r="P244" s="21"/>
      <c r="Q244" s="21">
        <v>613</v>
      </c>
      <c r="S244" s="214">
        <v>2.2400000000000002</v>
      </c>
      <c r="U244" s="215">
        <v>43.2</v>
      </c>
    </row>
    <row r="245" spans="1:21" x14ac:dyDescent="0.2">
      <c r="A245" s="208"/>
      <c r="E245" s="212"/>
      <c r="G245" s="212"/>
      <c r="H245" s="212"/>
      <c r="I245" s="213"/>
      <c r="K245" s="6"/>
      <c r="M245" s="216"/>
      <c r="N245" s="206"/>
      <c r="O245" s="216"/>
      <c r="P245" s="206"/>
      <c r="Q245" s="216"/>
      <c r="S245" s="217"/>
      <c r="U245" s="218"/>
    </row>
    <row r="246" spans="1:21" x14ac:dyDescent="0.2">
      <c r="A246" s="208"/>
      <c r="C246" s="219" t="s">
        <v>38</v>
      </c>
      <c r="E246" s="212"/>
      <c r="G246" s="212"/>
      <c r="H246" s="212"/>
      <c r="I246" s="213"/>
      <c r="K246" s="6">
        <f>+SUBTOTAL(9,K228:K245)</f>
        <v>31383542.420000006</v>
      </c>
      <c r="M246" s="206">
        <f>+SUBTOTAL(9,M228:M245)</f>
        <v>15016688</v>
      </c>
      <c r="N246" s="206"/>
      <c r="O246" s="206">
        <f>+SUBTOTAL(9,O228:O245)</f>
        <v>19063038</v>
      </c>
      <c r="P246" s="206"/>
      <c r="Q246" s="206">
        <f>+SUBTOTAL(9,Q228:Q245)</f>
        <v>791858</v>
      </c>
      <c r="S246" s="214">
        <f>ROUND(Q246/K246*100,2)</f>
        <v>2.52</v>
      </c>
      <c r="U246" s="215">
        <f>IF(Q246=0,"-     ",ROUND(O246/Q246,1))</f>
        <v>24.1</v>
      </c>
    </row>
    <row r="247" spans="1:21" x14ac:dyDescent="0.2">
      <c r="A247" s="208"/>
      <c r="E247" s="212"/>
      <c r="G247" s="212"/>
      <c r="H247" s="212"/>
      <c r="I247" s="213"/>
      <c r="K247" s="6"/>
      <c r="M247" s="206"/>
      <c r="N247" s="206"/>
      <c r="O247" s="206"/>
      <c r="P247" s="206"/>
      <c r="Q247" s="206"/>
      <c r="S247" s="217"/>
      <c r="U247" s="218"/>
    </row>
    <row r="248" spans="1:21" x14ac:dyDescent="0.2">
      <c r="A248" s="208">
        <v>346</v>
      </c>
      <c r="C248" s="233" t="s">
        <v>197</v>
      </c>
      <c r="K248" s="6"/>
      <c r="M248" s="206"/>
      <c r="N248" s="206"/>
      <c r="O248" s="206"/>
      <c r="P248" s="206"/>
      <c r="Q248" s="206"/>
      <c r="S248" s="209"/>
      <c r="U248" s="220"/>
    </row>
    <row r="249" spans="1:21" x14ac:dyDescent="0.2">
      <c r="A249" s="208"/>
      <c r="C249" s="210" t="s">
        <v>151</v>
      </c>
      <c r="E249" s="211">
        <v>56795</v>
      </c>
      <c r="G249" s="212" t="s">
        <v>137</v>
      </c>
      <c r="H249" s="212" t="s">
        <v>63</v>
      </c>
      <c r="I249" s="213">
        <v>-11</v>
      </c>
      <c r="K249" s="6">
        <v>965500.34</v>
      </c>
      <c r="L249" s="20"/>
      <c r="M249" s="21">
        <v>98682</v>
      </c>
      <c r="N249" s="21"/>
      <c r="O249" s="21">
        <v>973023</v>
      </c>
      <c r="P249" s="21"/>
      <c r="Q249" s="21">
        <v>28405</v>
      </c>
      <c r="S249" s="214">
        <v>2.94</v>
      </c>
      <c r="U249" s="215">
        <v>34.299999999999997</v>
      </c>
    </row>
    <row r="250" spans="1:21" x14ac:dyDescent="0.2">
      <c r="A250" s="208"/>
      <c r="C250" s="210" t="s">
        <v>795</v>
      </c>
      <c r="E250" s="211">
        <v>44377</v>
      </c>
      <c r="G250" s="212" t="s">
        <v>137</v>
      </c>
      <c r="H250" s="212" t="s">
        <v>63</v>
      </c>
      <c r="I250" s="213">
        <v>-9</v>
      </c>
      <c r="K250" s="6">
        <v>9488.39</v>
      </c>
      <c r="L250" s="20"/>
      <c r="M250" s="21">
        <v>10342</v>
      </c>
      <c r="N250" s="21"/>
      <c r="O250" s="21">
        <v>0</v>
      </c>
      <c r="P250" s="21"/>
      <c r="Q250" s="21">
        <v>0</v>
      </c>
      <c r="S250" s="214">
        <v>0</v>
      </c>
      <c r="U250" s="215">
        <v>0</v>
      </c>
    </row>
    <row r="251" spans="1:21" x14ac:dyDescent="0.2">
      <c r="A251" s="208"/>
      <c r="C251" s="210" t="s">
        <v>802</v>
      </c>
      <c r="E251" s="211">
        <v>45838</v>
      </c>
      <c r="G251" s="212" t="s">
        <v>137</v>
      </c>
      <c r="H251" s="212" t="s">
        <v>63</v>
      </c>
      <c r="I251" s="213">
        <v>-6</v>
      </c>
      <c r="K251" s="6">
        <v>9494.3799999999992</v>
      </c>
      <c r="L251" s="20"/>
      <c r="M251" s="21">
        <v>10064</v>
      </c>
      <c r="N251" s="21"/>
      <c r="O251" s="21">
        <v>0</v>
      </c>
      <c r="P251" s="21"/>
      <c r="Q251" s="21">
        <v>0</v>
      </c>
      <c r="S251" s="214">
        <v>0</v>
      </c>
      <c r="U251" s="215">
        <v>0</v>
      </c>
    </row>
    <row r="252" spans="1:21" x14ac:dyDescent="0.2">
      <c r="A252" s="208"/>
      <c r="C252" s="210" t="s">
        <v>129</v>
      </c>
      <c r="E252" s="211">
        <v>51682</v>
      </c>
      <c r="G252" s="212" t="s">
        <v>137</v>
      </c>
      <c r="H252" s="212" t="s">
        <v>63</v>
      </c>
      <c r="I252" s="213">
        <v>-6</v>
      </c>
      <c r="K252" s="6">
        <v>1299351.17</v>
      </c>
      <c r="L252" s="20"/>
      <c r="M252" s="21">
        <v>837181</v>
      </c>
      <c r="N252" s="21"/>
      <c r="O252" s="21">
        <v>540131</v>
      </c>
      <c r="P252" s="21"/>
      <c r="Q252" s="21">
        <v>26525</v>
      </c>
      <c r="S252" s="214">
        <v>2.04</v>
      </c>
      <c r="U252" s="215">
        <v>20.399999999999999</v>
      </c>
    </row>
    <row r="253" spans="1:21" x14ac:dyDescent="0.2">
      <c r="A253" s="208"/>
      <c r="C253" s="210" t="s">
        <v>121</v>
      </c>
      <c r="E253" s="211">
        <v>51682</v>
      </c>
      <c r="G253" s="212" t="s">
        <v>137</v>
      </c>
      <c r="H253" s="212" t="s">
        <v>63</v>
      </c>
      <c r="I253" s="213">
        <v>-7</v>
      </c>
      <c r="K253" s="6">
        <v>2399250.0099999998</v>
      </c>
      <c r="L253" s="20"/>
      <c r="M253" s="21">
        <v>1527533</v>
      </c>
      <c r="N253" s="21"/>
      <c r="O253" s="21">
        <v>1039665</v>
      </c>
      <c r="P253" s="21"/>
      <c r="Q253" s="21">
        <v>51089</v>
      </c>
      <c r="S253" s="214">
        <v>2.13</v>
      </c>
      <c r="U253" s="215">
        <v>20.399999999999999</v>
      </c>
    </row>
    <row r="254" spans="1:21" x14ac:dyDescent="0.2">
      <c r="A254" s="208"/>
      <c r="C254" s="210" t="s">
        <v>122</v>
      </c>
      <c r="E254" s="211">
        <v>50951</v>
      </c>
      <c r="G254" s="212" t="s">
        <v>137</v>
      </c>
      <c r="H254" s="212" t="s">
        <v>63</v>
      </c>
      <c r="I254" s="213">
        <v>-7</v>
      </c>
      <c r="K254" s="6">
        <v>32755.71</v>
      </c>
      <c r="L254" s="20"/>
      <c r="M254" s="21">
        <v>15853</v>
      </c>
      <c r="N254" s="21"/>
      <c r="O254" s="21">
        <v>19196</v>
      </c>
      <c r="P254" s="21"/>
      <c r="Q254" s="21">
        <v>1022</v>
      </c>
      <c r="S254" s="214">
        <v>3.12</v>
      </c>
      <c r="U254" s="215">
        <v>18.8</v>
      </c>
    </row>
    <row r="255" spans="1:21" x14ac:dyDescent="0.2">
      <c r="A255" s="208"/>
      <c r="C255" s="210" t="s">
        <v>123</v>
      </c>
      <c r="E255" s="211">
        <v>50951</v>
      </c>
      <c r="G255" s="212" t="s">
        <v>137</v>
      </c>
      <c r="H255" s="212" t="s">
        <v>63</v>
      </c>
      <c r="I255" s="213">
        <v>-7</v>
      </c>
      <c r="K255" s="6">
        <v>23047.78</v>
      </c>
      <c r="L255" s="20"/>
      <c r="M255" s="21">
        <v>15902</v>
      </c>
      <c r="N255" s="21"/>
      <c r="O255" s="21">
        <v>8759</v>
      </c>
      <c r="P255" s="21"/>
      <c r="Q255" s="21">
        <v>472</v>
      </c>
      <c r="S255" s="214">
        <v>2.0499999999999998</v>
      </c>
      <c r="U255" s="215">
        <v>18.600000000000001</v>
      </c>
    </row>
    <row r="256" spans="1:21" x14ac:dyDescent="0.2">
      <c r="A256" s="208"/>
      <c r="C256" s="210" t="s">
        <v>168</v>
      </c>
      <c r="E256" s="211">
        <v>51682</v>
      </c>
      <c r="G256" s="212" t="s">
        <v>138</v>
      </c>
      <c r="H256" s="212" t="s">
        <v>63</v>
      </c>
      <c r="I256" s="213">
        <v>-3</v>
      </c>
      <c r="K256" s="6">
        <v>271849.13</v>
      </c>
      <c r="L256" s="20"/>
      <c r="M256" s="21">
        <v>41447</v>
      </c>
      <c r="N256" s="21"/>
      <c r="O256" s="21">
        <v>238558</v>
      </c>
      <c r="P256" s="21"/>
      <c r="Q256" s="21">
        <v>11910</v>
      </c>
      <c r="S256" s="214">
        <v>4.38</v>
      </c>
      <c r="U256" s="215">
        <v>20</v>
      </c>
    </row>
    <row r="257" spans="1:21" x14ac:dyDescent="0.2">
      <c r="A257" s="208"/>
      <c r="C257" s="210" t="s">
        <v>115</v>
      </c>
      <c r="E257" s="211">
        <v>52047</v>
      </c>
      <c r="G257" s="212" t="s">
        <v>137</v>
      </c>
      <c r="H257" s="212" t="s">
        <v>63</v>
      </c>
      <c r="I257" s="213">
        <v>-9</v>
      </c>
      <c r="K257" s="6">
        <v>14528.92</v>
      </c>
      <c r="L257" s="20"/>
      <c r="M257" s="21">
        <v>8552</v>
      </c>
      <c r="N257" s="21"/>
      <c r="O257" s="21">
        <v>7285</v>
      </c>
      <c r="P257" s="21"/>
      <c r="Q257" s="21">
        <v>338</v>
      </c>
      <c r="S257" s="214">
        <v>2.33</v>
      </c>
      <c r="U257" s="215">
        <v>21.6</v>
      </c>
    </row>
    <row r="258" spans="1:21" x14ac:dyDescent="0.2">
      <c r="A258" s="208"/>
      <c r="C258" s="210" t="s">
        <v>117</v>
      </c>
      <c r="E258" s="211">
        <v>52778</v>
      </c>
      <c r="G258" s="212" t="s">
        <v>137</v>
      </c>
      <c r="H258" s="212" t="s">
        <v>63</v>
      </c>
      <c r="I258" s="213">
        <v>-9</v>
      </c>
      <c r="K258" s="6">
        <v>5204.51</v>
      </c>
      <c r="L258" s="20"/>
      <c r="M258" s="21">
        <v>2856</v>
      </c>
      <c r="N258" s="21"/>
      <c r="O258" s="21">
        <v>2817</v>
      </c>
      <c r="P258" s="21"/>
      <c r="Q258" s="21">
        <v>121</v>
      </c>
      <c r="S258" s="214">
        <v>2.3199999999999998</v>
      </c>
      <c r="U258" s="215">
        <v>23.3</v>
      </c>
    </row>
    <row r="259" spans="1:21" x14ac:dyDescent="0.2">
      <c r="A259" s="208"/>
      <c r="C259" s="210" t="s">
        <v>118</v>
      </c>
      <c r="E259" s="211">
        <v>52778</v>
      </c>
      <c r="G259" s="212" t="s">
        <v>137</v>
      </c>
      <c r="H259" s="212" t="s">
        <v>63</v>
      </c>
      <c r="I259" s="213">
        <v>-9</v>
      </c>
      <c r="K259" s="6">
        <v>5182.59</v>
      </c>
      <c r="L259" s="20"/>
      <c r="M259" s="21">
        <v>2846</v>
      </c>
      <c r="N259" s="21"/>
      <c r="O259" s="21">
        <v>2803</v>
      </c>
      <c r="P259" s="21"/>
      <c r="Q259" s="21">
        <v>120</v>
      </c>
      <c r="S259" s="214">
        <v>2.3199999999999998</v>
      </c>
      <c r="U259" s="215">
        <v>23.4</v>
      </c>
    </row>
    <row r="260" spans="1:21" x14ac:dyDescent="0.2">
      <c r="A260" s="208"/>
      <c r="C260" s="210" t="s">
        <v>119</v>
      </c>
      <c r="E260" s="211">
        <v>52778</v>
      </c>
      <c r="G260" s="212" t="s">
        <v>137</v>
      </c>
      <c r="H260" s="212" t="s">
        <v>63</v>
      </c>
      <c r="I260" s="213">
        <v>-9</v>
      </c>
      <c r="K260" s="6">
        <v>5328.44</v>
      </c>
      <c r="L260" s="20"/>
      <c r="M260" s="21">
        <v>2914</v>
      </c>
      <c r="N260" s="21"/>
      <c r="O260" s="21">
        <v>2894</v>
      </c>
      <c r="P260" s="21"/>
      <c r="Q260" s="21">
        <v>124</v>
      </c>
      <c r="S260" s="214">
        <v>2.33</v>
      </c>
      <c r="U260" s="215">
        <v>23.3</v>
      </c>
    </row>
    <row r="261" spans="1:21" x14ac:dyDescent="0.2">
      <c r="A261" s="208"/>
      <c r="C261" s="210" t="s">
        <v>120</v>
      </c>
      <c r="E261" s="211">
        <v>52778</v>
      </c>
      <c r="G261" s="212" t="s">
        <v>137</v>
      </c>
      <c r="H261" s="212" t="s">
        <v>63</v>
      </c>
      <c r="I261" s="213">
        <v>-9</v>
      </c>
      <c r="K261" s="17">
        <v>25332.91</v>
      </c>
      <c r="L261" s="20"/>
      <c r="M261" s="21">
        <v>11293</v>
      </c>
      <c r="N261" s="21"/>
      <c r="O261" s="21">
        <v>16320</v>
      </c>
      <c r="P261" s="21"/>
      <c r="Q261" s="21">
        <v>690</v>
      </c>
      <c r="S261" s="214">
        <v>2.72</v>
      </c>
      <c r="U261" s="215">
        <v>23.7</v>
      </c>
    </row>
    <row r="262" spans="1:21" x14ac:dyDescent="0.2">
      <c r="A262" s="208"/>
      <c r="C262" s="210" t="s">
        <v>174</v>
      </c>
      <c r="E262" s="211">
        <v>52778</v>
      </c>
      <c r="G262" s="212" t="s">
        <v>138</v>
      </c>
      <c r="H262" s="212" t="s">
        <v>63</v>
      </c>
      <c r="I262" s="213">
        <v>-1</v>
      </c>
      <c r="K262" s="23">
        <v>23884.71</v>
      </c>
      <c r="L262" s="20"/>
      <c r="M262" s="21">
        <v>42</v>
      </c>
      <c r="N262" s="21"/>
      <c r="O262" s="21">
        <v>24082</v>
      </c>
      <c r="P262" s="21"/>
      <c r="Q262" s="21">
        <v>1051</v>
      </c>
      <c r="S262" s="214">
        <v>4.4000000000000004</v>
      </c>
      <c r="U262" s="215">
        <v>22.9</v>
      </c>
    </row>
    <row r="263" spans="1:21" x14ac:dyDescent="0.2">
      <c r="A263" s="208"/>
      <c r="E263" s="212"/>
      <c r="G263" s="212"/>
      <c r="H263" s="212"/>
      <c r="I263" s="213"/>
      <c r="K263" s="6"/>
      <c r="M263" s="216"/>
      <c r="N263" s="206"/>
      <c r="O263" s="216"/>
      <c r="P263" s="206"/>
      <c r="Q263" s="216"/>
      <c r="S263" s="217"/>
      <c r="U263" s="218"/>
    </row>
    <row r="264" spans="1:21" x14ac:dyDescent="0.2">
      <c r="A264" s="208"/>
      <c r="C264" s="219" t="s">
        <v>198</v>
      </c>
      <c r="E264" s="212"/>
      <c r="G264" s="212"/>
      <c r="H264" s="212"/>
      <c r="I264" s="213"/>
      <c r="K264" s="23">
        <f>+SUBTOTAL(9,K249:K263)</f>
        <v>5090198.9899999993</v>
      </c>
      <c r="M264" s="234">
        <f>+SUBTOTAL(9,M249:M263)</f>
        <v>2585507</v>
      </c>
      <c r="N264" s="206"/>
      <c r="O264" s="234">
        <f>+SUBTOTAL(9,O249:O263)</f>
        <v>2875533</v>
      </c>
      <c r="P264" s="206"/>
      <c r="Q264" s="234">
        <f>+SUBTOTAL(9,Q249:Q263)</f>
        <v>121867</v>
      </c>
      <c r="S264" s="214">
        <f>ROUND(Q264/K264*100,2)</f>
        <v>2.39</v>
      </c>
      <c r="U264" s="215">
        <f>IF(Q264=0,"-     ",ROUND(O264/Q264,1))</f>
        <v>23.6</v>
      </c>
    </row>
    <row r="265" spans="1:21" x14ac:dyDescent="0.2">
      <c r="A265" s="208"/>
      <c r="E265" s="212"/>
      <c r="G265" s="212"/>
      <c r="H265" s="212"/>
      <c r="I265" s="213"/>
      <c r="K265" s="6"/>
      <c r="M265" s="206"/>
      <c r="N265" s="206"/>
      <c r="O265" s="206"/>
      <c r="P265" s="206"/>
      <c r="Q265" s="206"/>
      <c r="S265" s="217"/>
      <c r="U265" s="218"/>
    </row>
    <row r="266" spans="1:21" ht="15.75" x14ac:dyDescent="0.25">
      <c r="A266" s="208"/>
      <c r="C266" s="247" t="s">
        <v>39</v>
      </c>
      <c r="E266" s="196"/>
      <c r="G266" s="196"/>
      <c r="I266" s="192"/>
      <c r="J266" s="236"/>
      <c r="K266" s="235">
        <f>+SUBTOTAL(9,K146:K265)</f>
        <v>404857765.67999983</v>
      </c>
      <c r="L266" s="236"/>
      <c r="M266" s="237">
        <f>+SUBTOTAL(9,M146:M265)</f>
        <v>160884960</v>
      </c>
      <c r="N266" s="238"/>
      <c r="O266" s="237">
        <f>+SUBTOTAL(9,O146:O265)</f>
        <v>279112627</v>
      </c>
      <c r="P266" s="238"/>
      <c r="Q266" s="237">
        <f>+SUBTOTAL(9,Q146:Q265)</f>
        <v>12673862</v>
      </c>
      <c r="R266" s="236"/>
      <c r="S266" s="239">
        <f>ROUND(Q266/K266*100,2)</f>
        <v>3.13</v>
      </c>
      <c r="U266" s="218"/>
    </row>
    <row r="267" spans="1:21" ht="15.75" x14ac:dyDescent="0.25">
      <c r="A267" s="208"/>
      <c r="C267" s="247"/>
      <c r="E267" s="196"/>
      <c r="G267" s="196"/>
      <c r="I267" s="192"/>
      <c r="J267" s="236"/>
      <c r="K267" s="6"/>
      <c r="L267" s="236"/>
      <c r="M267" s="238"/>
      <c r="N267" s="238"/>
      <c r="O267" s="238"/>
      <c r="P267" s="238"/>
      <c r="Q267" s="238"/>
      <c r="R267" s="236"/>
      <c r="S267" s="217"/>
      <c r="U267" s="218"/>
    </row>
    <row r="268" spans="1:21" x14ac:dyDescent="0.2">
      <c r="A268" s="208"/>
      <c r="E268" s="196"/>
      <c r="G268" s="196"/>
      <c r="I268" s="213"/>
      <c r="K268" s="6"/>
      <c r="M268" s="206"/>
      <c r="N268" s="206"/>
      <c r="O268" s="206"/>
      <c r="P268" s="206"/>
      <c r="Q268" s="206"/>
      <c r="S268" s="217"/>
      <c r="U268" s="218"/>
    </row>
    <row r="269" spans="1:21" ht="15.75" x14ac:dyDescent="0.25">
      <c r="A269" s="208"/>
      <c r="C269" s="189" t="s">
        <v>40</v>
      </c>
      <c r="E269" s="196"/>
      <c r="G269" s="196"/>
      <c r="I269" s="213"/>
      <c r="K269" s="6"/>
      <c r="M269" s="206"/>
      <c r="N269" s="206"/>
      <c r="O269" s="206"/>
      <c r="P269" s="206"/>
      <c r="Q269" s="206"/>
      <c r="S269" s="217"/>
      <c r="U269" s="218"/>
    </row>
    <row r="270" spans="1:21" ht="15.75" x14ac:dyDescent="0.25">
      <c r="A270" s="208"/>
      <c r="C270" s="199"/>
      <c r="E270" s="249"/>
      <c r="G270" s="249"/>
      <c r="I270" s="213"/>
      <c r="K270" s="6"/>
      <c r="M270" s="206"/>
      <c r="N270" s="206"/>
      <c r="O270" s="206"/>
      <c r="P270" s="206"/>
      <c r="Q270" s="206"/>
      <c r="S270" s="217"/>
      <c r="U270" s="218"/>
    </row>
    <row r="271" spans="1:21" x14ac:dyDescent="0.2">
      <c r="A271" s="208">
        <v>350.1</v>
      </c>
      <c r="C271" s="233" t="s">
        <v>811</v>
      </c>
      <c r="E271" s="211" t="s">
        <v>89</v>
      </c>
      <c r="G271" s="212" t="s">
        <v>229</v>
      </c>
      <c r="H271" s="212"/>
      <c r="I271" s="212">
        <v>0</v>
      </c>
      <c r="K271" s="6">
        <v>8587652.5899999999</v>
      </c>
      <c r="L271" s="20"/>
      <c r="M271" s="21">
        <v>3451956</v>
      </c>
      <c r="N271" s="21"/>
      <c r="O271" s="21">
        <v>5135697</v>
      </c>
      <c r="P271" s="21"/>
      <c r="Q271" s="21">
        <v>88034</v>
      </c>
      <c r="S271" s="214">
        <v>1.03</v>
      </c>
      <c r="U271" s="215">
        <v>58.3</v>
      </c>
    </row>
    <row r="272" spans="1:21" x14ac:dyDescent="0.2">
      <c r="A272" s="208">
        <v>352.1</v>
      </c>
      <c r="C272" s="177" t="s">
        <v>812</v>
      </c>
      <c r="E272" s="211" t="s">
        <v>89</v>
      </c>
      <c r="G272" s="212" t="s">
        <v>813</v>
      </c>
      <c r="H272" s="212"/>
      <c r="I272" s="213">
        <v>-10</v>
      </c>
      <c r="K272" s="6">
        <v>17711716.57</v>
      </c>
      <c r="L272" s="20"/>
      <c r="M272" s="21">
        <v>3123122</v>
      </c>
      <c r="N272" s="21"/>
      <c r="O272" s="21">
        <v>16359766</v>
      </c>
      <c r="P272" s="21"/>
      <c r="Q272" s="21">
        <v>286026</v>
      </c>
      <c r="S272" s="214">
        <v>1.61</v>
      </c>
      <c r="U272" s="215">
        <v>57.2</v>
      </c>
    </row>
    <row r="273" spans="1:21" x14ac:dyDescent="0.2">
      <c r="A273" s="208">
        <v>353.1</v>
      </c>
      <c r="C273" s="177" t="s">
        <v>814</v>
      </c>
      <c r="E273" s="211" t="s">
        <v>89</v>
      </c>
      <c r="G273" s="212" t="s">
        <v>212</v>
      </c>
      <c r="H273" s="212"/>
      <c r="I273" s="213">
        <v>-20</v>
      </c>
      <c r="K273" s="6">
        <v>241021510.78999999</v>
      </c>
      <c r="L273" s="20"/>
      <c r="M273" s="21">
        <v>69305796</v>
      </c>
      <c r="N273" s="21"/>
      <c r="O273" s="21">
        <v>219920017</v>
      </c>
      <c r="P273" s="21"/>
      <c r="Q273" s="21">
        <v>4578555</v>
      </c>
      <c r="S273" s="214">
        <v>1.9</v>
      </c>
      <c r="U273" s="215">
        <v>48</v>
      </c>
    </row>
    <row r="274" spans="1:21" x14ac:dyDescent="0.2">
      <c r="A274" s="208">
        <v>354</v>
      </c>
      <c r="C274" s="177" t="s">
        <v>815</v>
      </c>
      <c r="E274" s="211" t="s">
        <v>89</v>
      </c>
      <c r="G274" s="212" t="s">
        <v>229</v>
      </c>
      <c r="H274" s="212"/>
      <c r="I274" s="213">
        <v>-50</v>
      </c>
      <c r="K274" s="6">
        <v>46357266.289999999</v>
      </c>
      <c r="L274" s="20"/>
      <c r="M274" s="21">
        <v>26836169</v>
      </c>
      <c r="N274" s="21"/>
      <c r="O274" s="21">
        <v>42699730</v>
      </c>
      <c r="P274" s="21"/>
      <c r="Q274" s="21">
        <v>803533</v>
      </c>
      <c r="S274" s="214">
        <v>1.73</v>
      </c>
      <c r="U274" s="215">
        <v>53.1</v>
      </c>
    </row>
    <row r="275" spans="1:21" x14ac:dyDescent="0.2">
      <c r="A275" s="208">
        <v>355</v>
      </c>
      <c r="C275" s="177" t="s">
        <v>816</v>
      </c>
      <c r="E275" s="211" t="s">
        <v>89</v>
      </c>
      <c r="G275" s="212" t="s">
        <v>817</v>
      </c>
      <c r="H275" s="212"/>
      <c r="I275" s="213">
        <v>-80</v>
      </c>
      <c r="K275" s="6">
        <v>110324935.37</v>
      </c>
      <c r="L275" s="20"/>
      <c r="M275" s="21">
        <v>32689831</v>
      </c>
      <c r="N275" s="21"/>
      <c r="O275" s="21">
        <v>165895053</v>
      </c>
      <c r="P275" s="21"/>
      <c r="Q275" s="21">
        <v>3329646</v>
      </c>
      <c r="S275" s="214">
        <v>3.02</v>
      </c>
      <c r="U275" s="215">
        <v>49.8</v>
      </c>
    </row>
    <row r="276" spans="1:21" x14ac:dyDescent="0.2">
      <c r="A276" s="208">
        <v>356</v>
      </c>
      <c r="C276" s="177" t="s">
        <v>818</v>
      </c>
      <c r="E276" s="211" t="s">
        <v>89</v>
      </c>
      <c r="G276" s="212" t="s">
        <v>817</v>
      </c>
      <c r="H276" s="212"/>
      <c r="I276" s="213">
        <v>-80</v>
      </c>
      <c r="K276" s="6">
        <v>66339615.710000001</v>
      </c>
      <c r="L276" s="20"/>
      <c r="M276" s="21">
        <v>33160077</v>
      </c>
      <c r="N276" s="21"/>
      <c r="O276" s="21">
        <v>86251231</v>
      </c>
      <c r="P276" s="21"/>
      <c r="Q276" s="21">
        <v>2006613</v>
      </c>
      <c r="S276" s="214">
        <v>3.02</v>
      </c>
      <c r="U276" s="215">
        <v>43</v>
      </c>
    </row>
    <row r="277" spans="1:21" x14ac:dyDescent="0.2">
      <c r="A277" s="208">
        <v>357</v>
      </c>
      <c r="C277" s="177" t="s">
        <v>819</v>
      </c>
      <c r="E277" s="211" t="s">
        <v>89</v>
      </c>
      <c r="G277" s="212" t="s">
        <v>820</v>
      </c>
      <c r="H277" s="212"/>
      <c r="I277" s="213">
        <v>-5</v>
      </c>
      <c r="K277" s="6">
        <v>1941041.52</v>
      </c>
      <c r="L277" s="20"/>
      <c r="M277" s="21">
        <v>816786</v>
      </c>
      <c r="N277" s="21"/>
      <c r="O277" s="21">
        <v>1221308</v>
      </c>
      <c r="P277" s="21"/>
      <c r="Q277" s="21">
        <v>35479</v>
      </c>
      <c r="S277" s="214">
        <v>1.83</v>
      </c>
      <c r="U277" s="215">
        <v>34.4</v>
      </c>
    </row>
    <row r="278" spans="1:21" x14ac:dyDescent="0.2">
      <c r="A278" s="208">
        <v>358</v>
      </c>
      <c r="C278" s="177" t="s">
        <v>821</v>
      </c>
      <c r="E278" s="211" t="s">
        <v>89</v>
      </c>
      <c r="G278" s="212" t="s">
        <v>822</v>
      </c>
      <c r="H278" s="212"/>
      <c r="I278" s="213">
        <v>-25</v>
      </c>
      <c r="K278" s="23">
        <v>8498390.5500000007</v>
      </c>
      <c r="L278" s="20"/>
      <c r="M278" s="21">
        <v>3863114</v>
      </c>
      <c r="N278" s="21"/>
      <c r="O278" s="21">
        <v>6759874</v>
      </c>
      <c r="P278" s="21"/>
      <c r="Q278" s="21">
        <v>188964</v>
      </c>
      <c r="S278" s="214">
        <v>2.2200000000000002</v>
      </c>
      <c r="U278" s="215">
        <v>35.799999999999997</v>
      </c>
    </row>
    <row r="279" spans="1:21" x14ac:dyDescent="0.2">
      <c r="A279" s="208"/>
      <c r="E279" s="196"/>
      <c r="G279" s="196"/>
      <c r="I279" s="213"/>
      <c r="K279" s="6"/>
      <c r="M279" s="216"/>
      <c r="N279" s="206"/>
      <c r="O279" s="216"/>
      <c r="P279" s="206"/>
      <c r="Q279" s="216"/>
      <c r="S279" s="217"/>
      <c r="U279" s="218"/>
    </row>
    <row r="280" spans="1:21" ht="15.75" x14ac:dyDescent="0.25">
      <c r="A280" s="208"/>
      <c r="C280" s="204" t="s">
        <v>41</v>
      </c>
      <c r="E280" s="190"/>
      <c r="G280" s="190"/>
      <c r="H280" s="236"/>
      <c r="I280" s="192"/>
      <c r="J280" s="236"/>
      <c r="K280" s="235">
        <f>+SUBTOTAL(9,K271:K279)</f>
        <v>500782129.38999999</v>
      </c>
      <c r="L280" s="236"/>
      <c r="M280" s="238">
        <f>+SUBTOTAL(9,M271:M279)</f>
        <v>173246851</v>
      </c>
      <c r="N280" s="238"/>
      <c r="O280" s="238">
        <f>+SUBTOTAL(9,O271:O279)</f>
        <v>544242676</v>
      </c>
      <c r="P280" s="238"/>
      <c r="Q280" s="238">
        <f>+SUBTOTAL(9,Q271:Q279)</f>
        <v>11316850</v>
      </c>
      <c r="S280" s="239">
        <f>ROUND(Q280/K280*100,2)</f>
        <v>2.2599999999999998</v>
      </c>
      <c r="U280" s="218"/>
    </row>
    <row r="281" spans="1:21" ht="15.75" x14ac:dyDescent="0.25">
      <c r="A281" s="208"/>
      <c r="C281" s="204"/>
      <c r="E281" s="190"/>
      <c r="G281" s="190"/>
      <c r="H281" s="236"/>
      <c r="I281" s="192"/>
      <c r="J281" s="236"/>
      <c r="K281" s="6"/>
      <c r="L281" s="236"/>
      <c r="M281" s="238"/>
      <c r="N281" s="238"/>
      <c r="O281" s="238"/>
      <c r="P281" s="238"/>
      <c r="Q281" s="238"/>
      <c r="S281" s="217"/>
      <c r="U281" s="218"/>
    </row>
    <row r="282" spans="1:21" x14ac:dyDescent="0.2">
      <c r="A282" s="208"/>
      <c r="E282" s="196"/>
      <c r="G282" s="196"/>
      <c r="I282" s="213"/>
      <c r="K282" s="6"/>
      <c r="M282" s="206"/>
      <c r="N282" s="206"/>
      <c r="O282" s="206"/>
      <c r="P282" s="206"/>
      <c r="Q282" s="206"/>
      <c r="S282" s="217"/>
      <c r="U282" s="218"/>
    </row>
    <row r="283" spans="1:21" ht="15.75" x14ac:dyDescent="0.25">
      <c r="A283" s="208"/>
      <c r="C283" s="189" t="s">
        <v>42</v>
      </c>
      <c r="D283" s="187"/>
      <c r="E283" s="196"/>
      <c r="F283" s="187"/>
      <c r="G283" s="196"/>
      <c r="H283" s="187"/>
      <c r="I283" s="213"/>
      <c r="J283" s="187"/>
      <c r="K283" s="6"/>
      <c r="L283" s="187"/>
      <c r="M283" s="206"/>
      <c r="N283" s="206"/>
      <c r="O283" s="206"/>
      <c r="P283" s="206"/>
      <c r="Q283" s="206"/>
      <c r="R283" s="187"/>
      <c r="S283" s="217"/>
      <c r="T283" s="187"/>
      <c r="U283" s="218"/>
    </row>
    <row r="284" spans="1:21" ht="15.75" x14ac:dyDescent="0.25">
      <c r="A284" s="208"/>
      <c r="C284" s="199"/>
      <c r="E284" s="249"/>
      <c r="G284" s="249"/>
      <c r="I284" s="213"/>
      <c r="K284" s="6"/>
      <c r="M284" s="206"/>
      <c r="N284" s="206"/>
      <c r="O284" s="206"/>
      <c r="P284" s="206"/>
      <c r="Q284" s="206"/>
      <c r="S284" s="217"/>
      <c r="U284" s="218"/>
    </row>
    <row r="285" spans="1:21" x14ac:dyDescent="0.2">
      <c r="A285" s="208">
        <v>361</v>
      </c>
      <c r="C285" s="233" t="s">
        <v>823</v>
      </c>
      <c r="E285" s="211" t="s">
        <v>89</v>
      </c>
      <c r="G285" s="212" t="s">
        <v>824</v>
      </c>
      <c r="H285" s="212"/>
      <c r="I285" s="213">
        <v>-10</v>
      </c>
      <c r="K285" s="6">
        <v>13041368.08</v>
      </c>
      <c r="L285" s="20"/>
      <c r="M285" s="21">
        <v>2769464</v>
      </c>
      <c r="N285" s="21"/>
      <c r="O285" s="21">
        <v>11576041</v>
      </c>
      <c r="P285" s="21"/>
      <c r="Q285" s="21">
        <v>266957</v>
      </c>
      <c r="S285" s="214">
        <v>2.0499999999999998</v>
      </c>
      <c r="U285" s="215">
        <v>43.4</v>
      </c>
    </row>
    <row r="286" spans="1:21" x14ac:dyDescent="0.2">
      <c r="A286" s="208">
        <v>362</v>
      </c>
      <c r="C286" s="210" t="s">
        <v>825</v>
      </c>
      <c r="E286" s="211" t="s">
        <v>89</v>
      </c>
      <c r="G286" s="212" t="s">
        <v>826</v>
      </c>
      <c r="H286" s="212"/>
      <c r="I286" s="213">
        <v>-20</v>
      </c>
      <c r="K286" s="6">
        <v>173230369.53</v>
      </c>
      <c r="L286" s="20"/>
      <c r="M286" s="21">
        <v>51099222</v>
      </c>
      <c r="N286" s="21"/>
      <c r="O286" s="21">
        <v>156777221</v>
      </c>
      <c r="P286" s="21"/>
      <c r="Q286" s="21">
        <v>3732552</v>
      </c>
      <c r="S286" s="214">
        <v>2.15</v>
      </c>
      <c r="U286" s="215">
        <v>42</v>
      </c>
    </row>
    <row r="287" spans="1:21" x14ac:dyDescent="0.2">
      <c r="A287" s="208">
        <v>364</v>
      </c>
      <c r="C287" s="233" t="s">
        <v>827</v>
      </c>
      <c r="E287" s="211" t="s">
        <v>89</v>
      </c>
      <c r="G287" s="212" t="s">
        <v>828</v>
      </c>
      <c r="H287" s="212"/>
      <c r="I287" s="213">
        <v>-80</v>
      </c>
      <c r="K287" s="6">
        <v>228410066.56999999</v>
      </c>
      <c r="L287" s="20"/>
      <c r="M287" s="21">
        <v>83029849</v>
      </c>
      <c r="N287" s="21"/>
      <c r="O287" s="21">
        <v>328108271</v>
      </c>
      <c r="P287" s="21"/>
      <c r="Q287" s="21">
        <v>7428918</v>
      </c>
      <c r="S287" s="214">
        <v>3.25</v>
      </c>
      <c r="U287" s="215">
        <v>44.2</v>
      </c>
    </row>
    <row r="288" spans="1:21" x14ac:dyDescent="0.2">
      <c r="A288" s="208">
        <v>365</v>
      </c>
      <c r="C288" s="177" t="s">
        <v>829</v>
      </c>
      <c r="E288" s="211" t="s">
        <v>89</v>
      </c>
      <c r="G288" s="212" t="s">
        <v>830</v>
      </c>
      <c r="H288" s="212"/>
      <c r="I288" s="213">
        <v>-75</v>
      </c>
      <c r="K288" s="6">
        <v>386329715.56</v>
      </c>
      <c r="L288" s="20"/>
      <c r="M288" s="21">
        <v>128288230</v>
      </c>
      <c r="N288" s="21"/>
      <c r="O288" s="21">
        <v>547788772</v>
      </c>
      <c r="P288" s="21"/>
      <c r="Q288" s="21">
        <v>13528016</v>
      </c>
      <c r="S288" s="214">
        <v>3.5</v>
      </c>
      <c r="U288" s="215">
        <v>40.5</v>
      </c>
    </row>
    <row r="289" spans="1:21" x14ac:dyDescent="0.2">
      <c r="A289" s="208">
        <v>366</v>
      </c>
      <c r="C289" s="233" t="s">
        <v>831</v>
      </c>
      <c r="E289" s="211" t="s">
        <v>89</v>
      </c>
      <c r="G289" s="212" t="s">
        <v>832</v>
      </c>
      <c r="H289" s="212"/>
      <c r="I289" s="213">
        <v>-40</v>
      </c>
      <c r="K289" s="6">
        <v>87504927.780000001</v>
      </c>
      <c r="L289" s="20"/>
      <c r="M289" s="21">
        <v>34647325</v>
      </c>
      <c r="N289" s="21"/>
      <c r="O289" s="21">
        <v>87859574</v>
      </c>
      <c r="P289" s="21"/>
      <c r="Q289" s="21">
        <v>1602807</v>
      </c>
      <c r="S289" s="214">
        <v>1.83</v>
      </c>
      <c r="U289" s="215">
        <v>54.8</v>
      </c>
    </row>
    <row r="290" spans="1:21" x14ac:dyDescent="0.2">
      <c r="A290" s="208">
        <v>367</v>
      </c>
      <c r="C290" s="177" t="s">
        <v>833</v>
      </c>
      <c r="E290" s="211" t="s">
        <v>89</v>
      </c>
      <c r="G290" s="212" t="s">
        <v>834</v>
      </c>
      <c r="H290" s="212"/>
      <c r="I290" s="213">
        <v>-50</v>
      </c>
      <c r="K290" s="6">
        <v>333589705.55000001</v>
      </c>
      <c r="L290" s="20"/>
      <c r="M290" s="21">
        <v>70592216</v>
      </c>
      <c r="N290" s="21"/>
      <c r="O290" s="21">
        <v>429792342</v>
      </c>
      <c r="P290" s="21"/>
      <c r="Q290" s="21">
        <v>9120074</v>
      </c>
      <c r="S290" s="214">
        <v>2.73</v>
      </c>
      <c r="U290" s="215">
        <v>47.1</v>
      </c>
    </row>
    <row r="291" spans="1:21" x14ac:dyDescent="0.2">
      <c r="A291" s="208">
        <v>368</v>
      </c>
      <c r="C291" s="177" t="s">
        <v>835</v>
      </c>
      <c r="E291" s="211" t="s">
        <v>89</v>
      </c>
      <c r="G291" s="212" t="s">
        <v>836</v>
      </c>
      <c r="H291" s="212"/>
      <c r="I291" s="213">
        <v>-10</v>
      </c>
      <c r="K291" s="6">
        <v>176505726.13</v>
      </c>
      <c r="L291" s="20"/>
      <c r="M291" s="21">
        <v>84947418</v>
      </c>
      <c r="N291" s="21"/>
      <c r="O291" s="21">
        <v>109208881</v>
      </c>
      <c r="P291" s="21"/>
      <c r="Q291" s="21">
        <v>3360469</v>
      </c>
      <c r="S291" s="214">
        <v>1.9</v>
      </c>
      <c r="U291" s="215">
        <v>32.5</v>
      </c>
    </row>
    <row r="292" spans="1:21" x14ac:dyDescent="0.2">
      <c r="A292" s="208">
        <v>369.1</v>
      </c>
      <c r="C292" s="177" t="s">
        <v>837</v>
      </c>
      <c r="E292" s="211" t="s">
        <v>89</v>
      </c>
      <c r="G292" s="212" t="s">
        <v>838</v>
      </c>
      <c r="H292" s="212"/>
      <c r="I292" s="213">
        <v>-50</v>
      </c>
      <c r="K292" s="6">
        <v>14185196.77</v>
      </c>
      <c r="L292" s="20"/>
      <c r="M292" s="21">
        <v>2344063</v>
      </c>
      <c r="N292" s="21"/>
      <c r="O292" s="21">
        <v>18933732</v>
      </c>
      <c r="P292" s="21"/>
      <c r="Q292" s="21">
        <v>545319</v>
      </c>
      <c r="S292" s="214">
        <v>3.84</v>
      </c>
      <c r="U292" s="215">
        <v>34.700000000000003</v>
      </c>
    </row>
    <row r="293" spans="1:21" x14ac:dyDescent="0.2">
      <c r="A293" s="208">
        <v>369.2</v>
      </c>
      <c r="C293" s="177" t="s">
        <v>839</v>
      </c>
      <c r="E293" s="211" t="s">
        <v>89</v>
      </c>
      <c r="G293" s="212" t="s">
        <v>230</v>
      </c>
      <c r="H293" s="212"/>
      <c r="I293" s="213">
        <v>-100</v>
      </c>
      <c r="K293" s="6">
        <v>25472004.34</v>
      </c>
      <c r="L293" s="20"/>
      <c r="M293" s="21">
        <v>25298766</v>
      </c>
      <c r="N293" s="21"/>
      <c r="O293" s="21">
        <v>25645243</v>
      </c>
      <c r="P293" s="21"/>
      <c r="Q293" s="21">
        <v>610880</v>
      </c>
      <c r="S293" s="214">
        <v>2.4</v>
      </c>
      <c r="U293" s="215">
        <v>42</v>
      </c>
    </row>
    <row r="294" spans="1:21" x14ac:dyDescent="0.2">
      <c r="A294" s="208">
        <v>370</v>
      </c>
      <c r="C294" s="177" t="s">
        <v>840</v>
      </c>
      <c r="E294" s="211">
        <v>47483</v>
      </c>
      <c r="G294" s="212" t="s">
        <v>841</v>
      </c>
      <c r="H294" s="212" t="s">
        <v>63</v>
      </c>
      <c r="I294" s="212">
        <v>0</v>
      </c>
      <c r="K294" s="6">
        <v>35023647.229999997</v>
      </c>
      <c r="L294" s="20"/>
      <c r="M294" s="21">
        <v>20786098</v>
      </c>
      <c r="N294" s="21"/>
      <c r="O294" s="21">
        <v>14237549</v>
      </c>
      <c r="P294" s="21"/>
      <c r="Q294" s="21">
        <v>1681177</v>
      </c>
      <c r="S294" s="214">
        <v>4.8</v>
      </c>
      <c r="U294" s="215">
        <v>8.5</v>
      </c>
    </row>
    <row r="295" spans="1:21" x14ac:dyDescent="0.2">
      <c r="A295" s="177">
        <v>370.01</v>
      </c>
      <c r="C295" s="177" t="s">
        <v>150</v>
      </c>
      <c r="E295" s="211" t="s">
        <v>89</v>
      </c>
      <c r="G295" s="212" t="s">
        <v>842</v>
      </c>
      <c r="H295" s="212"/>
      <c r="I295" s="212">
        <v>0</v>
      </c>
      <c r="K295" s="6">
        <v>3015016.72</v>
      </c>
      <c r="L295" s="20"/>
      <c r="M295" s="21">
        <v>532466</v>
      </c>
      <c r="N295" s="21"/>
      <c r="O295" s="21">
        <v>2482551</v>
      </c>
      <c r="P295" s="21"/>
      <c r="Q295" s="21">
        <v>229514</v>
      </c>
      <c r="S295" s="214">
        <v>7.61</v>
      </c>
      <c r="U295" s="215">
        <v>10.8</v>
      </c>
    </row>
    <row r="296" spans="1:21" x14ac:dyDescent="0.2">
      <c r="A296" s="250">
        <v>370.11</v>
      </c>
      <c r="C296" s="233" t="s">
        <v>172</v>
      </c>
      <c r="E296" s="211"/>
      <c r="G296" s="212" t="s">
        <v>238</v>
      </c>
      <c r="H296" s="212"/>
      <c r="I296" s="212">
        <v>0</v>
      </c>
      <c r="K296" s="6">
        <v>74083.259999999995</v>
      </c>
      <c r="L296" s="20"/>
      <c r="M296" s="21">
        <v>4193</v>
      </c>
      <c r="N296" s="21"/>
      <c r="O296" s="21">
        <v>69890</v>
      </c>
      <c r="P296" s="21"/>
      <c r="Q296" s="21">
        <v>5022</v>
      </c>
      <c r="S296" s="214">
        <v>6.78</v>
      </c>
      <c r="T296" s="177" t="s">
        <v>267</v>
      </c>
      <c r="U296" s="215">
        <v>13.9</v>
      </c>
    </row>
    <row r="297" spans="1:21" x14ac:dyDescent="0.2">
      <c r="A297" s="250">
        <v>370.2</v>
      </c>
      <c r="C297" s="233" t="s">
        <v>169</v>
      </c>
      <c r="E297" s="211" t="s">
        <v>89</v>
      </c>
      <c r="G297" s="212" t="s">
        <v>239</v>
      </c>
      <c r="H297" s="212"/>
      <c r="I297" s="212">
        <v>0</v>
      </c>
      <c r="K297" s="6">
        <v>5927405.0899999999</v>
      </c>
      <c r="L297" s="20"/>
      <c r="M297" s="21">
        <v>4157619</v>
      </c>
      <c r="N297" s="21"/>
      <c r="O297" s="21">
        <v>1769786</v>
      </c>
      <c r="P297" s="21"/>
      <c r="Q297" s="21">
        <v>715755</v>
      </c>
      <c r="S297" s="214">
        <v>12.08</v>
      </c>
      <c r="U297" s="215">
        <v>2.5</v>
      </c>
    </row>
    <row r="298" spans="1:21" x14ac:dyDescent="0.2">
      <c r="A298" s="250">
        <v>371.01</v>
      </c>
      <c r="C298" s="233" t="s">
        <v>843</v>
      </c>
      <c r="E298" s="211"/>
      <c r="G298" s="212" t="s">
        <v>240</v>
      </c>
      <c r="H298" s="212"/>
      <c r="I298" s="212">
        <v>0</v>
      </c>
      <c r="K298" s="6">
        <v>176161.49</v>
      </c>
      <c r="L298" s="20"/>
      <c r="M298" s="21">
        <v>16836</v>
      </c>
      <c r="N298" s="21"/>
      <c r="O298" s="21">
        <v>159325</v>
      </c>
      <c r="P298" s="21"/>
      <c r="Q298" s="21">
        <v>17703</v>
      </c>
      <c r="S298" s="214">
        <v>10.050000000000001</v>
      </c>
      <c r="U298" s="215">
        <v>9</v>
      </c>
    </row>
    <row r="299" spans="1:21" x14ac:dyDescent="0.2">
      <c r="A299" s="208">
        <v>373.1</v>
      </c>
      <c r="C299" s="177" t="s">
        <v>844</v>
      </c>
      <c r="E299" s="211" t="s">
        <v>89</v>
      </c>
      <c r="G299" s="212" t="s">
        <v>806</v>
      </c>
      <c r="H299" s="212"/>
      <c r="I299" s="213">
        <v>-40</v>
      </c>
      <c r="K299" s="6">
        <v>62567712.689999998</v>
      </c>
      <c r="L299" s="20"/>
      <c r="M299" s="21">
        <v>16677013</v>
      </c>
      <c r="N299" s="21"/>
      <c r="O299" s="21">
        <v>70917785</v>
      </c>
      <c r="P299" s="21"/>
      <c r="Q299" s="21">
        <v>2723718</v>
      </c>
      <c r="S299" s="214">
        <v>4.3499999999999996</v>
      </c>
      <c r="U299" s="215">
        <v>26</v>
      </c>
    </row>
    <row r="300" spans="1:21" x14ac:dyDescent="0.2">
      <c r="A300" s="208">
        <v>373.2</v>
      </c>
      <c r="C300" s="233" t="s">
        <v>845</v>
      </c>
      <c r="E300" s="211" t="s">
        <v>89</v>
      </c>
      <c r="G300" s="212" t="s">
        <v>806</v>
      </c>
      <c r="H300" s="212"/>
      <c r="I300" s="213">
        <v>-40</v>
      </c>
      <c r="K300" s="23">
        <v>65410717.450000003</v>
      </c>
      <c r="L300" s="20"/>
      <c r="M300" s="21">
        <v>32499115</v>
      </c>
      <c r="N300" s="21"/>
      <c r="O300" s="21">
        <v>59075889</v>
      </c>
      <c r="P300" s="21"/>
      <c r="Q300" s="21">
        <v>2582102</v>
      </c>
      <c r="S300" s="214">
        <v>3.95</v>
      </c>
      <c r="U300" s="215">
        <v>22.9</v>
      </c>
    </row>
    <row r="301" spans="1:21" x14ac:dyDescent="0.2">
      <c r="A301" s="208"/>
      <c r="E301" s="196"/>
      <c r="G301" s="196"/>
      <c r="I301" s="213"/>
      <c r="K301" s="6"/>
      <c r="M301" s="216"/>
      <c r="N301" s="206"/>
      <c r="O301" s="216"/>
      <c r="P301" s="206"/>
      <c r="Q301" s="216"/>
      <c r="S301" s="217"/>
      <c r="U301" s="218"/>
    </row>
    <row r="302" spans="1:21" ht="15.75" x14ac:dyDescent="0.25">
      <c r="A302" s="208"/>
      <c r="C302" s="204" t="s">
        <v>43</v>
      </c>
      <c r="E302" s="190"/>
      <c r="G302" s="190"/>
      <c r="H302" s="236"/>
      <c r="I302" s="192"/>
      <c r="J302" s="236"/>
      <c r="K302" s="235">
        <f>+SUBTOTAL(9,K285:K301)</f>
        <v>1610463824.2399998</v>
      </c>
      <c r="L302" s="236"/>
      <c r="M302" s="238">
        <f>+SUBTOTAL(9,M285:M301)</f>
        <v>557689893</v>
      </c>
      <c r="N302" s="238"/>
      <c r="O302" s="238">
        <f>+SUBTOTAL(9,O285:O301)</f>
        <v>1864402852</v>
      </c>
      <c r="P302" s="238"/>
      <c r="Q302" s="238">
        <f>+SUBTOTAL(9,Q285:Q301)</f>
        <v>48150983</v>
      </c>
      <c r="R302" s="236"/>
      <c r="S302" s="239">
        <f>ROUND(Q302/K302*100,2)</f>
        <v>2.99</v>
      </c>
      <c r="U302" s="251"/>
    </row>
    <row r="303" spans="1:21" ht="15.75" x14ac:dyDescent="0.25">
      <c r="A303" s="208"/>
      <c r="C303" s="204"/>
      <c r="E303" s="190"/>
      <c r="G303" s="190"/>
      <c r="H303" s="236"/>
      <c r="I303" s="192"/>
      <c r="J303" s="236"/>
      <c r="K303" s="6"/>
      <c r="L303" s="236"/>
      <c r="M303" s="238"/>
      <c r="N303" s="238"/>
      <c r="O303" s="238"/>
      <c r="P303" s="238"/>
      <c r="Q303" s="238"/>
      <c r="R303" s="236"/>
      <c r="S303" s="217"/>
      <c r="U303" s="251"/>
    </row>
    <row r="304" spans="1:21" x14ac:dyDescent="0.2">
      <c r="A304" s="208"/>
      <c r="E304" s="196"/>
      <c r="G304" s="196"/>
      <c r="I304" s="213"/>
      <c r="K304" s="6"/>
      <c r="M304" s="206"/>
      <c r="N304" s="206"/>
      <c r="O304" s="206"/>
      <c r="P304" s="206"/>
      <c r="Q304" s="206"/>
      <c r="S304" s="217"/>
      <c r="U304" s="218"/>
    </row>
    <row r="305" spans="1:21" ht="15.75" x14ac:dyDescent="0.25">
      <c r="A305" s="208"/>
      <c r="C305" s="240" t="s">
        <v>44</v>
      </c>
      <c r="E305" s="196"/>
      <c r="G305" s="196"/>
      <c r="I305" s="213"/>
      <c r="K305" s="6"/>
      <c r="M305" s="206"/>
      <c r="N305" s="206"/>
      <c r="O305" s="206"/>
      <c r="P305" s="206"/>
      <c r="Q305" s="206"/>
      <c r="S305" s="217"/>
      <c r="U305" s="218"/>
    </row>
    <row r="306" spans="1:21" x14ac:dyDescent="0.2">
      <c r="A306" s="208"/>
      <c r="C306" s="241"/>
      <c r="E306" s="196"/>
      <c r="G306" s="196"/>
      <c r="I306" s="213"/>
      <c r="K306" s="6"/>
      <c r="M306" s="206"/>
      <c r="N306" s="206"/>
      <c r="O306" s="206"/>
      <c r="P306" s="206"/>
      <c r="Q306" s="206"/>
      <c r="S306" s="217"/>
      <c r="U306" s="218"/>
    </row>
    <row r="307" spans="1:21" x14ac:dyDescent="0.2">
      <c r="A307" s="208"/>
      <c r="C307" s="241" t="s">
        <v>92</v>
      </c>
      <c r="E307" s="196"/>
      <c r="G307" s="196"/>
      <c r="I307" s="213"/>
      <c r="K307" s="6"/>
      <c r="M307" s="206"/>
      <c r="N307" s="206"/>
      <c r="O307" s="206"/>
      <c r="P307" s="206"/>
      <c r="Q307" s="206"/>
      <c r="S307" s="217"/>
      <c r="U307" s="218"/>
    </row>
    <row r="308" spans="1:21" x14ac:dyDescent="0.2">
      <c r="A308" s="252">
        <v>392</v>
      </c>
      <c r="C308" s="253" t="s">
        <v>254</v>
      </c>
      <c r="E308" s="211" t="s">
        <v>89</v>
      </c>
      <c r="G308" s="212" t="s">
        <v>846</v>
      </c>
      <c r="H308" s="212"/>
      <c r="I308" s="212">
        <v>0</v>
      </c>
      <c r="K308" s="6">
        <v>1277271.74</v>
      </c>
      <c r="L308" s="20"/>
      <c r="M308" s="21">
        <v>654214</v>
      </c>
      <c r="N308" s="21"/>
      <c r="O308" s="21">
        <v>623058</v>
      </c>
      <c r="P308" s="21"/>
      <c r="Q308" s="21">
        <v>66459</v>
      </c>
      <c r="S308" s="214">
        <v>5.2</v>
      </c>
      <c r="U308" s="215">
        <v>9.4</v>
      </c>
    </row>
    <row r="309" spans="1:21" x14ac:dyDescent="0.2">
      <c r="A309" s="252">
        <v>392.1</v>
      </c>
      <c r="C309" s="253" t="s">
        <v>255</v>
      </c>
      <c r="E309" s="211" t="s">
        <v>89</v>
      </c>
      <c r="G309" s="212" t="s">
        <v>847</v>
      </c>
      <c r="H309" s="212"/>
      <c r="I309" s="212">
        <v>0</v>
      </c>
      <c r="K309" s="6">
        <v>6998415.75</v>
      </c>
      <c r="L309" s="20"/>
      <c r="M309" s="21">
        <v>2571639</v>
      </c>
      <c r="N309" s="21"/>
      <c r="O309" s="21">
        <v>4426777</v>
      </c>
      <c r="P309" s="21"/>
      <c r="Q309" s="21">
        <v>460741</v>
      </c>
      <c r="S309" s="214">
        <v>6.58</v>
      </c>
      <c r="U309" s="215">
        <v>9.6</v>
      </c>
    </row>
    <row r="310" spans="1:21" x14ac:dyDescent="0.2">
      <c r="A310" s="208">
        <v>392.2</v>
      </c>
      <c r="C310" s="253" t="s">
        <v>848</v>
      </c>
      <c r="E310" s="211" t="s">
        <v>89</v>
      </c>
      <c r="G310" s="212" t="s">
        <v>849</v>
      </c>
      <c r="H310" s="212"/>
      <c r="I310" s="212">
        <v>0</v>
      </c>
      <c r="J310" s="233"/>
      <c r="K310" s="23">
        <v>390801.16</v>
      </c>
      <c r="L310" s="20"/>
      <c r="M310" s="65">
        <v>3038</v>
      </c>
      <c r="N310" s="21"/>
      <c r="O310" s="65">
        <v>387763</v>
      </c>
      <c r="P310" s="21"/>
      <c r="Q310" s="65">
        <v>25511</v>
      </c>
      <c r="S310" s="214">
        <v>6.53</v>
      </c>
      <c r="U310" s="215">
        <v>15.2</v>
      </c>
    </row>
    <row r="311" spans="1:21" x14ac:dyDescent="0.2">
      <c r="A311" s="208"/>
      <c r="C311" s="253"/>
      <c r="E311" s="211"/>
      <c r="G311" s="212"/>
      <c r="H311" s="212"/>
      <c r="I311" s="212"/>
      <c r="J311" s="233"/>
      <c r="K311" s="6"/>
      <c r="L311" s="20"/>
      <c r="M311" s="21"/>
      <c r="N311" s="21"/>
      <c r="O311" s="21"/>
      <c r="P311" s="21"/>
      <c r="Q311" s="21"/>
      <c r="S311" s="214"/>
      <c r="U311" s="215"/>
    </row>
    <row r="312" spans="1:21" x14ac:dyDescent="0.2">
      <c r="A312" s="208"/>
      <c r="C312" s="245" t="s">
        <v>256</v>
      </c>
      <c r="E312" s="211"/>
      <c r="G312" s="212"/>
      <c r="H312" s="212"/>
      <c r="I312" s="212"/>
      <c r="J312" s="233"/>
      <c r="K312" s="6">
        <f>SUBTOTAL(9,K307:K311)</f>
        <v>8666488.6500000004</v>
      </c>
      <c r="L312" s="20"/>
      <c r="M312" s="21">
        <f>SUBTOTAL(9,M307:M311)</f>
        <v>3228891</v>
      </c>
      <c r="N312" s="21"/>
      <c r="O312" s="21">
        <f>SUBTOTAL(9,O307:O311)</f>
        <v>5437598</v>
      </c>
      <c r="P312" s="21"/>
      <c r="Q312" s="21">
        <f>SUBTOTAL(9,Q307:Q311)</f>
        <v>552711</v>
      </c>
      <c r="S312" s="214">
        <f>ROUND(Q312/K312*100,2)</f>
        <v>6.38</v>
      </c>
      <c r="U312" s="215"/>
    </row>
    <row r="313" spans="1:21" x14ac:dyDescent="0.2">
      <c r="A313" s="208"/>
      <c r="C313" s="253"/>
      <c r="E313" s="211"/>
      <c r="G313" s="212"/>
      <c r="H313" s="212"/>
      <c r="I313" s="212"/>
      <c r="J313" s="233"/>
      <c r="K313" s="6"/>
      <c r="L313" s="20"/>
      <c r="M313" s="21"/>
      <c r="N313" s="21"/>
      <c r="O313" s="21"/>
      <c r="P313" s="21"/>
      <c r="Q313" s="21"/>
      <c r="S313" s="214"/>
      <c r="U313" s="215"/>
    </row>
    <row r="314" spans="1:21" x14ac:dyDescent="0.2">
      <c r="A314" s="208">
        <v>394</v>
      </c>
      <c r="C314" s="241" t="s">
        <v>850</v>
      </c>
      <c r="E314" s="211" t="s">
        <v>89</v>
      </c>
      <c r="G314" s="212" t="s">
        <v>142</v>
      </c>
      <c r="H314" s="212"/>
      <c r="I314" s="212">
        <v>0</v>
      </c>
      <c r="K314" s="6">
        <v>7159842.5300000003</v>
      </c>
      <c r="L314" s="20"/>
      <c r="M314" s="21">
        <v>3029764</v>
      </c>
      <c r="N314" s="21"/>
      <c r="O314" s="21">
        <v>4130079</v>
      </c>
      <c r="P314" s="21"/>
      <c r="Q314" s="21">
        <v>279884</v>
      </c>
      <c r="S314" s="214">
        <v>3.91</v>
      </c>
      <c r="U314" s="215">
        <v>14.8</v>
      </c>
    </row>
    <row r="315" spans="1:21" x14ac:dyDescent="0.2">
      <c r="A315" s="208"/>
      <c r="C315" s="241"/>
      <c r="E315" s="211"/>
      <c r="G315" s="212"/>
      <c r="H315" s="212"/>
      <c r="I315" s="212"/>
      <c r="K315" s="6"/>
      <c r="L315" s="20"/>
      <c r="M315" s="21"/>
      <c r="N315" s="21"/>
      <c r="O315" s="21"/>
      <c r="P315" s="21"/>
      <c r="Q315" s="21"/>
      <c r="S315" s="214"/>
      <c r="U315" s="215"/>
    </row>
    <row r="316" spans="1:21" x14ac:dyDescent="0.2">
      <c r="A316" s="208"/>
      <c r="C316" s="241" t="s">
        <v>257</v>
      </c>
      <c r="E316" s="211"/>
      <c r="G316" s="212"/>
      <c r="H316" s="212"/>
      <c r="I316" s="212"/>
      <c r="K316" s="6"/>
      <c r="L316" s="20"/>
      <c r="M316" s="21"/>
      <c r="N316" s="21"/>
      <c r="O316" s="21"/>
      <c r="P316" s="21"/>
      <c r="Q316" s="21"/>
      <c r="S316" s="214"/>
      <c r="U316" s="215"/>
    </row>
    <row r="317" spans="1:21" x14ac:dyDescent="0.2">
      <c r="A317" s="252">
        <v>396.1</v>
      </c>
      <c r="C317" s="253" t="s">
        <v>258</v>
      </c>
      <c r="E317" s="211" t="s">
        <v>89</v>
      </c>
      <c r="G317" s="212" t="s">
        <v>851</v>
      </c>
      <c r="H317" s="212"/>
      <c r="I317" s="212">
        <v>0</v>
      </c>
      <c r="J317" s="233"/>
      <c r="K317" s="6">
        <v>2322061.6</v>
      </c>
      <c r="L317" s="20"/>
      <c r="M317" s="21">
        <v>1278425</v>
      </c>
      <c r="N317" s="21"/>
      <c r="O317" s="21">
        <v>1043637</v>
      </c>
      <c r="P317" s="21"/>
      <c r="Q317" s="21">
        <v>55442</v>
      </c>
      <c r="S317" s="214">
        <v>2.39</v>
      </c>
      <c r="U317" s="215">
        <v>18.8</v>
      </c>
    </row>
    <row r="318" spans="1:21" x14ac:dyDescent="0.2">
      <c r="A318" s="208">
        <v>396.2</v>
      </c>
      <c r="C318" s="253" t="s">
        <v>259</v>
      </c>
      <c r="E318" s="211" t="s">
        <v>89</v>
      </c>
      <c r="G318" s="212" t="s">
        <v>852</v>
      </c>
      <c r="H318" s="212"/>
      <c r="I318" s="212">
        <v>0</v>
      </c>
      <c r="J318" s="233"/>
      <c r="K318" s="23">
        <v>196248.24</v>
      </c>
      <c r="L318" s="20"/>
      <c r="M318" s="65">
        <v>123493</v>
      </c>
      <c r="N318" s="21"/>
      <c r="O318" s="65">
        <v>72755</v>
      </c>
      <c r="P318" s="21"/>
      <c r="Q318" s="65">
        <v>4775</v>
      </c>
      <c r="S318" s="214">
        <v>2.4300000000000002</v>
      </c>
      <c r="U318" s="215">
        <v>15.2</v>
      </c>
    </row>
    <row r="319" spans="1:21" x14ac:dyDescent="0.2">
      <c r="A319" s="208"/>
      <c r="C319" s="210"/>
      <c r="E319" s="211"/>
      <c r="G319" s="212"/>
      <c r="H319" s="212"/>
      <c r="I319" s="212"/>
      <c r="J319" s="233"/>
      <c r="K319" s="6"/>
      <c r="L319" s="20"/>
      <c r="M319" s="21"/>
      <c r="N319" s="21"/>
      <c r="O319" s="21"/>
      <c r="P319" s="21"/>
      <c r="Q319" s="21"/>
      <c r="S319" s="214"/>
      <c r="U319" s="215"/>
    </row>
    <row r="320" spans="1:21" x14ac:dyDescent="0.2">
      <c r="A320" s="208"/>
      <c r="C320" s="219" t="s">
        <v>260</v>
      </c>
      <c r="E320" s="211"/>
      <c r="G320" s="212"/>
      <c r="H320" s="212"/>
      <c r="I320" s="212"/>
      <c r="J320" s="233"/>
      <c r="K320" s="6">
        <f>SUBTOTAL(9,K316:K319)</f>
        <v>2518309.84</v>
      </c>
      <c r="L320" s="20"/>
      <c r="M320" s="21">
        <f>SUBTOTAL(9,M316:M319)</f>
        <v>1401918</v>
      </c>
      <c r="N320" s="21"/>
      <c r="O320" s="21">
        <f>SUBTOTAL(9,O316:O319)</f>
        <v>1116392</v>
      </c>
      <c r="P320" s="21"/>
      <c r="Q320" s="21">
        <f>SUBTOTAL(9,Q316:Q319)</f>
        <v>60217</v>
      </c>
      <c r="S320" s="214">
        <f>ROUND(Q320/K320*100,2)</f>
        <v>2.39</v>
      </c>
      <c r="U320" s="215"/>
    </row>
    <row r="321" spans="1:21" x14ac:dyDescent="0.2">
      <c r="A321" s="208"/>
      <c r="C321" s="210"/>
      <c r="E321" s="211"/>
      <c r="G321" s="212"/>
      <c r="H321" s="212"/>
      <c r="I321" s="212"/>
      <c r="J321" s="233"/>
      <c r="K321" s="6"/>
      <c r="L321" s="20"/>
      <c r="M321" s="21"/>
      <c r="N321" s="21"/>
      <c r="O321" s="21"/>
      <c r="P321" s="21"/>
      <c r="Q321" s="21"/>
      <c r="S321" s="214"/>
      <c r="U321" s="215"/>
    </row>
    <row r="322" spans="1:21" x14ac:dyDescent="0.2">
      <c r="A322" s="208">
        <v>397.2</v>
      </c>
      <c r="C322" s="210" t="s">
        <v>853</v>
      </c>
      <c r="E322" s="211" t="s">
        <v>89</v>
      </c>
      <c r="G322" s="212" t="s">
        <v>143</v>
      </c>
      <c r="H322" s="212"/>
      <c r="I322" s="212">
        <v>0</v>
      </c>
      <c r="J322" s="233"/>
      <c r="K322" s="23">
        <v>6804139.3499999996</v>
      </c>
      <c r="L322" s="20"/>
      <c r="M322" s="21">
        <v>4603782</v>
      </c>
      <c r="N322" s="21"/>
      <c r="O322" s="21">
        <v>2200357</v>
      </c>
      <c r="P322" s="21"/>
      <c r="Q322" s="21">
        <v>1100106</v>
      </c>
      <c r="S322" s="214">
        <v>16.170000000000002</v>
      </c>
      <c r="U322" s="215">
        <v>2</v>
      </c>
    </row>
    <row r="323" spans="1:21" x14ac:dyDescent="0.2">
      <c r="A323" s="208"/>
      <c r="E323" s="212"/>
      <c r="G323" s="212"/>
      <c r="I323" s="213"/>
      <c r="K323" s="6"/>
      <c r="M323" s="216"/>
      <c r="N323" s="206"/>
      <c r="O323" s="216"/>
      <c r="P323" s="206"/>
      <c r="Q323" s="216"/>
      <c r="S323" s="217"/>
      <c r="U323" s="218"/>
    </row>
    <row r="324" spans="1:21" ht="15.75" x14ac:dyDescent="0.25">
      <c r="A324" s="187"/>
      <c r="C324" s="204" t="s">
        <v>45</v>
      </c>
      <c r="E324" s="196"/>
      <c r="G324" s="196"/>
      <c r="I324" s="213"/>
      <c r="K324" s="254">
        <f>+SUBTOTAL(9,K308:K323)</f>
        <v>25148780.369999997</v>
      </c>
      <c r="L324" s="236"/>
      <c r="M324" s="255">
        <f>+SUBTOTAL(9,M308:M323)</f>
        <v>12264355</v>
      </c>
      <c r="N324" s="238"/>
      <c r="O324" s="255">
        <f>+SUBTOTAL(9,O308:O323)</f>
        <v>12884426</v>
      </c>
      <c r="P324" s="238"/>
      <c r="Q324" s="255">
        <f>+SUBTOTAL(9,Q308:Q323)</f>
        <v>1992918</v>
      </c>
      <c r="R324" s="236"/>
      <c r="S324" s="239">
        <f>ROUND(Q324/K324*100,2)</f>
        <v>7.92</v>
      </c>
      <c r="U324" s="251"/>
    </row>
    <row r="325" spans="1:21" ht="15.75" x14ac:dyDescent="0.25">
      <c r="A325" s="187"/>
      <c r="C325" s="236"/>
      <c r="E325" s="196"/>
      <c r="G325" s="196"/>
      <c r="I325" s="213"/>
      <c r="K325" s="235"/>
      <c r="L325" s="236"/>
      <c r="M325" s="238"/>
      <c r="N325" s="238"/>
      <c r="O325" s="238"/>
      <c r="P325" s="238"/>
      <c r="Q325" s="238"/>
      <c r="R325" s="236"/>
      <c r="S325" s="217"/>
      <c r="U325" s="251"/>
    </row>
    <row r="326" spans="1:21" ht="16.5" thickBot="1" x14ac:dyDescent="0.3">
      <c r="A326" s="187"/>
      <c r="C326" s="204" t="s">
        <v>52</v>
      </c>
      <c r="E326" s="196"/>
      <c r="G326" s="196"/>
      <c r="I326" s="213"/>
      <c r="K326" s="256">
        <f>+SUBTOTAL(9,K16:K325)</f>
        <v>6063091073.4700003</v>
      </c>
      <c r="L326" s="236"/>
      <c r="M326" s="257">
        <f>+SUBTOTAL(9,M16:M325)</f>
        <v>1861184548</v>
      </c>
      <c r="N326" s="238"/>
      <c r="O326" s="257">
        <f>+SUBTOTAL(9,O16:O325)</f>
        <v>5544969624</v>
      </c>
      <c r="P326" s="238"/>
      <c r="Q326" s="257">
        <f>+SUBTOTAL(9,Q16:Q325)</f>
        <v>269049257</v>
      </c>
      <c r="R326" s="236"/>
      <c r="S326" s="239">
        <f>ROUND(Q326/K326*100,2)</f>
        <v>4.4400000000000004</v>
      </c>
      <c r="U326" s="251"/>
    </row>
    <row r="327" spans="1:21" ht="16.5" thickTop="1" x14ac:dyDescent="0.25">
      <c r="A327" s="187"/>
      <c r="C327" s="204"/>
      <c r="E327" s="196"/>
      <c r="G327" s="196"/>
      <c r="I327" s="213"/>
      <c r="K327" s="6"/>
      <c r="L327" s="236"/>
      <c r="M327" s="238"/>
      <c r="N327" s="238"/>
      <c r="O327" s="238"/>
      <c r="P327" s="238"/>
      <c r="Q327" s="238"/>
      <c r="R327" s="236"/>
      <c r="S327" s="217"/>
      <c r="U327" s="251"/>
    </row>
    <row r="328" spans="1:21" ht="15.75" x14ac:dyDescent="0.25">
      <c r="A328" s="187"/>
      <c r="C328" s="240" t="s">
        <v>47</v>
      </c>
      <c r="E328" s="196"/>
      <c r="G328" s="196"/>
      <c r="I328" s="213"/>
      <c r="K328" s="6"/>
      <c r="L328" s="258"/>
      <c r="M328" s="206"/>
      <c r="N328" s="206"/>
      <c r="O328" s="206"/>
      <c r="P328" s="206"/>
      <c r="Q328" s="206"/>
      <c r="R328" s="258"/>
      <c r="S328" s="217"/>
      <c r="U328" s="220"/>
    </row>
    <row r="329" spans="1:21" x14ac:dyDescent="0.2">
      <c r="A329" s="187"/>
      <c r="E329" s="196"/>
      <c r="G329" s="196"/>
      <c r="I329" s="213"/>
      <c r="K329" s="6"/>
      <c r="L329" s="258"/>
      <c r="M329" s="206"/>
      <c r="N329" s="206"/>
      <c r="O329" s="206"/>
      <c r="P329" s="206"/>
      <c r="Q329" s="206"/>
      <c r="R329" s="258"/>
      <c r="S329" s="217"/>
      <c r="U329" s="220"/>
    </row>
    <row r="330" spans="1:21" x14ac:dyDescent="0.2">
      <c r="A330" s="208">
        <v>301</v>
      </c>
      <c r="C330" s="177" t="s">
        <v>86</v>
      </c>
      <c r="E330" s="196"/>
      <c r="G330" s="196"/>
      <c r="I330" s="213"/>
      <c r="K330" s="6">
        <v>2240.29</v>
      </c>
      <c r="L330" s="258" t="s">
        <v>0</v>
      </c>
      <c r="M330" s="21"/>
      <c r="N330" s="206"/>
      <c r="O330" s="206"/>
      <c r="P330" s="206"/>
      <c r="Q330" s="206"/>
      <c r="R330" s="258"/>
      <c r="S330" s="217"/>
      <c r="U330" s="220"/>
    </row>
    <row r="331" spans="1:21" x14ac:dyDescent="0.2">
      <c r="A331" s="208">
        <v>310.2</v>
      </c>
      <c r="C331" s="177" t="s">
        <v>49</v>
      </c>
      <c r="E331" s="196"/>
      <c r="G331" s="196"/>
      <c r="I331" s="213"/>
      <c r="K331" s="6">
        <v>10220199.629999999</v>
      </c>
      <c r="L331" s="258" t="s">
        <v>0</v>
      </c>
      <c r="M331" s="21"/>
      <c r="N331" s="206"/>
      <c r="O331" s="206"/>
      <c r="P331" s="206"/>
      <c r="Q331" s="206"/>
      <c r="R331" s="258"/>
      <c r="S331" s="217"/>
      <c r="U331" s="220"/>
    </row>
    <row r="332" spans="1:21" x14ac:dyDescent="0.2">
      <c r="A332" s="208">
        <v>310.26</v>
      </c>
      <c r="C332" s="233" t="s">
        <v>854</v>
      </c>
      <c r="E332" s="196"/>
      <c r="G332" s="196"/>
      <c r="I332" s="213"/>
      <c r="K332" s="6">
        <v>360851.26</v>
      </c>
      <c r="L332" s="258" t="s">
        <v>0</v>
      </c>
      <c r="M332" s="21"/>
      <c r="N332" s="206"/>
      <c r="O332" s="206"/>
      <c r="P332" s="206"/>
      <c r="Q332" s="206"/>
      <c r="R332" s="258"/>
      <c r="S332" s="217"/>
      <c r="U332" s="220"/>
    </row>
    <row r="333" spans="1:21" x14ac:dyDescent="0.2">
      <c r="A333" s="208">
        <v>317.07</v>
      </c>
      <c r="C333" s="233" t="s">
        <v>855</v>
      </c>
      <c r="E333" s="196"/>
      <c r="G333" s="196"/>
      <c r="I333" s="213"/>
      <c r="K333" s="6">
        <v>11122918.630000005</v>
      </c>
      <c r="L333" s="258" t="s">
        <v>0</v>
      </c>
      <c r="M333" s="21">
        <v>3037955</v>
      </c>
      <c r="N333" s="206"/>
      <c r="O333" s="206"/>
      <c r="P333" s="206"/>
      <c r="Q333" s="206"/>
      <c r="R333" s="258"/>
      <c r="S333" s="217"/>
      <c r="U333" s="220"/>
    </row>
    <row r="334" spans="1:21" x14ac:dyDescent="0.2">
      <c r="A334" s="208">
        <v>317.08</v>
      </c>
      <c r="C334" s="233" t="s">
        <v>856</v>
      </c>
      <c r="E334" s="196"/>
      <c r="G334" s="196"/>
      <c r="I334" s="213"/>
      <c r="K334" s="6">
        <v>49105299.460000001</v>
      </c>
      <c r="L334" s="258" t="s">
        <v>0</v>
      </c>
      <c r="M334" s="21">
        <v>38876592</v>
      </c>
      <c r="N334" s="206"/>
      <c r="O334" s="206"/>
      <c r="P334" s="206"/>
      <c r="Q334" s="206"/>
      <c r="R334" s="258"/>
      <c r="S334" s="217"/>
      <c r="U334" s="220"/>
    </row>
    <row r="335" spans="1:21" x14ac:dyDescent="0.2">
      <c r="A335" s="208">
        <v>330.2</v>
      </c>
      <c r="C335" s="177" t="s">
        <v>50</v>
      </c>
      <c r="E335" s="196"/>
      <c r="G335" s="196"/>
      <c r="I335" s="213"/>
      <c r="K335" s="6">
        <v>6.5</v>
      </c>
      <c r="L335" s="258" t="s">
        <v>0</v>
      </c>
      <c r="M335" s="21"/>
      <c r="N335" s="206"/>
      <c r="O335" s="206"/>
      <c r="P335" s="206"/>
      <c r="Q335" s="206"/>
      <c r="R335" s="258"/>
      <c r="S335" s="217"/>
      <c r="U335" s="220"/>
    </row>
    <row r="336" spans="1:21" x14ac:dyDescent="0.2">
      <c r="A336" s="208">
        <v>337.07</v>
      </c>
      <c r="C336" s="233" t="s">
        <v>177</v>
      </c>
      <c r="E336" s="196"/>
      <c r="G336" s="196"/>
      <c r="I336" s="213"/>
      <c r="K336" s="6">
        <v>289910.63</v>
      </c>
      <c r="L336" s="258" t="s">
        <v>0</v>
      </c>
      <c r="M336" s="21">
        <v>32209</v>
      </c>
      <c r="N336" s="206"/>
      <c r="O336" s="206"/>
      <c r="P336" s="206"/>
      <c r="Q336" s="206"/>
      <c r="R336" s="258"/>
      <c r="S336" s="217"/>
      <c r="U336" s="220"/>
    </row>
    <row r="337" spans="1:21" x14ac:dyDescent="0.2">
      <c r="A337" s="208">
        <v>340.2</v>
      </c>
      <c r="C337" s="177" t="s">
        <v>49</v>
      </c>
      <c r="E337" s="196"/>
      <c r="G337" s="196"/>
      <c r="I337" s="213"/>
      <c r="K337" s="6">
        <v>406526.19999999995</v>
      </c>
      <c r="L337" s="258" t="s">
        <v>0</v>
      </c>
      <c r="M337" s="21"/>
      <c r="N337" s="206"/>
      <c r="O337" s="206"/>
      <c r="P337" s="206"/>
      <c r="Q337" s="206"/>
      <c r="R337" s="258"/>
      <c r="S337" s="217"/>
      <c r="U337" s="220"/>
    </row>
    <row r="338" spans="1:21" x14ac:dyDescent="0.2">
      <c r="A338" s="208">
        <v>347.05</v>
      </c>
      <c r="C338" s="233" t="s">
        <v>857</v>
      </c>
      <c r="E338" s="196"/>
      <c r="G338" s="196"/>
      <c r="I338" s="213"/>
      <c r="K338" s="6">
        <v>15555.48</v>
      </c>
      <c r="L338" s="258" t="s">
        <v>0</v>
      </c>
      <c r="M338" s="21">
        <v>7683</v>
      </c>
      <c r="N338" s="206"/>
      <c r="O338" s="206"/>
      <c r="P338" s="206"/>
      <c r="Q338" s="206"/>
      <c r="R338" s="258"/>
      <c r="S338" s="217"/>
      <c r="U338" s="220"/>
    </row>
    <row r="339" spans="1:21" x14ac:dyDescent="0.2">
      <c r="A339" s="208">
        <v>347.07</v>
      </c>
      <c r="C339" s="233" t="s">
        <v>858</v>
      </c>
      <c r="E339" s="196"/>
      <c r="G339" s="196"/>
      <c r="I339" s="213"/>
      <c r="K339" s="6">
        <v>96428.56</v>
      </c>
      <c r="L339" s="258" t="s">
        <v>0</v>
      </c>
      <c r="M339" s="21">
        <v>20029</v>
      </c>
      <c r="N339" s="206"/>
      <c r="O339" s="206"/>
      <c r="P339" s="206"/>
      <c r="Q339" s="206"/>
      <c r="R339" s="258"/>
      <c r="S339" s="217"/>
      <c r="U339" s="220"/>
    </row>
    <row r="340" spans="1:21" x14ac:dyDescent="0.2">
      <c r="A340" s="208">
        <v>350.2</v>
      </c>
      <c r="C340" s="177" t="s">
        <v>50</v>
      </c>
      <c r="E340" s="196"/>
      <c r="G340" s="196"/>
      <c r="I340" s="213"/>
      <c r="K340" s="6">
        <v>2556362.6899999995</v>
      </c>
      <c r="L340" s="258" t="s">
        <v>0</v>
      </c>
      <c r="M340" s="21"/>
      <c r="N340" s="206"/>
      <c r="O340" s="206"/>
      <c r="P340" s="206"/>
      <c r="Q340" s="206"/>
      <c r="R340" s="258"/>
      <c r="S340" s="217"/>
      <c r="U340" s="220"/>
    </row>
    <row r="341" spans="1:21" x14ac:dyDescent="0.2">
      <c r="A341" s="208">
        <v>359.15</v>
      </c>
      <c r="C341" s="233" t="s">
        <v>179</v>
      </c>
      <c r="E341" s="196"/>
      <c r="G341" s="196"/>
      <c r="I341" s="213"/>
      <c r="K341" s="6">
        <v>76221.279999999999</v>
      </c>
      <c r="L341" s="258" t="s">
        <v>0</v>
      </c>
      <c r="M341" s="21">
        <v>2549</v>
      </c>
      <c r="N341" s="206"/>
      <c r="O341" s="206"/>
      <c r="P341" s="206"/>
      <c r="Q341" s="206"/>
      <c r="R341" s="258"/>
      <c r="S341" s="217"/>
      <c r="U341" s="220"/>
    </row>
    <row r="342" spans="1:21" x14ac:dyDescent="0.2">
      <c r="A342" s="208">
        <v>359.17</v>
      </c>
      <c r="C342" s="233" t="s">
        <v>180</v>
      </c>
      <c r="E342" s="196"/>
      <c r="G342" s="196"/>
      <c r="I342" s="213"/>
      <c r="K342" s="6">
        <v>122340.22999999998</v>
      </c>
      <c r="L342" s="258" t="s">
        <v>0</v>
      </c>
      <c r="M342" s="21">
        <v>47993</v>
      </c>
      <c r="N342" s="206"/>
      <c r="O342" s="206"/>
      <c r="P342" s="206"/>
      <c r="Q342" s="206"/>
      <c r="R342" s="258"/>
      <c r="S342" s="217"/>
      <c r="U342" s="220"/>
    </row>
    <row r="343" spans="1:21" x14ac:dyDescent="0.2">
      <c r="A343" s="208">
        <v>360.2</v>
      </c>
      <c r="C343" s="177" t="s">
        <v>50</v>
      </c>
      <c r="E343" s="196"/>
      <c r="G343" s="196"/>
      <c r="I343" s="213"/>
      <c r="K343" s="6">
        <v>4117062.4100000006</v>
      </c>
      <c r="L343" s="258" t="s">
        <v>0</v>
      </c>
      <c r="M343" s="21"/>
      <c r="N343" s="206"/>
      <c r="O343" s="206"/>
      <c r="P343" s="206"/>
      <c r="Q343" s="206"/>
      <c r="R343" s="258"/>
      <c r="S343" s="217"/>
      <c r="U343" s="220"/>
    </row>
    <row r="344" spans="1:21" x14ac:dyDescent="0.2">
      <c r="A344" s="208">
        <v>374.05</v>
      </c>
      <c r="C344" s="233" t="s">
        <v>181</v>
      </c>
      <c r="E344" s="196"/>
      <c r="G344" s="196"/>
      <c r="I344" s="213"/>
      <c r="K344" s="6">
        <v>129242.11000000002</v>
      </c>
      <c r="L344" s="258" t="s">
        <v>0</v>
      </c>
      <c r="M344" s="21">
        <v>48370</v>
      </c>
      <c r="N344" s="206"/>
      <c r="O344" s="206"/>
      <c r="P344" s="206"/>
      <c r="Q344" s="206"/>
      <c r="R344" s="258"/>
      <c r="S344" s="217"/>
      <c r="U344" s="220"/>
    </row>
    <row r="345" spans="1:21" x14ac:dyDescent="0.2">
      <c r="A345" s="208">
        <v>374.07</v>
      </c>
      <c r="C345" s="233" t="s">
        <v>182</v>
      </c>
      <c r="E345" s="196"/>
      <c r="G345" s="196"/>
      <c r="I345" s="213"/>
      <c r="K345" s="23">
        <v>47995.119999999981</v>
      </c>
      <c r="L345" s="258" t="s">
        <v>0</v>
      </c>
      <c r="M345" s="65">
        <v>13272</v>
      </c>
      <c r="N345" s="206"/>
      <c r="O345" s="206"/>
      <c r="P345" s="206"/>
      <c r="Q345" s="206"/>
      <c r="R345" s="258"/>
      <c r="S345" s="217"/>
      <c r="U345" s="220"/>
    </row>
    <row r="346" spans="1:21" x14ac:dyDescent="0.2">
      <c r="A346" s="208"/>
      <c r="E346" s="196"/>
      <c r="G346" s="196"/>
      <c r="I346" s="213"/>
      <c r="K346" s="6"/>
      <c r="L346" s="258"/>
      <c r="M346" s="206"/>
      <c r="N346" s="206"/>
      <c r="O346" s="206"/>
      <c r="P346" s="206"/>
      <c r="Q346" s="206"/>
      <c r="R346" s="258"/>
      <c r="S346" s="217"/>
      <c r="U346" s="220"/>
    </row>
    <row r="347" spans="1:21" ht="15.75" x14ac:dyDescent="0.25">
      <c r="A347" s="187"/>
      <c r="C347" s="204" t="s">
        <v>51</v>
      </c>
      <c r="I347" s="213"/>
      <c r="K347" s="254">
        <f>+SUBTOTAL(9,K330:K346)</f>
        <v>78669160.480000019</v>
      </c>
      <c r="L347" s="259"/>
      <c r="M347" s="255">
        <f>+SUBTOTAL(9,M330:M346)</f>
        <v>42086652</v>
      </c>
      <c r="N347" s="238"/>
      <c r="O347" s="238"/>
      <c r="P347" s="238"/>
      <c r="Q347" s="238"/>
      <c r="R347" s="259"/>
      <c r="S347" s="217"/>
      <c r="U347" s="220"/>
    </row>
    <row r="348" spans="1:21" s="233" customFormat="1" x14ac:dyDescent="0.2">
      <c r="A348" s="221"/>
      <c r="B348" s="260"/>
      <c r="C348" s="241"/>
      <c r="I348" s="213"/>
      <c r="K348" s="6"/>
      <c r="L348" s="261"/>
      <c r="M348" s="242"/>
      <c r="N348" s="242"/>
      <c r="O348" s="242"/>
      <c r="P348" s="242"/>
      <c r="Q348" s="242"/>
      <c r="R348" s="261"/>
      <c r="S348" s="243"/>
      <c r="U348" s="262"/>
    </row>
    <row r="349" spans="1:21" ht="16.5" thickBot="1" x14ac:dyDescent="0.3">
      <c r="A349" s="187"/>
      <c r="C349" s="204" t="s">
        <v>46</v>
      </c>
      <c r="I349" s="213"/>
      <c r="K349" s="235">
        <f>+SUBTOTAL(9,K16:K348)</f>
        <v>6141760233.9499989</v>
      </c>
      <c r="L349" s="259"/>
      <c r="M349" s="238">
        <f>+SUBTOTAL(9,M16:M348)</f>
        <v>1903271200</v>
      </c>
      <c r="N349" s="238"/>
      <c r="O349" s="238">
        <f>+SUBTOTAL(9,O16:O348)</f>
        <v>5544969624</v>
      </c>
      <c r="P349" s="238"/>
      <c r="Q349" s="238">
        <f>+SUBTOTAL(9,Q16:Q348)</f>
        <v>269049257</v>
      </c>
      <c r="R349" s="259"/>
      <c r="S349" s="217"/>
      <c r="U349" s="220"/>
    </row>
    <row r="350" spans="1:21" ht="16.5" thickTop="1" x14ac:dyDescent="0.25">
      <c r="A350" s="187"/>
      <c r="C350" s="204"/>
      <c r="I350" s="213"/>
      <c r="K350" s="263"/>
      <c r="L350" s="259"/>
      <c r="M350" s="264"/>
      <c r="N350" s="238"/>
      <c r="O350" s="264"/>
      <c r="P350" s="238"/>
      <c r="Q350" s="264"/>
      <c r="R350" s="259"/>
      <c r="S350" s="258"/>
    </row>
    <row r="351" spans="1:21" ht="15.75" x14ac:dyDescent="0.25">
      <c r="A351" s="187"/>
      <c r="C351" s="204"/>
      <c r="I351" s="213"/>
      <c r="K351" s="265"/>
      <c r="L351" s="266"/>
      <c r="M351" s="267"/>
      <c r="N351" s="267"/>
      <c r="O351" s="267"/>
      <c r="P351" s="267"/>
      <c r="Q351" s="267"/>
      <c r="R351" s="259"/>
      <c r="S351" s="258"/>
    </row>
    <row r="352" spans="1:21" x14ac:dyDescent="0.2">
      <c r="A352" s="268"/>
      <c r="B352" s="260" t="s">
        <v>63</v>
      </c>
      <c r="C352" s="177" t="s">
        <v>159</v>
      </c>
      <c r="I352" s="213"/>
      <c r="K352" s="208"/>
      <c r="L352" s="258"/>
      <c r="M352" s="206"/>
      <c r="N352" s="206"/>
      <c r="O352" s="206"/>
      <c r="P352" s="206"/>
      <c r="Q352" s="206"/>
      <c r="R352" s="258"/>
      <c r="S352" s="258"/>
    </row>
    <row r="353" spans="1:21" x14ac:dyDescent="0.2">
      <c r="A353" s="187"/>
      <c r="B353" s="260" t="s">
        <v>134</v>
      </c>
      <c r="C353" s="221" t="s">
        <v>186</v>
      </c>
      <c r="D353" s="187"/>
      <c r="E353" s="187"/>
      <c r="F353" s="187"/>
      <c r="G353" s="187"/>
      <c r="H353" s="187"/>
      <c r="I353" s="213"/>
      <c r="J353" s="221"/>
      <c r="K353" s="269"/>
      <c r="L353" s="258"/>
      <c r="M353" s="206"/>
      <c r="N353" s="206"/>
      <c r="O353" s="206"/>
      <c r="P353" s="206"/>
      <c r="Q353" s="206"/>
      <c r="R353" s="258"/>
      <c r="S353" s="258"/>
      <c r="T353" s="187"/>
      <c r="U353" s="187"/>
    </row>
    <row r="354" spans="1:21" x14ac:dyDescent="0.2">
      <c r="I354" s="213"/>
      <c r="K354" s="269"/>
      <c r="L354" s="258"/>
      <c r="M354" s="206"/>
      <c r="N354" s="206"/>
      <c r="O354" s="206"/>
      <c r="P354" s="206"/>
      <c r="Q354" s="206"/>
      <c r="R354" s="258"/>
      <c r="S354" s="258"/>
    </row>
    <row r="355" spans="1:21" ht="15.75" x14ac:dyDescent="0.25">
      <c r="C355" s="270" t="s">
        <v>187</v>
      </c>
      <c r="D355" s="271"/>
      <c r="E355" s="270" t="s">
        <v>20</v>
      </c>
    </row>
    <row r="356" spans="1:21" x14ac:dyDescent="0.2">
      <c r="C356" s="233" t="s">
        <v>859</v>
      </c>
      <c r="E356" s="272">
        <v>0</v>
      </c>
    </row>
    <row r="357" spans="1:21" x14ac:dyDescent="0.2">
      <c r="C357" s="177" t="s">
        <v>860</v>
      </c>
      <c r="E357" s="272">
        <v>1.79</v>
      </c>
    </row>
    <row r="358" spans="1:21" x14ac:dyDescent="0.2">
      <c r="C358" s="177" t="s">
        <v>861</v>
      </c>
      <c r="E358" s="272">
        <v>1.72</v>
      </c>
    </row>
    <row r="359" spans="1:21" ht="15.75" x14ac:dyDescent="0.25">
      <c r="K359" s="235"/>
      <c r="L359" s="259"/>
      <c r="M359" s="238"/>
      <c r="N359" s="238"/>
      <c r="O359" s="238"/>
      <c r="P359" s="238"/>
      <c r="Q359" s="238"/>
    </row>
    <row r="360" spans="1:21" x14ac:dyDescent="0.2">
      <c r="B360" s="273" t="s">
        <v>267</v>
      </c>
      <c r="C360" s="274" t="s">
        <v>268</v>
      </c>
    </row>
  </sheetData>
  <mergeCells count="4">
    <mergeCell ref="A1:U1"/>
    <mergeCell ref="A2:U2"/>
    <mergeCell ref="A4:U4"/>
    <mergeCell ref="A5:U5"/>
  </mergeCells>
  <printOptions horizontalCentered="1"/>
  <pageMargins left="0.75" right="0.75" top="0.75" bottom="0.5" header="0.5" footer="0.5"/>
  <pageSetup scale="45" fitToHeight="0" orientation="landscape" r:id="rId1"/>
  <headerFooter alignWithMargins="0">
    <oddHeader xml:space="preserve">&amp;R
</oddHeader>
  </headerFooter>
  <rowBreaks count="5" manualBreakCount="5">
    <brk id="76" max="20" man="1"/>
    <brk id="135" max="20" man="1"/>
    <brk id="196" max="20" man="1"/>
    <brk id="256" max="20" man="1"/>
    <brk id="315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showGridLines="0" workbookViewId="0">
      <selection sqref="A1:M10"/>
    </sheetView>
  </sheetViews>
  <sheetFormatPr defaultRowHeight="15" x14ac:dyDescent="0.2"/>
  <cols>
    <col min="1" max="1" width="27.6640625" customWidth="1"/>
    <col min="2" max="2" width="1.88671875" customWidth="1"/>
    <col min="4" max="4" width="1.5546875" customWidth="1"/>
    <col min="5" max="5" width="11.5546875" customWidth="1"/>
    <col min="6" max="6" width="1.5546875" customWidth="1"/>
    <col min="7" max="7" width="7.44140625" customWidth="1"/>
    <col min="8" max="8" width="1.5546875" customWidth="1"/>
    <col min="9" max="9" width="7.44140625" customWidth="1"/>
    <col min="10" max="10" width="1.5546875" customWidth="1"/>
    <col min="11" max="11" width="11.5546875" customWidth="1"/>
    <col min="12" max="12" width="1.5546875" customWidth="1"/>
    <col min="13" max="13" width="11.5546875" customWidth="1"/>
    <col min="15" max="16" width="13.5546875" bestFit="1" customWidth="1"/>
  </cols>
  <sheetData>
    <row r="1" spans="1:16" ht="15.75" x14ac:dyDescent="0.25">
      <c r="A1" s="305" t="s">
        <v>1172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6" ht="15.75" x14ac:dyDescent="0.25">
      <c r="A2" s="308" t="s">
        <v>1178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10"/>
    </row>
    <row r="3" spans="1:16" ht="15.75" x14ac:dyDescent="0.25">
      <c r="A3" s="308" t="s">
        <v>1179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10"/>
    </row>
    <row r="4" spans="1:16" ht="15.75" x14ac:dyDescent="0.25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</row>
    <row r="5" spans="1:16" x14ac:dyDescent="0.2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6"/>
      <c r="L5" s="285"/>
      <c r="M5" s="287"/>
    </row>
    <row r="6" spans="1:16" x14ac:dyDescent="0.2">
      <c r="A6" s="284"/>
      <c r="B6" s="285"/>
      <c r="C6" s="285"/>
      <c r="D6" s="285"/>
      <c r="E6" s="285"/>
      <c r="F6" s="285"/>
      <c r="G6" s="286"/>
      <c r="H6" s="286"/>
      <c r="I6" s="286"/>
      <c r="J6" s="286"/>
      <c r="K6" s="169" t="s">
        <v>691</v>
      </c>
      <c r="L6" s="285"/>
      <c r="M6" s="288" t="s">
        <v>691</v>
      </c>
    </row>
    <row r="7" spans="1:16" x14ac:dyDescent="0.2">
      <c r="A7" s="284"/>
      <c r="B7" s="285"/>
      <c r="C7" s="285"/>
      <c r="D7" s="285"/>
      <c r="E7" s="285"/>
      <c r="F7" s="285"/>
      <c r="G7" s="169" t="s">
        <v>311</v>
      </c>
      <c r="H7" s="169"/>
      <c r="I7" s="169" t="s">
        <v>314</v>
      </c>
      <c r="J7" s="286"/>
      <c r="K7" s="169" t="s">
        <v>692</v>
      </c>
      <c r="L7" s="285"/>
      <c r="M7" s="288" t="s">
        <v>692</v>
      </c>
    </row>
    <row r="8" spans="1:16" x14ac:dyDescent="0.2">
      <c r="A8" s="284"/>
      <c r="B8" s="285"/>
      <c r="C8" s="169" t="s">
        <v>712</v>
      </c>
      <c r="D8" s="285"/>
      <c r="E8" s="169" t="s">
        <v>1176</v>
      </c>
      <c r="F8" s="285"/>
      <c r="G8" s="169" t="s">
        <v>1177</v>
      </c>
      <c r="H8" s="169"/>
      <c r="I8" s="169" t="s">
        <v>1177</v>
      </c>
      <c r="J8" s="169"/>
      <c r="K8" s="169" t="s">
        <v>693</v>
      </c>
      <c r="L8" s="285"/>
      <c r="M8" s="288" t="s">
        <v>693</v>
      </c>
    </row>
    <row r="9" spans="1:16" x14ac:dyDescent="0.2">
      <c r="A9" s="289"/>
      <c r="B9" s="285"/>
      <c r="C9" s="169" t="s">
        <v>710</v>
      </c>
      <c r="D9" s="285"/>
      <c r="E9" s="169" t="s">
        <v>696</v>
      </c>
      <c r="F9" s="285"/>
      <c r="G9" s="169" t="s">
        <v>312</v>
      </c>
      <c r="H9" s="169"/>
      <c r="I9" s="169" t="s">
        <v>312</v>
      </c>
      <c r="J9" s="169"/>
      <c r="K9" s="169" t="s">
        <v>311</v>
      </c>
      <c r="L9" s="285"/>
      <c r="M9" s="288" t="s">
        <v>314</v>
      </c>
    </row>
    <row r="10" spans="1:16" x14ac:dyDescent="0.2">
      <c r="A10" s="289"/>
      <c r="B10" s="285"/>
      <c r="C10" s="148" t="s">
        <v>711</v>
      </c>
      <c r="D10" s="285"/>
      <c r="E10" s="148" t="s">
        <v>1175</v>
      </c>
      <c r="F10" s="285"/>
      <c r="G10" s="148" t="s">
        <v>313</v>
      </c>
      <c r="H10" s="169"/>
      <c r="I10" s="148" t="s">
        <v>313</v>
      </c>
      <c r="J10" s="169"/>
      <c r="K10" s="148" t="s">
        <v>694</v>
      </c>
      <c r="L10" s="285"/>
      <c r="M10" s="302" t="s">
        <v>694</v>
      </c>
    </row>
    <row r="11" spans="1:16" x14ac:dyDescent="0.2">
      <c r="A11" s="291" t="s">
        <v>1173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7"/>
    </row>
    <row r="12" spans="1:16" x14ac:dyDescent="0.2">
      <c r="A12" s="284" t="s">
        <v>270</v>
      </c>
      <c r="B12" s="285"/>
      <c r="C12" s="169">
        <v>2028</v>
      </c>
      <c r="D12" s="286"/>
      <c r="E12" s="155">
        <f>'KU Coal and Gas'!D22</f>
        <v>990387979</v>
      </c>
      <c r="F12" s="155"/>
      <c r="G12" s="172">
        <f>'KU Coal and Gas'!T23</f>
        <v>4.96396188496145E-2</v>
      </c>
      <c r="H12" s="172"/>
      <c r="I12" s="172">
        <f>'KU Coal and Gas'!V23</f>
        <v>9.4999480277112705E-2</v>
      </c>
      <c r="J12" s="155"/>
      <c r="K12" s="155">
        <f>E12*G12</f>
        <v>49162481.790800013</v>
      </c>
      <c r="L12" s="155"/>
      <c r="M12" s="292">
        <f>E12*I12</f>
        <v>94086343.277700007</v>
      </c>
      <c r="O12" s="304"/>
      <c r="P12" s="304"/>
    </row>
    <row r="13" spans="1:16" x14ac:dyDescent="0.2">
      <c r="A13" s="284" t="s">
        <v>271</v>
      </c>
      <c r="B13" s="285"/>
      <c r="C13" s="169">
        <v>2034</v>
      </c>
      <c r="D13" s="286"/>
      <c r="E13" s="155">
        <f>'KU Coal and Gas'!D34</f>
        <v>613007498</v>
      </c>
      <c r="F13" s="155"/>
      <c r="G13" s="172">
        <f>'KU Coal and Gas'!T35</f>
        <v>4.3116162402959721E-2</v>
      </c>
      <c r="H13" s="172"/>
      <c r="I13" s="172">
        <f>'KU Coal and Gas'!V35</f>
        <v>4.805924131241214E-2</v>
      </c>
      <c r="J13" s="155"/>
      <c r="K13" s="155">
        <f t="shared" ref="K13:K17" si="0">E13*G13</f>
        <v>26430530.838000007</v>
      </c>
      <c r="L13" s="155"/>
      <c r="M13" s="292">
        <f t="shared" ref="M13:M17" si="1">E13*I13</f>
        <v>29460675.272700004</v>
      </c>
    </row>
    <row r="14" spans="1:16" x14ac:dyDescent="0.2">
      <c r="A14" s="284" t="s">
        <v>272</v>
      </c>
      <c r="B14" s="285"/>
      <c r="C14" s="169">
        <v>2034</v>
      </c>
      <c r="D14" s="286"/>
      <c r="E14" s="155">
        <f>'KU Coal and Gas'!D45</f>
        <v>445660451</v>
      </c>
      <c r="F14" s="155"/>
      <c r="G14" s="172">
        <f>'KU Coal and Gas'!T46</f>
        <v>3.7962884765154983E-2</v>
      </c>
      <c r="H14" s="172"/>
      <c r="I14" s="172">
        <f>'KU Coal and Gas'!V46</f>
        <v>4.4553316800597147E-2</v>
      </c>
      <c r="J14" s="155"/>
      <c r="K14" s="155">
        <f t="shared" si="0"/>
        <v>16918556.345699999</v>
      </c>
      <c r="L14" s="155"/>
      <c r="M14" s="292">
        <f t="shared" si="1"/>
        <v>19855651.258900002</v>
      </c>
    </row>
    <row r="15" spans="1:16" x14ac:dyDescent="0.2">
      <c r="A15" s="284" t="s">
        <v>273</v>
      </c>
      <c r="B15" s="285"/>
      <c r="C15" s="169">
        <v>2037</v>
      </c>
      <c r="D15" s="286"/>
      <c r="E15" s="155">
        <f>'KU Coal and Gas'!D55</f>
        <v>720912562</v>
      </c>
      <c r="F15" s="155"/>
      <c r="G15" s="172">
        <f>'KU Coal and Gas'!T56</f>
        <v>3.3212426598692009E-2</v>
      </c>
      <c r="H15" s="172"/>
      <c r="I15" s="172">
        <f>'KU Coal and Gas'!V56</f>
        <v>3.7035793329815769E-2</v>
      </c>
      <c r="J15" s="155"/>
      <c r="K15" s="155">
        <f t="shared" si="0"/>
        <v>23943255.549500003</v>
      </c>
      <c r="L15" s="155"/>
      <c r="M15" s="292">
        <f t="shared" si="1"/>
        <v>26699568.655099995</v>
      </c>
    </row>
    <row r="16" spans="1:16" x14ac:dyDescent="0.2">
      <c r="A16" s="284" t="s">
        <v>274</v>
      </c>
      <c r="B16" s="285"/>
      <c r="C16" s="169">
        <v>2037</v>
      </c>
      <c r="D16" s="286"/>
      <c r="E16" s="155">
        <f>'KU Coal and Gas'!D65</f>
        <v>1378870113</v>
      </c>
      <c r="F16" s="155"/>
      <c r="G16" s="172">
        <f>'KU Coal and Gas'!T66</f>
        <v>4.0606337652703904E-2</v>
      </c>
      <c r="H16" s="172"/>
      <c r="I16" s="172">
        <f>'KU Coal and Gas'!V66</f>
        <v>4.7010301267005561E-2</v>
      </c>
      <c r="J16" s="155"/>
      <c r="K16" s="155">
        <f t="shared" si="0"/>
        <v>55990865.387699984</v>
      </c>
      <c r="L16" s="155"/>
      <c r="M16" s="292">
        <f t="shared" si="1"/>
        <v>64821099.420199998</v>
      </c>
    </row>
    <row r="17" spans="1:13" x14ac:dyDescent="0.2">
      <c r="A17" s="284" t="s">
        <v>275</v>
      </c>
      <c r="B17" s="285"/>
      <c r="C17" s="169">
        <v>2066</v>
      </c>
      <c r="D17" s="286"/>
      <c r="E17" s="152">
        <f>'KU Coal and Gas'!D76</f>
        <v>1008915449</v>
      </c>
      <c r="F17" s="155"/>
      <c r="G17" s="172">
        <f>'KU Coal and Gas'!T77</f>
        <v>2.1033261709128608E-2</v>
      </c>
      <c r="H17" s="172"/>
      <c r="I17" s="172">
        <f>'KU Coal and Gas'!V77</f>
        <v>2.2628729630246747E-2</v>
      </c>
      <c r="J17" s="155"/>
      <c r="K17" s="152">
        <f t="shared" si="0"/>
        <v>21220782.681199998</v>
      </c>
      <c r="L17" s="155"/>
      <c r="M17" s="293">
        <f t="shared" si="1"/>
        <v>22830474.915200002</v>
      </c>
    </row>
    <row r="18" spans="1:13" ht="15.75" thickBot="1" x14ac:dyDescent="0.25">
      <c r="A18" s="284" t="s">
        <v>1164</v>
      </c>
      <c r="B18" s="285"/>
      <c r="C18" s="169"/>
      <c r="D18" s="286"/>
      <c r="E18" s="175">
        <f>SUM(E12:E17)</f>
        <v>5157754052</v>
      </c>
      <c r="F18" s="155"/>
      <c r="G18" s="172"/>
      <c r="H18" s="172"/>
      <c r="I18" s="172"/>
      <c r="J18" s="155"/>
      <c r="K18" s="175">
        <f>SUM(K12:K17)</f>
        <v>193666472.59290001</v>
      </c>
      <c r="L18" s="155"/>
      <c r="M18" s="294">
        <f>SUM(M12:M17)</f>
        <v>257753812.79979998</v>
      </c>
    </row>
    <row r="19" spans="1:13" ht="15.75" thickTop="1" x14ac:dyDescent="0.2">
      <c r="A19" s="284"/>
      <c r="B19" s="285"/>
      <c r="C19" s="169"/>
      <c r="D19" s="286"/>
      <c r="E19" s="155"/>
      <c r="F19" s="155"/>
      <c r="G19" s="172"/>
      <c r="H19" s="172"/>
      <c r="I19" s="172"/>
      <c r="J19" s="155"/>
      <c r="K19" s="155"/>
      <c r="L19" s="155"/>
      <c r="M19" s="292"/>
    </row>
    <row r="20" spans="1:13" x14ac:dyDescent="0.2">
      <c r="A20" s="284" t="s">
        <v>739</v>
      </c>
      <c r="B20" s="285"/>
      <c r="C20" s="285"/>
      <c r="D20" s="285"/>
      <c r="E20" s="172">
        <v>0.9375</v>
      </c>
      <c r="F20" s="285"/>
      <c r="G20" s="303"/>
      <c r="H20" s="303"/>
      <c r="I20" s="303"/>
      <c r="J20" s="285"/>
      <c r="K20" s="172">
        <v>0.9375</v>
      </c>
      <c r="L20" s="285"/>
      <c r="M20" s="295">
        <v>0.9375</v>
      </c>
    </row>
    <row r="21" spans="1:13" x14ac:dyDescent="0.2">
      <c r="A21" s="284"/>
      <c r="B21" s="285"/>
      <c r="C21" s="169"/>
      <c r="D21" s="286"/>
      <c r="E21" s="155"/>
      <c r="F21" s="155"/>
      <c r="G21" s="172"/>
      <c r="H21" s="172"/>
      <c r="I21" s="172"/>
      <c r="J21" s="155"/>
      <c r="K21" s="155"/>
      <c r="L21" s="155"/>
      <c r="M21" s="292"/>
    </row>
    <row r="22" spans="1:13" ht="15.75" thickBot="1" x14ac:dyDescent="0.25">
      <c r="A22" s="284" t="s">
        <v>1166</v>
      </c>
      <c r="B22" s="285"/>
      <c r="C22" s="285"/>
      <c r="D22" s="285"/>
      <c r="E22" s="154">
        <f>E18*E20</f>
        <v>4835394423.75</v>
      </c>
      <c r="F22" s="155"/>
      <c r="G22" s="172"/>
      <c r="H22" s="172"/>
      <c r="I22" s="172"/>
      <c r="J22" s="155"/>
      <c r="K22" s="154">
        <f>K18*K20</f>
        <v>181562318.05584377</v>
      </c>
      <c r="L22" s="155"/>
      <c r="M22" s="296">
        <f>M18*M20</f>
        <v>241644199.49981248</v>
      </c>
    </row>
    <row r="23" spans="1:13" ht="15.75" thickTop="1" x14ac:dyDescent="0.2">
      <c r="A23" s="284"/>
      <c r="B23" s="285"/>
      <c r="C23" s="285"/>
      <c r="D23" s="285"/>
      <c r="E23" s="155"/>
      <c r="F23" s="155"/>
      <c r="G23" s="172"/>
      <c r="H23" s="172"/>
      <c r="I23" s="172"/>
      <c r="J23" s="155"/>
      <c r="K23" s="155"/>
      <c r="L23" s="155"/>
      <c r="M23" s="292"/>
    </row>
    <row r="24" spans="1:13" x14ac:dyDescent="0.2">
      <c r="A24" s="291" t="s">
        <v>1174</v>
      </c>
      <c r="B24" s="285"/>
      <c r="C24" s="285"/>
      <c r="D24" s="285"/>
      <c r="E24" s="285"/>
      <c r="F24" s="285"/>
      <c r="G24" s="303"/>
      <c r="H24" s="303"/>
      <c r="I24" s="303"/>
      <c r="J24" s="285"/>
      <c r="K24" s="285"/>
      <c r="L24" s="285"/>
      <c r="M24" s="287"/>
    </row>
    <row r="25" spans="1:13" x14ac:dyDescent="0.2">
      <c r="A25" s="284" t="s">
        <v>721</v>
      </c>
      <c r="B25" s="285"/>
      <c r="C25" s="169">
        <v>2024</v>
      </c>
      <c r="D25" s="286"/>
      <c r="E25" s="155">
        <f>'LG&amp;E Coal and Gas'!D22</f>
        <v>266798256</v>
      </c>
      <c r="F25" s="155"/>
      <c r="G25" s="172">
        <f>'LG&amp;E Coal and Gas'!T23</f>
        <v>5.3405710387027419E-2</v>
      </c>
      <c r="H25" s="172"/>
      <c r="I25" s="172">
        <f>'LG&amp;E Coal and Gas'!V23</f>
        <v>0.1481775265794841</v>
      </c>
      <c r="J25" s="155"/>
      <c r="K25" s="155">
        <f t="shared" ref="K25:K30" si="2">E25*G25</f>
        <v>14248550.3917</v>
      </c>
      <c r="L25" s="155"/>
      <c r="M25" s="292">
        <f t="shared" ref="M25:M30" si="3">E25*I25</f>
        <v>39533505.669800006</v>
      </c>
    </row>
    <row r="26" spans="1:13" x14ac:dyDescent="0.2">
      <c r="A26" s="284" t="s">
        <v>722</v>
      </c>
      <c r="B26" s="285"/>
      <c r="C26" s="169">
        <v>2028</v>
      </c>
      <c r="D26" s="286"/>
      <c r="E26" s="155">
        <f>'LG&amp;E Coal and Gas'!D34</f>
        <v>396439846</v>
      </c>
      <c r="F26" s="155"/>
      <c r="G26" s="172">
        <f>'LG&amp;E Coal and Gas'!T35</f>
        <v>5.9527786889766877E-2</v>
      </c>
      <c r="H26" s="172"/>
      <c r="I26" s="172">
        <f>'LG&amp;E Coal and Gas'!V35</f>
        <v>0.10876133214041256</v>
      </c>
      <c r="J26" s="155"/>
      <c r="K26" s="155">
        <f t="shared" si="2"/>
        <v>23599186.667300001</v>
      </c>
      <c r="L26" s="155"/>
      <c r="M26" s="292">
        <f t="shared" si="3"/>
        <v>43117325.764500007</v>
      </c>
    </row>
    <row r="27" spans="1:13" x14ac:dyDescent="0.2">
      <c r="A27" s="284" t="s">
        <v>723</v>
      </c>
      <c r="B27" s="285"/>
      <c r="C27" s="169">
        <v>2039</v>
      </c>
      <c r="D27" s="286"/>
      <c r="E27" s="155">
        <f>'LG&amp;E Coal and Gas'!D45</f>
        <v>561903238</v>
      </c>
      <c r="F27" s="155"/>
      <c r="G27" s="172">
        <f>'LG&amp;E Coal and Gas'!T46</f>
        <v>4.4137855204173071E-2</v>
      </c>
      <c r="H27" s="172"/>
      <c r="I27" s="172">
        <f>'LG&amp;E Coal and Gas'!V46</f>
        <v>4.4853354592699471E-2</v>
      </c>
      <c r="J27" s="155"/>
      <c r="K27" s="155">
        <f t="shared" si="2"/>
        <v>24801203.757599998</v>
      </c>
      <c r="L27" s="155"/>
      <c r="M27" s="292">
        <f t="shared" si="3"/>
        <v>25203245.180800002</v>
      </c>
    </row>
    <row r="28" spans="1:13" x14ac:dyDescent="0.2">
      <c r="A28" s="284" t="s">
        <v>724</v>
      </c>
      <c r="B28" s="285"/>
      <c r="C28" s="169">
        <v>2039</v>
      </c>
      <c r="D28" s="286"/>
      <c r="E28" s="155">
        <f>'LG&amp;E Coal and Gas'!D57</f>
        <v>1131833870</v>
      </c>
      <c r="F28" s="155"/>
      <c r="G28" s="172">
        <f>'LG&amp;E Coal and Gas'!T58</f>
        <v>3.5824412682931996E-2</v>
      </c>
      <c r="H28" s="172"/>
      <c r="I28" s="172">
        <f>'LG&amp;E Coal and Gas'!V58</f>
        <v>4.640305857978963E-2</v>
      </c>
      <c r="J28" s="155"/>
      <c r="K28" s="155">
        <f t="shared" si="2"/>
        <v>40547283.647400007</v>
      </c>
      <c r="L28" s="155"/>
      <c r="M28" s="292">
        <f t="shared" si="3"/>
        <v>52520553.372199997</v>
      </c>
    </row>
    <row r="29" spans="1:13" x14ac:dyDescent="0.2">
      <c r="A29" s="284" t="s">
        <v>725</v>
      </c>
      <c r="B29" s="285"/>
      <c r="C29" s="169">
        <v>2045</v>
      </c>
      <c r="D29" s="286"/>
      <c r="E29" s="155">
        <f>'LG&amp;E Coal and Gas'!D68</f>
        <v>632820311</v>
      </c>
      <c r="F29" s="155"/>
      <c r="G29" s="172">
        <f>'LG&amp;E Coal and Gas'!T69</f>
        <v>2.5464634229478769E-2</v>
      </c>
      <c r="H29" s="172"/>
      <c r="I29" s="172">
        <f>'LG&amp;E Coal and Gas'!V69</f>
        <v>3.1000907757842176E-2</v>
      </c>
      <c r="J29" s="155"/>
      <c r="K29" s="155">
        <f t="shared" si="2"/>
        <v>16114537.752599999</v>
      </c>
      <c r="L29" s="155"/>
      <c r="M29" s="292">
        <f t="shared" si="3"/>
        <v>19618004.088599999</v>
      </c>
    </row>
    <row r="30" spans="1:13" x14ac:dyDescent="0.2">
      <c r="A30" s="284" t="s">
        <v>275</v>
      </c>
      <c r="B30" s="285"/>
      <c r="C30" s="169">
        <v>2066</v>
      </c>
      <c r="D30" s="286"/>
      <c r="E30" s="152">
        <f>'LG&amp;E Coal and Gas'!D79</f>
        <v>359018035</v>
      </c>
      <c r="F30" s="155"/>
      <c r="G30" s="172">
        <f>'LG&amp;E Coal and Gas'!T80</f>
        <v>2.361878595931817E-2</v>
      </c>
      <c r="H30" s="172"/>
      <c r="I30" s="172">
        <f>'LG&amp;E Coal and Gas'!V80</f>
        <v>2.5403461257036849E-2</v>
      </c>
      <c r="J30" s="155"/>
      <c r="K30" s="155">
        <f t="shared" si="2"/>
        <v>8479570.1241999995</v>
      </c>
      <c r="L30" s="155"/>
      <c r="M30" s="292">
        <f t="shared" si="3"/>
        <v>9120300.7426999994</v>
      </c>
    </row>
    <row r="31" spans="1:13" ht="15.75" thickBot="1" x14ac:dyDescent="0.25">
      <c r="A31" s="284" t="s">
        <v>716</v>
      </c>
      <c r="B31" s="285"/>
      <c r="C31" s="169"/>
      <c r="D31" s="286"/>
      <c r="E31" s="175">
        <f>SUM(E25:E30)</f>
        <v>3348813556</v>
      </c>
      <c r="F31" s="155"/>
      <c r="G31" s="172"/>
      <c r="H31" s="172"/>
      <c r="I31" s="172"/>
      <c r="J31" s="155"/>
      <c r="K31" s="175">
        <f>SUM(K25:K30)</f>
        <v>127790332.3408</v>
      </c>
      <c r="L31" s="155"/>
      <c r="M31" s="294">
        <f>SUM(M25:M30)</f>
        <v>189112934.81860003</v>
      </c>
    </row>
    <row r="32" spans="1:13" ht="6" customHeight="1" thickTop="1" x14ac:dyDescent="0.2">
      <c r="A32" s="298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300"/>
    </row>
    <row r="33" spans="1:1" x14ac:dyDescent="0.2">
      <c r="A33" s="143"/>
    </row>
    <row r="34" spans="1:1" x14ac:dyDescent="0.2">
      <c r="A34" s="143"/>
    </row>
    <row r="35" spans="1:1" x14ac:dyDescent="0.2">
      <c r="A35" s="143"/>
    </row>
    <row r="36" spans="1:1" x14ac:dyDescent="0.2">
      <c r="A36" s="143"/>
    </row>
    <row r="37" spans="1:1" x14ac:dyDescent="0.2">
      <c r="A37" s="143"/>
    </row>
    <row r="38" spans="1:1" x14ac:dyDescent="0.2">
      <c r="A38" s="143"/>
    </row>
    <row r="39" spans="1:1" x14ac:dyDescent="0.2">
      <c r="A39" s="143"/>
    </row>
    <row r="40" spans="1:1" x14ac:dyDescent="0.2">
      <c r="A40" s="143"/>
    </row>
    <row r="41" spans="1:1" x14ac:dyDescent="0.2">
      <c r="A41" s="143"/>
    </row>
    <row r="42" spans="1:1" x14ac:dyDescent="0.2">
      <c r="A42" s="143"/>
    </row>
    <row r="43" spans="1:1" x14ac:dyDescent="0.2">
      <c r="A43" s="143"/>
    </row>
    <row r="44" spans="1:1" x14ac:dyDescent="0.2">
      <c r="A44" s="143"/>
    </row>
    <row r="45" spans="1:1" x14ac:dyDescent="0.2">
      <c r="A45" s="143"/>
    </row>
    <row r="46" spans="1:1" x14ac:dyDescent="0.2">
      <c r="A46" s="143"/>
    </row>
    <row r="47" spans="1:1" x14ac:dyDescent="0.2">
      <c r="A47" s="143"/>
    </row>
    <row r="48" spans="1:1" x14ac:dyDescent="0.2">
      <c r="A48" s="143"/>
    </row>
    <row r="49" spans="1:1" x14ac:dyDescent="0.2">
      <c r="A49" s="143"/>
    </row>
    <row r="50" spans="1:1" x14ac:dyDescent="0.2">
      <c r="A50" s="143"/>
    </row>
    <row r="51" spans="1:1" x14ac:dyDescent="0.2">
      <c r="A51" s="143"/>
    </row>
    <row r="52" spans="1:1" x14ac:dyDescent="0.2">
      <c r="A52" s="143"/>
    </row>
    <row r="53" spans="1:1" x14ac:dyDescent="0.2">
      <c r="A53" s="143"/>
    </row>
    <row r="54" spans="1:1" x14ac:dyDescent="0.2">
      <c r="A54" s="143"/>
    </row>
    <row r="55" spans="1:1" x14ac:dyDescent="0.2">
      <c r="A55" s="143"/>
    </row>
    <row r="56" spans="1:1" x14ac:dyDescent="0.2">
      <c r="A56" s="143"/>
    </row>
    <row r="57" spans="1:1" x14ac:dyDescent="0.2">
      <c r="A57" s="143"/>
    </row>
    <row r="58" spans="1:1" x14ac:dyDescent="0.2">
      <c r="A58" s="143"/>
    </row>
    <row r="59" spans="1:1" x14ac:dyDescent="0.2">
      <c r="A59" s="143"/>
    </row>
    <row r="60" spans="1:1" x14ac:dyDescent="0.2">
      <c r="A60" s="143"/>
    </row>
    <row r="61" spans="1:1" x14ac:dyDescent="0.2">
      <c r="A61" s="143"/>
    </row>
    <row r="62" spans="1:1" x14ac:dyDescent="0.2">
      <c r="A62" s="143"/>
    </row>
    <row r="63" spans="1:1" x14ac:dyDescent="0.2">
      <c r="A63" s="143"/>
    </row>
    <row r="64" spans="1:1" x14ac:dyDescent="0.2">
      <c r="A64" s="143"/>
    </row>
    <row r="65" spans="1:1" x14ac:dyDescent="0.2">
      <c r="A65" s="143"/>
    </row>
    <row r="66" spans="1:1" x14ac:dyDescent="0.2">
      <c r="A66" s="143"/>
    </row>
    <row r="67" spans="1:1" x14ac:dyDescent="0.2">
      <c r="A67" s="143"/>
    </row>
    <row r="68" spans="1:1" x14ac:dyDescent="0.2">
      <c r="A68" s="143"/>
    </row>
    <row r="69" spans="1:1" x14ac:dyDescent="0.2">
      <c r="A69" s="143"/>
    </row>
    <row r="70" spans="1:1" x14ac:dyDescent="0.2">
      <c r="A70" s="143"/>
    </row>
    <row r="71" spans="1:1" x14ac:dyDescent="0.2">
      <c r="A71" s="143"/>
    </row>
    <row r="72" spans="1:1" x14ac:dyDescent="0.2">
      <c r="A72" s="143"/>
    </row>
    <row r="73" spans="1:1" x14ac:dyDescent="0.2">
      <c r="A73" s="143"/>
    </row>
    <row r="74" spans="1:1" x14ac:dyDescent="0.2">
      <c r="A74" s="143"/>
    </row>
    <row r="75" spans="1:1" x14ac:dyDescent="0.2">
      <c r="A75" s="143"/>
    </row>
    <row r="76" spans="1:1" x14ac:dyDescent="0.2">
      <c r="A76" s="143"/>
    </row>
    <row r="77" spans="1:1" x14ac:dyDescent="0.2">
      <c r="A77" s="143"/>
    </row>
    <row r="78" spans="1:1" x14ac:dyDescent="0.2">
      <c r="A78" s="143"/>
    </row>
    <row r="79" spans="1:1" x14ac:dyDescent="0.2">
      <c r="A79" s="143"/>
    </row>
    <row r="80" spans="1:1" x14ac:dyDescent="0.2">
      <c r="A80" s="143"/>
    </row>
    <row r="81" spans="1:1" x14ac:dyDescent="0.2">
      <c r="A81" s="143"/>
    </row>
    <row r="82" spans="1:1" x14ac:dyDescent="0.2">
      <c r="A82" s="143"/>
    </row>
    <row r="83" spans="1:1" x14ac:dyDescent="0.2">
      <c r="A83" s="143"/>
    </row>
    <row r="84" spans="1:1" x14ac:dyDescent="0.2">
      <c r="A84" s="143"/>
    </row>
    <row r="85" spans="1:1" x14ac:dyDescent="0.2">
      <c r="A85" s="143"/>
    </row>
    <row r="86" spans="1:1" x14ac:dyDescent="0.2">
      <c r="A86" s="143"/>
    </row>
    <row r="87" spans="1:1" x14ac:dyDescent="0.2">
      <c r="A87" s="143"/>
    </row>
    <row r="88" spans="1:1" x14ac:dyDescent="0.2">
      <c r="A88" s="143"/>
    </row>
    <row r="89" spans="1:1" x14ac:dyDescent="0.2">
      <c r="A89" s="143"/>
    </row>
    <row r="90" spans="1:1" x14ac:dyDescent="0.2">
      <c r="A90" s="143"/>
    </row>
    <row r="91" spans="1:1" x14ac:dyDescent="0.2">
      <c r="A91" s="143"/>
    </row>
    <row r="92" spans="1:1" x14ac:dyDescent="0.2">
      <c r="A92" s="143"/>
    </row>
    <row r="93" spans="1:1" x14ac:dyDescent="0.2">
      <c r="A93" s="143"/>
    </row>
    <row r="94" spans="1:1" x14ac:dyDescent="0.2">
      <c r="A94" s="143"/>
    </row>
    <row r="95" spans="1:1" x14ac:dyDescent="0.2">
      <c r="A95" s="143"/>
    </row>
    <row r="96" spans="1:1" x14ac:dyDescent="0.2">
      <c r="A96" s="143"/>
    </row>
    <row r="97" spans="1:1" x14ac:dyDescent="0.2">
      <c r="A97" s="143"/>
    </row>
    <row r="98" spans="1:1" x14ac:dyDescent="0.2">
      <c r="A98" s="143"/>
    </row>
    <row r="99" spans="1:1" x14ac:dyDescent="0.2">
      <c r="A99" s="143"/>
    </row>
    <row r="100" spans="1:1" x14ac:dyDescent="0.2">
      <c r="A100" s="143"/>
    </row>
    <row r="101" spans="1:1" x14ac:dyDescent="0.2">
      <c r="A101" s="143"/>
    </row>
    <row r="102" spans="1:1" x14ac:dyDescent="0.2">
      <c r="A102" s="143"/>
    </row>
    <row r="103" spans="1:1" x14ac:dyDescent="0.2">
      <c r="A103" s="143"/>
    </row>
    <row r="104" spans="1:1" x14ac:dyDescent="0.2">
      <c r="A104" s="143"/>
    </row>
    <row r="105" spans="1:1" x14ac:dyDescent="0.2">
      <c r="A105" s="143"/>
    </row>
    <row r="106" spans="1:1" x14ac:dyDescent="0.2">
      <c r="A106" s="143"/>
    </row>
    <row r="107" spans="1:1" x14ac:dyDescent="0.2">
      <c r="A107" s="143"/>
    </row>
    <row r="108" spans="1:1" x14ac:dyDescent="0.2">
      <c r="A108" s="143"/>
    </row>
    <row r="109" spans="1:1" x14ac:dyDescent="0.2">
      <c r="A109" s="143"/>
    </row>
    <row r="110" spans="1:1" x14ac:dyDescent="0.2">
      <c r="A110" s="143"/>
    </row>
    <row r="111" spans="1:1" x14ac:dyDescent="0.2">
      <c r="A111" s="143"/>
    </row>
    <row r="112" spans="1:1" x14ac:dyDescent="0.2">
      <c r="A112" s="143"/>
    </row>
    <row r="113" spans="1:1" x14ac:dyDescent="0.2">
      <c r="A113" s="143"/>
    </row>
    <row r="114" spans="1:1" x14ac:dyDescent="0.2">
      <c r="A114" s="143"/>
    </row>
    <row r="115" spans="1:1" x14ac:dyDescent="0.2">
      <c r="A115" s="143"/>
    </row>
    <row r="116" spans="1:1" x14ac:dyDescent="0.2">
      <c r="A116" s="143"/>
    </row>
    <row r="117" spans="1:1" x14ac:dyDescent="0.2">
      <c r="A117" s="143"/>
    </row>
    <row r="118" spans="1:1" x14ac:dyDescent="0.2">
      <c r="A118" s="143"/>
    </row>
    <row r="119" spans="1:1" x14ac:dyDescent="0.2">
      <c r="A119" s="143"/>
    </row>
    <row r="120" spans="1:1" x14ac:dyDescent="0.2">
      <c r="A120" s="143"/>
    </row>
    <row r="121" spans="1:1" x14ac:dyDescent="0.2">
      <c r="A121" s="143"/>
    </row>
    <row r="122" spans="1:1" x14ac:dyDescent="0.2">
      <c r="A122" s="143"/>
    </row>
    <row r="123" spans="1:1" x14ac:dyDescent="0.2">
      <c r="A123" s="143"/>
    </row>
    <row r="124" spans="1:1" x14ac:dyDescent="0.2">
      <c r="A124" s="143"/>
    </row>
    <row r="125" spans="1:1" x14ac:dyDescent="0.2">
      <c r="A125" s="143"/>
    </row>
    <row r="126" spans="1:1" x14ac:dyDescent="0.2">
      <c r="A126" s="143"/>
    </row>
    <row r="127" spans="1:1" x14ac:dyDescent="0.2">
      <c r="A127" s="143"/>
    </row>
    <row r="128" spans="1:1" x14ac:dyDescent="0.2">
      <c r="A128" s="143"/>
    </row>
    <row r="129" spans="1:1" x14ac:dyDescent="0.2">
      <c r="A129" s="143"/>
    </row>
    <row r="130" spans="1:1" x14ac:dyDescent="0.2">
      <c r="A130" s="143"/>
    </row>
    <row r="131" spans="1:1" x14ac:dyDescent="0.2">
      <c r="A131" s="143"/>
    </row>
    <row r="132" spans="1:1" x14ac:dyDescent="0.2">
      <c r="A132" s="143"/>
    </row>
    <row r="133" spans="1:1" x14ac:dyDescent="0.2">
      <c r="A133" s="143"/>
    </row>
    <row r="134" spans="1:1" x14ac:dyDescent="0.2">
      <c r="A134" s="143"/>
    </row>
    <row r="135" spans="1:1" x14ac:dyDescent="0.2">
      <c r="A135" s="143"/>
    </row>
    <row r="136" spans="1:1" x14ac:dyDescent="0.2">
      <c r="A136" s="143"/>
    </row>
    <row r="137" spans="1:1" x14ac:dyDescent="0.2">
      <c r="A137" s="143"/>
    </row>
    <row r="138" spans="1:1" x14ac:dyDescent="0.2">
      <c r="A138" s="143"/>
    </row>
    <row r="139" spans="1:1" x14ac:dyDescent="0.2">
      <c r="A139" s="143"/>
    </row>
    <row r="140" spans="1:1" x14ac:dyDescent="0.2">
      <c r="A140" s="143"/>
    </row>
    <row r="141" spans="1:1" x14ac:dyDescent="0.2">
      <c r="A141" s="143"/>
    </row>
    <row r="142" spans="1:1" x14ac:dyDescent="0.2">
      <c r="A142" s="143"/>
    </row>
    <row r="143" spans="1:1" x14ac:dyDescent="0.2">
      <c r="A143" s="143"/>
    </row>
    <row r="144" spans="1:1" x14ac:dyDescent="0.2">
      <c r="A144" s="143"/>
    </row>
    <row r="145" spans="1:1" x14ac:dyDescent="0.2">
      <c r="A145" s="143"/>
    </row>
    <row r="146" spans="1:1" x14ac:dyDescent="0.2">
      <c r="A146" s="143"/>
    </row>
    <row r="147" spans="1:1" x14ac:dyDescent="0.2">
      <c r="A147" s="143"/>
    </row>
    <row r="148" spans="1:1" x14ac:dyDescent="0.2">
      <c r="A148" s="143"/>
    </row>
    <row r="149" spans="1:1" x14ac:dyDescent="0.2">
      <c r="A149" s="143"/>
    </row>
    <row r="150" spans="1:1" x14ac:dyDescent="0.2">
      <c r="A150" s="143"/>
    </row>
    <row r="151" spans="1:1" x14ac:dyDescent="0.2">
      <c r="A151" s="143"/>
    </row>
    <row r="152" spans="1:1" x14ac:dyDescent="0.2">
      <c r="A152" s="143"/>
    </row>
    <row r="153" spans="1:1" x14ac:dyDescent="0.2">
      <c r="A153" s="143"/>
    </row>
    <row r="154" spans="1:1" x14ac:dyDescent="0.2">
      <c r="A154" s="143"/>
    </row>
    <row r="155" spans="1:1" x14ac:dyDescent="0.2">
      <c r="A155" s="143"/>
    </row>
    <row r="156" spans="1:1" x14ac:dyDescent="0.2">
      <c r="A156" s="143"/>
    </row>
    <row r="157" spans="1:1" x14ac:dyDescent="0.2">
      <c r="A157" s="143"/>
    </row>
    <row r="158" spans="1:1" x14ac:dyDescent="0.2">
      <c r="A158" s="143"/>
    </row>
    <row r="159" spans="1:1" x14ac:dyDescent="0.2">
      <c r="A159" s="143"/>
    </row>
    <row r="160" spans="1:1" x14ac:dyDescent="0.2">
      <c r="A160" s="143"/>
    </row>
    <row r="161" spans="1:1" x14ac:dyDescent="0.2">
      <c r="A161" s="143"/>
    </row>
    <row r="162" spans="1:1" x14ac:dyDescent="0.2">
      <c r="A162" s="143"/>
    </row>
    <row r="163" spans="1:1" x14ac:dyDescent="0.2">
      <c r="A163" s="143"/>
    </row>
    <row r="164" spans="1:1" x14ac:dyDescent="0.2">
      <c r="A164" s="143"/>
    </row>
    <row r="165" spans="1:1" x14ac:dyDescent="0.2">
      <c r="A165" s="143"/>
    </row>
    <row r="166" spans="1:1" x14ac:dyDescent="0.2">
      <c r="A166" s="143"/>
    </row>
    <row r="167" spans="1:1" x14ac:dyDescent="0.2">
      <c r="A167" s="143"/>
    </row>
    <row r="168" spans="1:1" x14ac:dyDescent="0.2">
      <c r="A168" s="143"/>
    </row>
    <row r="169" spans="1:1" x14ac:dyDescent="0.2">
      <c r="A169" s="143"/>
    </row>
    <row r="170" spans="1:1" x14ac:dyDescent="0.2">
      <c r="A170" s="143"/>
    </row>
    <row r="171" spans="1:1" x14ac:dyDescent="0.2">
      <c r="A171" s="143"/>
    </row>
    <row r="172" spans="1:1" x14ac:dyDescent="0.2">
      <c r="A172" s="143"/>
    </row>
    <row r="173" spans="1:1" x14ac:dyDescent="0.2">
      <c r="A173" s="143"/>
    </row>
    <row r="174" spans="1:1" x14ac:dyDescent="0.2">
      <c r="A174" s="143"/>
    </row>
    <row r="175" spans="1:1" x14ac:dyDescent="0.2">
      <c r="A175" s="143"/>
    </row>
    <row r="176" spans="1:1" x14ac:dyDescent="0.2">
      <c r="A176" s="143"/>
    </row>
    <row r="177" spans="1:1" x14ac:dyDescent="0.2">
      <c r="A177" s="143"/>
    </row>
    <row r="178" spans="1:1" x14ac:dyDescent="0.2">
      <c r="A178" s="143"/>
    </row>
    <row r="179" spans="1:1" x14ac:dyDescent="0.2">
      <c r="A179" s="143"/>
    </row>
    <row r="180" spans="1:1" x14ac:dyDescent="0.2">
      <c r="A180" s="143"/>
    </row>
    <row r="181" spans="1:1" x14ac:dyDescent="0.2">
      <c r="A181" s="143"/>
    </row>
    <row r="182" spans="1:1" x14ac:dyDescent="0.2">
      <c r="A182" s="143"/>
    </row>
  </sheetData>
  <mergeCells count="3">
    <mergeCell ref="A1:M1"/>
    <mergeCell ref="A2:M2"/>
    <mergeCell ref="A3:M3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8CE8F-2D06-4958-ADA0-3FFF6B469C4F}">
  <ds:schemaRefs/>
</ds:datastoreItem>
</file>

<file path=customXml/itemProps2.xml><?xml version="1.0" encoding="utf-8"?>
<ds:datastoreItem xmlns:ds="http://schemas.openxmlformats.org/officeDocument/2006/customXml" ds:itemID="{559C21DE-E654-4A41-A373-0EE8DD5CEC56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FBAD6B71-26FA-4D51-9F7C-B50802BB205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fcda00-7b58-44a7-b108-8bd10a8a08ba"/>
    <ds:schemaRef ds:uri="http://purl.org/dc/elements/1.1/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1B5D955-0FA3-44E7-A7A7-98819999222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010F435-AC53-4194-8041-B7E02E2A9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KU Summary</vt:lpstr>
      <vt:lpstr>LG&amp;E Summary</vt:lpstr>
      <vt:lpstr>KU Coal and Gas</vt:lpstr>
      <vt:lpstr>LG&amp;E Coal and Gas</vt:lpstr>
      <vt:lpstr>KU Depr Rates</vt:lpstr>
      <vt:lpstr>KU - Table 1-Spanos Study</vt:lpstr>
      <vt:lpstr>LG&amp;E Depr Rates</vt:lpstr>
      <vt:lpstr>LGE - Table 1-Spanos Study</vt:lpstr>
      <vt:lpstr>Coal Units for Testim Table 1</vt:lpstr>
      <vt:lpstr>Coal Units for Testim Table 2 </vt:lpstr>
      <vt:lpstr>'Coal Units for Testim Table 1'!Print_Area</vt:lpstr>
      <vt:lpstr>'Coal Units for Testim Table 2 '!Print_Area</vt:lpstr>
      <vt:lpstr>'KU - Table 1-Spanos Study'!Print_Area</vt:lpstr>
      <vt:lpstr>'KU Summary'!Print_Area</vt:lpstr>
      <vt:lpstr>'LG&amp;E Summary'!Print_Area</vt:lpstr>
      <vt:lpstr>'LGE - Table 1-Spanos Study'!Print_Area</vt:lpstr>
      <vt:lpstr>'KU - Table 1-Spanos Study'!Print_Titles</vt:lpstr>
      <vt:lpstr>'LGE - Table 1-Spanos Study'!Print_Titles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Randy1</cp:lastModifiedBy>
  <cp:lastPrinted>2021-02-01T19:51:21Z</cp:lastPrinted>
  <dcterms:created xsi:type="dcterms:W3CDTF">2002-08-25T13:39:51Z</dcterms:created>
  <dcterms:modified xsi:type="dcterms:W3CDTF">2021-03-03T13:29:20Z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2020-12-03T16:37:07Z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32789fce-ec63-4834-baf9-7d50eecbca98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