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0 Rate Case\DOD-FEA-2\KU\"/>
    </mc:Choice>
  </mc:AlternateContent>
  <xr:revisionPtr revIDLastSave="0" documentId="13_ncr:1_{DC55E9A7-4674-45C1-B0AB-9C62A9394B6E}" xr6:coauthVersionLast="45" xr6:coauthVersionMax="45" xr10:uidLastSave="{00000000-0000-0000-0000-000000000000}"/>
  <bookViews>
    <workbookView xWindow="-110" yWindow="-110" windowWidth="19420" windowHeight="10420" activeTab="1" xr2:uid="{5760BF0D-FF5E-4C5E-AEA4-FD311AEF0749}"/>
  </bookViews>
  <sheets>
    <sheet name="Q2-18-b KU" sheetId="1" r:id="rId1"/>
    <sheet name="Q2-18-c KU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\" hidden="1">#REF!</definedName>
    <definedName name="\\\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key3" hidden="1">#REF!</definedName>
    <definedName name="_36__123Graph_BCHART_1" hidden="1">'[1]HOSPICE OPSUM'!#REF!</definedName>
    <definedName name="_Fill" hidden="1">#REF!</definedName>
    <definedName name="_Key1" hidden="1">#REF!</definedName>
    <definedName name="_Key2" hidden="1">#REF!</definedName>
    <definedName name="_Key3" hidden="1">#REF!</definedName>
    <definedName name="_key4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Sort" hidden="1">#REF!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hahahahaha" hidden="1">{"'Server Configuration'!$A$1:$DB$281"}</definedName>
    <definedName name="asdfasdfasdfas" hidden="1">#REF!</definedName>
    <definedName name="blip" hidden="1">{"'Server Configuration'!$A$1:$DB$281"}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aneru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af" hidden="1">#REF!</definedName>
    <definedName name="fl" hidden="1">[5]PopCache!$A$1:$A$2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Template" hidden="1">"Z:\gochart.htm"</definedName>
    <definedName name="HTML_Title" hidden="1">"Asset Tracking 2_9_01"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ijul" hidden="1">#REF!</definedName>
    <definedName name="p" hidden="1">{#N/A,#N/A,TRUE,"Acq-Ass";#N/A,#N/A,TRUE,"Acq-IS";#N/A,#N/A,TRUE,"Acq-BS";#N/A,#N/A,TRUE,"Acq-CF"}</definedName>
    <definedName name="PopCache_GL_INTERFACE_REFERENCE7" hidden="1">[6]PopCache!$A$1:$A$2</definedName>
    <definedName name="_xlnm.Print_Area" localSheetId="0">'Q2-18-b KU'!$A$1:$R$45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APBEXhrIndnt" hidden="1">"Wide"</definedName>
    <definedName name="SAPsysID" hidden="1">"708C5W7SBKP804JT78WJ0JNKI"</definedName>
    <definedName name="SAPwbID" hidden="1">"ARS"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s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32" i="2"/>
  <c r="C23" i="2"/>
  <c r="C12" i="2"/>
  <c r="C11" i="1" l="1"/>
  <c r="C10" i="1"/>
  <c r="C31" i="1" l="1"/>
  <c r="D31" i="1"/>
  <c r="C17" i="1" l="1"/>
  <c r="C39" i="1"/>
  <c r="C29" i="1" l="1"/>
  <c r="C12" i="1" l="1"/>
  <c r="C18" i="1" s="1"/>
  <c r="G29" i="1" l="1"/>
  <c r="G31" i="1" s="1"/>
  <c r="C19" i="1" s="1"/>
  <c r="C21" i="1" s="1"/>
  <c r="D29" i="1"/>
  <c r="Q4" i="1"/>
</calcChain>
</file>

<file path=xl/sharedStrings.xml><?xml version="1.0" encoding="utf-8"?>
<sst xmlns="http://schemas.openxmlformats.org/spreadsheetml/2006/main" count="90" uniqueCount="60">
  <si>
    <t>Kentucky Utilities 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</si>
  <si>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</si>
  <si>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</si>
  <si>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</si>
  <si>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</si>
  <si>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</si>
  <si>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</si>
  <si>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</si>
  <si>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</si>
  <si>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</si>
  <si>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</si>
  <si>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</si>
  <si>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</si>
  <si>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</si>
  <si>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 xml:space="preserve">     Special Funds</t>
  </si>
  <si>
    <t xml:space="preserve">          128.1 - Other spec funds - investments</t>
  </si>
  <si>
    <t>Schedule B-5.2</t>
  </si>
  <si>
    <t>Accumulated (liability)/prepaid</t>
  </si>
  <si>
    <t>Service Cost, Interest Cost &amp; EROA</t>
  </si>
  <si>
    <t>Funded Status Adjustments</t>
  </si>
  <si>
    <t>**</t>
  </si>
  <si>
    <t>Contribution</t>
  </si>
  <si>
    <t>Components of Monthly Service Cost, Interest Cost &amp; EROA:</t>
  </si>
  <si>
    <t>Service Cost</t>
  </si>
  <si>
    <t>Interest Cost</t>
  </si>
  <si>
    <t>Estimated Return on Assets</t>
  </si>
  <si>
    <t>Annual Total</t>
  </si>
  <si>
    <t>Monthly Total</t>
  </si>
  <si>
    <t>Jan-Feb</t>
  </si>
  <si>
    <t>Jan-Dec</t>
  </si>
  <si>
    <t>Actuary Report</t>
  </si>
  <si>
    <t xml:space="preserve">Preliminary Trial Balance </t>
  </si>
  <si>
    <t>Components of Funded Status Adjustments</t>
  </si>
  <si>
    <t>Amortization of Prior Service Cost</t>
  </si>
  <si>
    <t>Amortization of Gains and Losses</t>
  </si>
  <si>
    <t>Development of the Prepaid Pension Asset:</t>
  </si>
  <si>
    <t># of Months Included</t>
  </si>
  <si>
    <t>13 Month AVG Feb-21</t>
  </si>
  <si>
    <t>Sept-Dec</t>
  </si>
  <si>
    <t>See response to AG-KIUC 2-54 pdf p.18 for support for these amounts.</t>
  </si>
  <si>
    <t>See response to AG-KIUC 2-54 pdf p.21 for support for these amounts.</t>
  </si>
  <si>
    <t>926101 - PENSION SERVICE COST - BURDENS</t>
  </si>
  <si>
    <t>926196 - PENSION EXP- VA</t>
  </si>
  <si>
    <t>926197 - PENSION EXP- FERC AND TENN.</t>
  </si>
  <si>
    <t>926198 - PENSION NON SERVICE COST - BURDENS</t>
  </si>
  <si>
    <t>926911 - PENSION SERVICE COST - BURDENS INDIRECT</t>
  </si>
  <si>
    <t>926998 - PENSION NON SERVICE COSTS - BURDENS INDIRECT</t>
  </si>
  <si>
    <t>FERC Subaccount</t>
  </si>
  <si>
    <t>Total KU</t>
  </si>
  <si>
    <t>2020 Actual</t>
  </si>
  <si>
    <t>2021 Estimated</t>
  </si>
  <si>
    <t>2019 Actual</t>
  </si>
  <si>
    <t>See response to AG-KIUC 2-54 pdf p.15 for support for this amount.</t>
  </si>
  <si>
    <t>See response to AG-KIUC 2-54 pdf p.17 for support for this amount.</t>
  </si>
  <si>
    <t>See response to AG-KIUC 2-54 pdf p.34 for support for this amount.</t>
  </si>
  <si>
    <t>See response to AG-KIUC 2-54 pdf p.22 for support for this amount.</t>
  </si>
  <si>
    <t>pdf p.1</t>
  </si>
  <si>
    <t>pdf p.3</t>
  </si>
  <si>
    <t>pdf p.2</t>
  </si>
  <si>
    <t>Annual Pension Expense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</si>
</sst>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0_);\(0\)"/>
    <numFmt numFmtId="166" formatCode="0_);[Red]\(0\)"/>
    <numFmt numFmtId="167" formatCode="_(&quot;$&quot;* #,##0_);_(&quot;$&quot;* \(#,##0\);_(&quot;$&quot;* &quot;-&quot;??_);_(@_)"/>
    <numFmt numFmtId="168" formatCode="_(* #,##0_);_(* \(#,##0\);_(* &quot;-&quot;??_);_(@_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ourier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37" fontId="0" fillId="0" borderId="0"/>
    <xf numFmtId="0" fontId="3" fillId="0" borderId="0"/>
    <xf numFmtId="0" fontId="7" fillId="0" borderId="0"/>
    <xf numFmtId="0" fontId="8" fillId="0" borderId="0"/>
    <xf numFmtId="0" fontId="2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8">
    <xf numFmtId="37" fontId="0" fillId="0" borderId="0" xfId="0"/>
    <xf numFmtId="164" fontId="5" fillId="0" borderId="0" xfId="1" applyNumberFormat="1" applyFont="1" applyAlignment="1">
      <alignment horizontal="left"/>
    </xf>
    <xf numFmtId="49" fontId="6" fillId="0" borderId="0" xfId="0" applyNumberFormat="1" applyFont="1" applyAlignment="1">
      <alignment horizontal="right" wrapText="1"/>
    </xf>
    <xf numFmtId="164" fontId="2" fillId="0" borderId="0" xfId="3" applyNumberFormat="1" applyFont="1" applyAlignment="1">
      <alignment horizontal="left"/>
    </xf>
    <xf numFmtId="164" fontId="2" fillId="0" borderId="0" xfId="3" applyNumberFormat="1" applyFont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4" fontId="6" fillId="0" borderId="0" xfId="0" applyNumberFormat="1" applyFont="1"/>
    <xf numFmtId="37" fontId="6" fillId="0" borderId="0" xfId="0" applyFont="1"/>
    <xf numFmtId="165" fontId="6" fillId="0" borderId="0" xfId="0" applyNumberFormat="1" applyFont="1"/>
    <xf numFmtId="164" fontId="6" fillId="4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164" fontId="5" fillId="0" borderId="0" xfId="3" applyNumberFormat="1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4" fillId="0" borderId="0" xfId="1" applyNumberFormat="1" applyFont="1" applyAlignment="1">
      <alignment horizontal="left"/>
    </xf>
    <xf numFmtId="49" fontId="5" fillId="0" borderId="0" xfId="2" applyNumberFormat="1" applyFont="1" applyAlignment="1">
      <alignment horizontal="right" wrapText="1"/>
    </xf>
    <xf numFmtId="164" fontId="2" fillId="3" borderId="2" xfId="1" applyNumberFormat="1" applyFont="1" applyFill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37" fontId="4" fillId="0" borderId="0" xfId="0" applyFont="1"/>
    <xf numFmtId="164" fontId="4" fillId="0" borderId="0" xfId="1" applyNumberFormat="1" applyFont="1" applyFill="1" applyAlignment="1">
      <alignment horizontal="left"/>
    </xf>
    <xf numFmtId="37" fontId="6" fillId="2" borderId="4" xfId="0" applyFont="1" applyFill="1" applyBorder="1"/>
    <xf numFmtId="37" fontId="6" fillId="0" borderId="0" xfId="0" applyFont="1" applyAlignment="1">
      <alignment horizontal="right"/>
    </xf>
    <xf numFmtId="164" fontId="6" fillId="6" borderId="0" xfId="0" applyNumberFormat="1" applyFont="1" applyFill="1" applyAlignment="1">
      <alignment horizontal="right"/>
    </xf>
    <xf numFmtId="37" fontId="6" fillId="6" borderId="0" xfId="0" applyFont="1" applyFill="1"/>
    <xf numFmtId="37" fontId="6" fillId="0" borderId="0" xfId="0" applyFont="1" applyFill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37" fontId="6" fillId="0" borderId="0" xfId="0" applyFont="1" applyBorder="1"/>
    <xf numFmtId="37" fontId="6" fillId="7" borderId="0" xfId="0" applyFont="1" applyFill="1"/>
    <xf numFmtId="37" fontId="6" fillId="7" borderId="4" xfId="0" applyFont="1" applyFill="1" applyBorder="1"/>
    <xf numFmtId="164" fontId="2" fillId="0" borderId="0" xfId="4" applyNumberFormat="1" applyAlignment="1">
      <alignment horizontal="right"/>
    </xf>
    <xf numFmtId="164" fontId="1" fillId="0" borderId="0" xfId="1" applyNumberFormat="1" applyFont="1" applyAlignment="1">
      <alignment horizontal="right"/>
    </xf>
    <xf numFmtId="39" fontId="6" fillId="0" borderId="0" xfId="0" applyNumberFormat="1" applyFont="1"/>
    <xf numFmtId="37" fontId="11" fillId="0" borderId="0" xfId="0" applyFont="1"/>
    <xf numFmtId="37" fontId="12" fillId="0" borderId="0" xfId="0" applyFont="1"/>
    <xf numFmtId="37" fontId="13" fillId="0" borderId="5" xfId="0" applyFont="1" applyBorder="1" applyAlignment="1">
      <alignment horizontal="left" indent="1"/>
    </xf>
    <xf numFmtId="167" fontId="13" fillId="0" borderId="5" xfId="6" applyNumberFormat="1" applyFont="1" applyBorder="1"/>
    <xf numFmtId="167" fontId="13" fillId="0" borderId="5" xfId="0" applyNumberFormat="1" applyFont="1" applyBorder="1"/>
    <xf numFmtId="168" fontId="13" fillId="0" borderId="5" xfId="5" applyNumberFormat="1" applyFont="1" applyBorder="1"/>
    <xf numFmtId="37" fontId="13" fillId="0" borderId="0" xfId="0" applyFont="1"/>
    <xf numFmtId="0" fontId="13" fillId="0" borderId="0" xfId="0" applyNumberFormat="1" applyFont="1"/>
    <xf numFmtId="37" fontId="14" fillId="0" borderId="0" xfId="0" applyFont="1"/>
    <xf numFmtId="37" fontId="9" fillId="0" borderId="3" xfId="0" applyFont="1" applyBorder="1" applyAlignment="1">
      <alignment horizontal="center"/>
    </xf>
    <xf numFmtId="37" fontId="12" fillId="0" borderId="0" xfId="0" applyFont="1" applyAlignment="1">
      <alignment horizontal="left" wrapText="1"/>
    </xf>
    <xf numFmtId="37" fontId="13" fillId="0" borderId="5" xfId="0" applyFont="1" applyBorder="1" applyAlignment="1">
      <alignment horizontal="center" wrapText="1"/>
    </xf>
    <xf numFmtId="37" fontId="13" fillId="0" borderId="5" xfId="0" applyFont="1" applyBorder="1" applyAlignment="1">
      <alignment horizontal="center"/>
    </xf>
  </cellXfs>
  <cellStyles count="7">
    <cellStyle name="Comma" xfId="5" builtinId="3"/>
    <cellStyle name="Currency" xfId="6" builtinId="4"/>
    <cellStyle name="Normal" xfId="0" builtinId="0"/>
    <cellStyle name="Normal 46" xfId="2" xr:uid="{E8BF1DB4-0896-48A8-8F85-80F2F895F18E}"/>
    <cellStyle name="Normal 49 2" xfId="3" xr:uid="{A998A41B-27A1-4DB8-9809-30BE2E3702EF}"/>
    <cellStyle name="Normal 49 4" xfId="4" xr:uid="{2B03CECE-0D14-42D9-92B0-BA3E26B445D2}"/>
    <cellStyle name="Normal 49 4 4" xfId="1" xr:uid="{2716842B-50BF-420B-8F87-9B70EF5A2656}"/>
  </cellStyles>
  <dxfs count="0"/>
  <tableStyles count="0" defaultTableStyle="TableStyleMedium2" defaultPivotStyle="PivotStyleLight16"/>
  <colors>
    <mruColors>
      <color rgb="FFFFDDDE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30</xdr:row>
      <xdr:rowOff>66675</xdr:rowOff>
    </xdr:from>
    <xdr:to>
      <xdr:col>3</xdr:col>
      <xdr:colOff>238125</xdr:colOff>
      <xdr:row>30</xdr:row>
      <xdr:rowOff>169211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E69039CF-5371-4B5F-9A64-EC8212EE9527}"/>
            </a:ext>
          </a:extLst>
        </xdr:cNvPr>
        <xdr:cNvCxnSpPr/>
      </xdr:nvCxnSpPr>
      <xdr:spPr>
        <a:xfrm flipH="1" flipV="1">
          <a:off x="4600575" y="5410200"/>
          <a:ext cx="85725" cy="1025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30</xdr:row>
      <xdr:rowOff>47625</xdr:rowOff>
    </xdr:from>
    <xdr:to>
      <xdr:col>6</xdr:col>
      <xdr:colOff>190500</xdr:colOff>
      <xdr:row>30</xdr:row>
      <xdr:rowOff>159686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186D0AA-AAC3-4236-83F7-D52E5BC5EA0C}"/>
            </a:ext>
          </a:extLst>
        </xdr:cNvPr>
        <xdr:cNvCxnSpPr/>
      </xdr:nvCxnSpPr>
      <xdr:spPr>
        <a:xfrm flipH="1" flipV="1">
          <a:off x="5943600" y="5391150"/>
          <a:ext cx="66675" cy="1120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16</xdr:row>
      <xdr:rowOff>85725</xdr:rowOff>
    </xdr:from>
    <xdr:to>
      <xdr:col>2</xdr:col>
      <xdr:colOff>400050</xdr:colOff>
      <xdr:row>17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3FA6829-57E1-44D5-AABD-BFAE01D3F4F7}"/>
            </a:ext>
          </a:extLst>
        </xdr:cNvPr>
        <xdr:cNvCxnSpPr/>
      </xdr:nvCxnSpPr>
      <xdr:spPr>
        <a:xfrm>
          <a:off x="3867150" y="2762250"/>
          <a:ext cx="76200" cy="152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18</xdr:row>
      <xdr:rowOff>38100</xdr:rowOff>
    </xdr:from>
    <xdr:to>
      <xdr:col>2</xdr:col>
      <xdr:colOff>400050</xdr:colOff>
      <xdr:row>18</xdr:row>
      <xdr:rowOff>180975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D50F427-EB36-414F-9E71-0A77408D997C}"/>
            </a:ext>
          </a:extLst>
        </xdr:cNvPr>
        <xdr:cNvCxnSpPr/>
      </xdr:nvCxnSpPr>
      <xdr:spPr>
        <a:xfrm>
          <a:off x="3857625" y="3105150"/>
          <a:ext cx="85725" cy="142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315057</xdr:colOff>
      <xdr:row>9</xdr:row>
      <xdr:rowOff>29307</xdr:rowOff>
    </xdr:from>
    <xdr:to>
      <xdr:col>2</xdr:col>
      <xdr:colOff>322384</xdr:colOff>
      <xdr:row>10</xdr:row>
      <xdr:rowOff>21980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3DFA5A8-19BC-4588-9B50-9D926CD61E75}"/>
            </a:ext>
          </a:extLst>
        </xdr:cNvPr>
        <xdr:cNvCxnSpPr/>
      </xdr:nvCxnSpPr>
      <xdr:spPr>
        <a:xfrm flipH="1">
          <a:off x="3861288" y="1370134"/>
          <a:ext cx="7327" cy="1831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183173</xdr:colOff>
      <xdr:row>30</xdr:row>
      <xdr:rowOff>21980</xdr:rowOff>
    </xdr:from>
    <xdr:to>
      <xdr:col>2</xdr:col>
      <xdr:colOff>188303</xdr:colOff>
      <xdr:row>30</xdr:row>
      <xdr:rowOff>168478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12479A99-0916-425C-AA41-D5D929404B11}"/>
            </a:ext>
          </a:extLst>
        </xdr:cNvPr>
        <xdr:cNvCxnSpPr/>
      </xdr:nvCxnSpPr>
      <xdr:spPr>
        <a:xfrm flipH="1" flipV="1">
          <a:off x="3729404" y="5363307"/>
          <a:ext cx="5130" cy="1464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153865</xdr:colOff>
      <xdr:row>23</xdr:row>
      <xdr:rowOff>146538</xdr:rowOff>
    </xdr:from>
    <xdr:to>
      <xdr:col>2</xdr:col>
      <xdr:colOff>153865</xdr:colOff>
      <xdr:row>27</xdr:row>
      <xdr:rowOff>134632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1000A7F1-88C8-4807-B6EA-5F4170D85E83}"/>
            </a:ext>
          </a:extLst>
        </xdr:cNvPr>
        <xdr:cNvCxnSpPr/>
      </xdr:nvCxnSpPr>
      <xdr:spPr>
        <a:xfrm>
          <a:off x="3700096" y="4154365"/>
          <a:ext cx="0" cy="940594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139211</xdr:colOff>
      <xdr:row>22</xdr:row>
      <xdr:rowOff>139944</xdr:rowOff>
    </xdr:from>
    <xdr:ext cx="620876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9377D49-38DF-4C82-A2F9-DAAB8A744156}"/>
            </a:ext>
          </a:extLst>
        </xdr:cNvPr>
        <xdr:cNvSpPr txBox="1"/>
      </xdr:nvSpPr>
      <xdr:spPr>
        <a:xfrm>
          <a:off x="3679336" y="4529382"/>
          <a:ext cx="6208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pdf p.2 </a:t>
          </a:r>
        </a:p>
      </xdr:txBody>
    </xdr:sp>
    <xdr:clientData/>
  </xdr:oneCellAnchor>
  <xdr:twoCellAnchor>
    <xdr:from>
      <xdr:col>2</xdr:col>
      <xdr:colOff>153865</xdr:colOff>
      <xdr:row>10</xdr:row>
      <xdr:rowOff>21981</xdr:rowOff>
    </xdr:from>
    <xdr:to>
      <xdr:col>2</xdr:col>
      <xdr:colOff>161192</xdr:colOff>
      <xdr:row>11</xdr:row>
      <xdr:rowOff>14654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23AB15E4-8344-4267-9D62-680810AAFE73}"/>
            </a:ext>
          </a:extLst>
        </xdr:cNvPr>
        <xdr:cNvCxnSpPr/>
      </xdr:nvCxnSpPr>
      <xdr:spPr>
        <a:xfrm flipH="1">
          <a:off x="3700096" y="1553308"/>
          <a:ext cx="7327" cy="1831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212480</xdr:colOff>
      <xdr:row>38</xdr:row>
      <xdr:rowOff>21981</xdr:rowOff>
    </xdr:from>
    <xdr:to>
      <xdr:col>2</xdr:col>
      <xdr:colOff>217610</xdr:colOff>
      <xdr:row>38</xdr:row>
      <xdr:rowOff>168479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F57D7DBF-EBAB-4DA9-8879-24B6528618C1}"/>
            </a:ext>
          </a:extLst>
        </xdr:cNvPr>
        <xdr:cNvCxnSpPr/>
      </xdr:nvCxnSpPr>
      <xdr:spPr>
        <a:xfrm flipH="1" flipV="1">
          <a:off x="3758711" y="6696808"/>
          <a:ext cx="5130" cy="1464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7938</xdr:colOff>
      <xdr:row>40</xdr:row>
      <xdr:rowOff>39687</xdr:rowOff>
    </xdr:from>
    <xdr:to>
      <xdr:col>5</xdr:col>
      <xdr:colOff>841375</xdr:colOff>
      <xdr:row>44</xdr:row>
      <xdr:rowOff>182562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10728BD-493B-4244-8CC5-A3F11D253D1D}"/>
            </a:ext>
          </a:extLst>
        </xdr:cNvPr>
        <xdr:cNvSpPr txBox="1"/>
      </xdr:nvSpPr>
      <xdr:spPr>
        <a:xfrm>
          <a:off x="833438" y="8048625"/>
          <a:ext cx="608012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** Note: Service Cost, Interest Cost &amp; EROA are tracked in FERC 184 accounts during the year and are only closed to the prepaid or liability balance at year end; therefore they are not included in August actual amounts for FERC 128.  However, for forecasting purposes,</a:t>
          </a:r>
          <a:r>
            <a:rPr lang="en-US" sz="1100" baseline="0">
              <a:solidFill>
                <a:srgbClr val="FF0000"/>
              </a:solidFill>
            </a:rPr>
            <a:t> they are closed to either the prepaid or liability balance on a monthly basis.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79374</xdr:colOff>
      <xdr:row>25</xdr:row>
      <xdr:rowOff>39687</xdr:rowOff>
    </xdr:from>
    <xdr:to>
      <xdr:col>4</xdr:col>
      <xdr:colOff>79375</xdr:colOff>
      <xdr:row>27</xdr:row>
      <xdr:rowOff>123031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39EDE1D2-5601-450D-A9B4-6BA38C1F3E32}"/>
            </a:ext>
          </a:extLst>
        </xdr:cNvPr>
        <xdr:cNvCxnSpPr/>
      </xdr:nvCxnSpPr>
      <xdr:spPr>
        <a:xfrm flipH="1">
          <a:off x="5341937" y="5222875"/>
          <a:ext cx="1" cy="464344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87312</xdr:colOff>
      <xdr:row>25</xdr:row>
      <xdr:rowOff>39687</xdr:rowOff>
    </xdr:from>
    <xdr:to>
      <xdr:col>7</xdr:col>
      <xdr:colOff>87313</xdr:colOff>
      <xdr:row>27</xdr:row>
      <xdr:rowOff>123031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2D25D50E-75AE-4EE5-AE99-3D0131856B07}"/>
            </a:ext>
          </a:extLst>
        </xdr:cNvPr>
        <xdr:cNvCxnSpPr/>
      </xdr:nvCxnSpPr>
      <xdr:spPr>
        <a:xfrm flipH="1">
          <a:off x="7461250" y="5222875"/>
          <a:ext cx="1" cy="464344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388938</xdr:colOff>
      <xdr:row>3</xdr:row>
      <xdr:rowOff>134938</xdr:rowOff>
    </xdr:from>
    <xdr:to>
      <xdr:col>2</xdr:col>
      <xdr:colOff>396265</xdr:colOff>
      <xdr:row>4</xdr:row>
      <xdr:rowOff>119673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8549885C-9947-41BF-9A42-2FACA2554A30}"/>
            </a:ext>
          </a:extLst>
        </xdr:cNvPr>
        <xdr:cNvCxnSpPr/>
      </xdr:nvCxnSpPr>
      <xdr:spPr>
        <a:xfrm flipH="1">
          <a:off x="3929063" y="896938"/>
          <a:ext cx="7327" cy="1831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190499</xdr:colOff>
      <xdr:row>3</xdr:row>
      <xdr:rowOff>134938</xdr:rowOff>
    </xdr:from>
    <xdr:to>
      <xdr:col>8</xdr:col>
      <xdr:colOff>261327</xdr:colOff>
      <xdr:row>4</xdr:row>
      <xdr:rowOff>119062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9669762D-2922-4E8F-8203-810826794DF1}"/>
            </a:ext>
          </a:extLst>
        </xdr:cNvPr>
        <xdr:cNvCxnSpPr/>
      </xdr:nvCxnSpPr>
      <xdr:spPr>
        <a:xfrm flipH="1">
          <a:off x="8247062" y="896938"/>
          <a:ext cx="70828" cy="1825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71438</xdr:colOff>
      <xdr:row>3</xdr:row>
      <xdr:rowOff>134938</xdr:rowOff>
    </xdr:from>
    <xdr:to>
      <xdr:col>12</xdr:col>
      <xdr:colOff>181953</xdr:colOff>
      <xdr:row>4</xdr:row>
      <xdr:rowOff>95250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AEC56F86-7DEC-4F38-A3E3-9B75AF7ED5C9}"/>
            </a:ext>
          </a:extLst>
        </xdr:cNvPr>
        <xdr:cNvCxnSpPr/>
      </xdr:nvCxnSpPr>
      <xdr:spPr>
        <a:xfrm flipH="1">
          <a:off x="10993438" y="896938"/>
          <a:ext cx="110515" cy="1587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103187</xdr:colOff>
      <xdr:row>3</xdr:row>
      <xdr:rowOff>142875</xdr:rowOff>
    </xdr:from>
    <xdr:to>
      <xdr:col>14</xdr:col>
      <xdr:colOff>174015</xdr:colOff>
      <xdr:row>4</xdr:row>
      <xdr:rowOff>126999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10EA60AD-33E8-4D43-8C77-82D93DC16B25}"/>
            </a:ext>
          </a:extLst>
        </xdr:cNvPr>
        <xdr:cNvCxnSpPr/>
      </xdr:nvCxnSpPr>
      <xdr:spPr>
        <a:xfrm flipH="1">
          <a:off x="12390437" y="904875"/>
          <a:ext cx="70828" cy="1825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341312</xdr:colOff>
      <xdr:row>11</xdr:row>
      <xdr:rowOff>31750</xdr:rowOff>
    </xdr:from>
    <xdr:to>
      <xdr:col>2</xdr:col>
      <xdr:colOff>346442</xdr:colOff>
      <xdr:row>11</xdr:row>
      <xdr:rowOff>178248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2C6D9E69-BD22-47CA-AB2E-108E1783EC35}"/>
            </a:ext>
          </a:extLst>
        </xdr:cNvPr>
        <xdr:cNvCxnSpPr/>
      </xdr:nvCxnSpPr>
      <xdr:spPr>
        <a:xfrm flipH="1" flipV="1">
          <a:off x="3881437" y="2325688"/>
          <a:ext cx="5130" cy="1464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886192</xdr:colOff>
      <xdr:row>15</xdr:row>
      <xdr:rowOff>39687</xdr:rowOff>
    </xdr:from>
    <xdr:to>
      <xdr:col>3</xdr:col>
      <xdr:colOff>111125</xdr:colOff>
      <xdr:row>15</xdr:row>
      <xdr:rowOff>162373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29965367-9742-472C-945D-66E8A4AA3495}"/>
            </a:ext>
          </a:extLst>
        </xdr:cNvPr>
        <xdr:cNvCxnSpPr/>
      </xdr:nvCxnSpPr>
      <xdr:spPr>
        <a:xfrm flipV="1">
          <a:off x="4426317" y="3095625"/>
          <a:ext cx="129808" cy="12268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</xdr:row>
      <xdr:rowOff>63500</xdr:rowOff>
    </xdr:from>
    <xdr:to>
      <xdr:col>3</xdr:col>
      <xdr:colOff>142875</xdr:colOff>
      <xdr:row>17</xdr:row>
      <xdr:rowOff>122686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E9C8B957-B288-4688-BE2D-C8F22E70031E}"/>
            </a:ext>
          </a:extLst>
        </xdr:cNvPr>
        <xdr:cNvCxnSpPr/>
      </xdr:nvCxnSpPr>
      <xdr:spPr>
        <a:xfrm flipV="1">
          <a:off x="4445000" y="3500438"/>
          <a:ext cx="142875" cy="5918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896937</xdr:colOff>
      <xdr:row>20</xdr:row>
      <xdr:rowOff>79375</xdr:rowOff>
    </xdr:from>
    <xdr:to>
      <xdr:col>3</xdr:col>
      <xdr:colOff>142875</xdr:colOff>
      <xdr:row>20</xdr:row>
      <xdr:rowOff>154436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1B267508-0865-4D5F-A5DA-83CDECEF09A5}"/>
            </a:ext>
          </a:extLst>
        </xdr:cNvPr>
        <xdr:cNvCxnSpPr/>
      </xdr:nvCxnSpPr>
      <xdr:spPr>
        <a:xfrm flipV="1">
          <a:off x="4437062" y="4087813"/>
          <a:ext cx="150813" cy="750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Leveraged%20Finance/Diversified%20Industries/Manufacturing%20and%20Ind.%20Tech/P&amp;L%20Coal/P&amp;L%20Coal%202002%20Deal/Credit/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Inv_grad/Energy/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Energy%20Services/Reporting/2014%20Reporting/02%20February%202014/Gen%20%20Services/Revised%20Gen%20Services%20Feb%20Accru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DEBT%20JOURNAL%20ENTRIES/2013/12-%20Dec%202013/KU/J043-0110-1213%20AMORT%20EXP%20AND%20LOSS%20ON%20DEBTwith%20error%20correc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5628-FE04-487B-AEA3-3C2D46E4E704}">
  <dimension ref="A1:T46"/>
  <sheetViews>
    <sheetView view="pageBreakPreview" zoomScale="60" zoomScaleNormal="120" workbookViewId="0">
      <selection activeCell="B32" sqref="B32"/>
    </sheetView>
  </sheetViews>
  <sheetFormatPr defaultRowHeight="14.5" x14ac:dyDescent="0.35"/>
  <cols>
    <col min="1" max="1" width="10.83203125" style="8" bestFit="1" customWidth="1"/>
    <col min="2" max="2" width="35.58203125" style="8" bestFit="1" customWidth="1"/>
    <col min="3" max="3" width="11.83203125" style="8" bestFit="1" customWidth="1"/>
    <col min="4" max="4" width="10.75" style="8" customWidth="1"/>
    <col min="5" max="5" width="9.25" style="8" bestFit="1" customWidth="1"/>
    <col min="6" max="6" width="9.5" style="8" bestFit="1" customWidth="1"/>
    <col min="7" max="8" width="9" style="8"/>
    <col min="9" max="9" width="10.75" style="8" bestFit="1" customWidth="1"/>
    <col min="10" max="15" width="9" style="8"/>
    <col min="16" max="16" width="2.5" style="8" customWidth="1"/>
    <col min="17" max="17" width="12.75" style="8" bestFit="1" customWidth="1"/>
    <col min="18" max="18" width="9" style="8"/>
  </cols>
  <sheetData>
    <row r="1" spans="1:20" x14ac:dyDescent="0.35">
      <c r="A1" s="1" t="s">
        <v>0</v>
      </c>
      <c r="S1" s="8"/>
      <c r="T1" s="8"/>
    </row>
    <row r="2" spans="1:20" ht="29" x14ac:dyDescent="0.35"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Q2" s="17" t="s">
        <v>37</v>
      </c>
      <c r="S2" s="8"/>
      <c r="T2" s="8"/>
    </row>
    <row r="3" spans="1:20" x14ac:dyDescent="0.35">
      <c r="B3" s="3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17"/>
      <c r="S3" s="8"/>
      <c r="T3" s="8"/>
    </row>
    <row r="4" spans="1:20" ht="15" thickBot="1" x14ac:dyDescent="0.4">
      <c r="B4" s="4" t="s">
        <v>15</v>
      </c>
      <c r="C4" s="5">
        <v>30690.207859999999</v>
      </c>
      <c r="D4" s="6">
        <v>31690.207859999999</v>
      </c>
      <c r="E4" s="6">
        <v>30690.207859999999</v>
      </c>
      <c r="F4" s="6">
        <v>30690.207859999999</v>
      </c>
      <c r="G4" s="6">
        <v>28539.92786</v>
      </c>
      <c r="H4" s="6">
        <v>27539.92786</v>
      </c>
      <c r="I4" s="5">
        <v>28539.92786</v>
      </c>
      <c r="J4" s="6">
        <v>29273.061526666599</v>
      </c>
      <c r="K4" s="6">
        <v>30006.1951933333</v>
      </c>
      <c r="L4" s="6">
        <v>30739.328860000001</v>
      </c>
      <c r="M4" s="5">
        <v>31472.462526666601</v>
      </c>
      <c r="N4" s="6">
        <v>34198.2396933333</v>
      </c>
      <c r="O4" s="5">
        <v>34924.016860000003</v>
      </c>
      <c r="Q4" s="18">
        <f>SUM(C4:O4)/13</f>
        <v>30691.839975384602</v>
      </c>
      <c r="S4" s="8"/>
      <c r="T4" s="8"/>
    </row>
    <row r="5" spans="1:20" x14ac:dyDescent="0.35">
      <c r="Q5" s="8" t="s">
        <v>16</v>
      </c>
      <c r="S5" s="8"/>
      <c r="T5" s="8"/>
    </row>
    <row r="6" spans="1:20" x14ac:dyDescent="0.35">
      <c r="S6" s="8"/>
      <c r="T6" s="8"/>
    </row>
    <row r="7" spans="1:20" x14ac:dyDescent="0.35">
      <c r="A7" s="44" t="s">
        <v>35</v>
      </c>
      <c r="B7" s="44"/>
      <c r="C7" s="44"/>
      <c r="S7" s="8"/>
      <c r="T7" s="8"/>
    </row>
    <row r="8" spans="1:20" x14ac:dyDescent="0.35">
      <c r="S8" s="8"/>
      <c r="T8" s="8"/>
    </row>
    <row r="9" spans="1:20" x14ac:dyDescent="0.35">
      <c r="A9" s="7">
        <v>43466</v>
      </c>
      <c r="B9" s="7" t="s">
        <v>17</v>
      </c>
      <c r="C9" s="8">
        <v>-1498.579</v>
      </c>
      <c r="D9" s="21" t="s">
        <v>56</v>
      </c>
      <c r="Q9" s="19"/>
      <c r="S9" s="8"/>
      <c r="T9" s="8"/>
    </row>
    <row r="10" spans="1:20" x14ac:dyDescent="0.35">
      <c r="A10" s="9">
        <v>2019</v>
      </c>
      <c r="B10" s="8" t="s">
        <v>18</v>
      </c>
      <c r="C10" s="26">
        <f>-C31</f>
        <v>7944.2719999999972</v>
      </c>
      <c r="I10" s="29"/>
      <c r="Q10" s="20"/>
      <c r="S10" s="8"/>
      <c r="T10" s="8"/>
    </row>
    <row r="11" spans="1:20" x14ac:dyDescent="0.35">
      <c r="A11" s="9">
        <v>2019</v>
      </c>
      <c r="B11" s="8" t="s">
        <v>19</v>
      </c>
      <c r="C11" s="30">
        <f>C39</f>
        <v>24244.512879999995</v>
      </c>
      <c r="I11" s="29"/>
      <c r="S11" s="8"/>
      <c r="T11" s="8"/>
    </row>
    <row r="12" spans="1:20" x14ac:dyDescent="0.35">
      <c r="A12" s="7">
        <v>43830</v>
      </c>
      <c r="B12" s="7" t="s">
        <v>17</v>
      </c>
      <c r="C12" s="23">
        <f>SUM(C9:C11)</f>
        <v>30690.205879999994</v>
      </c>
      <c r="D12" s="35" t="s">
        <v>52</v>
      </c>
      <c r="I12" s="29"/>
      <c r="S12" s="8"/>
      <c r="T12" s="8"/>
    </row>
    <row r="13" spans="1:20" x14ac:dyDescent="0.35">
      <c r="A13" s="9">
        <v>2020</v>
      </c>
      <c r="B13" s="8" t="s">
        <v>18</v>
      </c>
      <c r="C13" s="8">
        <v>0</v>
      </c>
      <c r="D13" s="21" t="s">
        <v>20</v>
      </c>
      <c r="I13" s="29"/>
      <c r="S13" s="8"/>
      <c r="T13" s="8"/>
    </row>
    <row r="14" spans="1:20" x14ac:dyDescent="0.35">
      <c r="A14" s="9">
        <v>2020</v>
      </c>
      <c r="B14" s="8" t="s">
        <v>19</v>
      </c>
      <c r="C14" s="8">
        <v>-3150.28</v>
      </c>
      <c r="D14" s="35" t="s">
        <v>53</v>
      </c>
      <c r="F14" s="34"/>
      <c r="S14" s="8"/>
      <c r="T14" s="8"/>
    </row>
    <row r="15" spans="1:20" x14ac:dyDescent="0.35">
      <c r="A15" s="9">
        <v>2020</v>
      </c>
      <c r="B15" s="8" t="s">
        <v>21</v>
      </c>
      <c r="C15" s="8">
        <v>1000</v>
      </c>
      <c r="D15" s="35" t="s">
        <v>54</v>
      </c>
      <c r="F15" s="34"/>
      <c r="S15" s="8"/>
      <c r="T15" s="8"/>
    </row>
    <row r="16" spans="1:20" x14ac:dyDescent="0.35">
      <c r="A16" s="7">
        <v>44074</v>
      </c>
      <c r="B16" s="7" t="s">
        <v>17</v>
      </c>
      <c r="C16" s="23">
        <f>SUM(C12:C15)</f>
        <v>28539.925879999995</v>
      </c>
      <c r="D16" s="35"/>
      <c r="S16" s="8"/>
      <c r="T16" s="8"/>
    </row>
    <row r="17" spans="1:20" x14ac:dyDescent="0.35">
      <c r="A17" s="9">
        <v>2020</v>
      </c>
      <c r="B17" s="8" t="s">
        <v>18</v>
      </c>
      <c r="C17" s="10">
        <f>-D31</f>
        <v>2932.5346666666665</v>
      </c>
      <c r="D17" s="21" t="s">
        <v>20</v>
      </c>
      <c r="S17" s="8"/>
      <c r="T17" s="8"/>
    </row>
    <row r="18" spans="1:20" ht="15" customHeight="1" x14ac:dyDescent="0.35">
      <c r="A18" s="7">
        <v>44196</v>
      </c>
      <c r="B18" s="7" t="s">
        <v>17</v>
      </c>
      <c r="C18" s="23">
        <f>SUM(C16:C17)</f>
        <v>31472.460546666662</v>
      </c>
      <c r="F18" s="34"/>
      <c r="S18" s="8"/>
      <c r="T18" s="8"/>
    </row>
    <row r="19" spans="1:20" x14ac:dyDescent="0.35">
      <c r="A19" s="9">
        <v>2021</v>
      </c>
      <c r="B19" s="8" t="s">
        <v>18</v>
      </c>
      <c r="C19" s="11">
        <f>-G31</f>
        <v>1451.5543333333335</v>
      </c>
      <c r="D19" s="21" t="s">
        <v>20</v>
      </c>
      <c r="S19" s="8"/>
      <c r="T19" s="8"/>
    </row>
    <row r="20" spans="1:20" x14ac:dyDescent="0.35">
      <c r="A20" s="9">
        <v>2021</v>
      </c>
      <c r="B20" s="8" t="s">
        <v>21</v>
      </c>
      <c r="C20" s="8">
        <v>2000</v>
      </c>
      <c r="D20" s="36" t="s">
        <v>55</v>
      </c>
      <c r="S20" s="8"/>
      <c r="T20" s="8"/>
    </row>
    <row r="21" spans="1:20" x14ac:dyDescent="0.35">
      <c r="A21" s="7">
        <v>44255</v>
      </c>
      <c r="B21" s="7" t="s">
        <v>17</v>
      </c>
      <c r="C21" s="23">
        <f>SUM(C18:C20)</f>
        <v>34924.014879999995</v>
      </c>
      <c r="S21" s="8"/>
      <c r="T21" s="8"/>
    </row>
    <row r="22" spans="1:20" x14ac:dyDescent="0.35">
      <c r="S22" s="8"/>
      <c r="T22" s="8"/>
    </row>
    <row r="23" spans="1:20" ht="11.25" customHeight="1" x14ac:dyDescent="0.35">
      <c r="S23" s="8"/>
      <c r="T23" s="8"/>
    </row>
    <row r="24" spans="1:20" ht="36" customHeight="1" x14ac:dyDescent="0.35">
      <c r="A24" s="12"/>
      <c r="B24" s="12" t="s">
        <v>22</v>
      </c>
      <c r="C24" s="27" t="s">
        <v>29</v>
      </c>
      <c r="D24" s="13" t="s">
        <v>38</v>
      </c>
      <c r="E24" s="45" t="s">
        <v>39</v>
      </c>
      <c r="F24" s="45"/>
      <c r="G24" s="13" t="s">
        <v>28</v>
      </c>
      <c r="H24" s="45" t="s">
        <v>40</v>
      </c>
      <c r="I24" s="45"/>
      <c r="S24" s="8"/>
      <c r="T24" s="8"/>
    </row>
    <row r="25" spans="1:20" x14ac:dyDescent="0.35">
      <c r="A25" s="12"/>
      <c r="B25" s="12"/>
      <c r="C25" s="28">
        <v>2019</v>
      </c>
      <c r="D25" s="14">
        <v>2020</v>
      </c>
      <c r="E25" s="45"/>
      <c r="F25" s="45"/>
      <c r="G25" s="14">
        <v>2021</v>
      </c>
      <c r="H25" s="45"/>
      <c r="I25" s="45"/>
      <c r="S25" s="8"/>
      <c r="T25" s="8"/>
    </row>
    <row r="26" spans="1:20" x14ac:dyDescent="0.35">
      <c r="A26" s="19"/>
      <c r="B26" s="19" t="s">
        <v>23</v>
      </c>
      <c r="C26" s="13">
        <v>6397.451</v>
      </c>
      <c r="D26" s="13">
        <v>6753.0919999999996</v>
      </c>
      <c r="E26" s="36"/>
      <c r="G26" s="13">
        <v>6608.02</v>
      </c>
      <c r="J26" s="21"/>
      <c r="S26" s="8"/>
      <c r="T26" s="8"/>
    </row>
    <row r="27" spans="1:20" x14ac:dyDescent="0.35">
      <c r="A27" s="19"/>
      <c r="B27" s="19" t="s">
        <v>24</v>
      </c>
      <c r="C27" s="13">
        <v>16786.008000000002</v>
      </c>
      <c r="D27" s="13">
        <v>14624.674999999999</v>
      </c>
      <c r="E27" s="21"/>
      <c r="G27" s="13">
        <v>13751.864</v>
      </c>
      <c r="J27" s="21"/>
      <c r="S27" s="8"/>
      <c r="T27" s="8"/>
    </row>
    <row r="28" spans="1:20" x14ac:dyDescent="0.35">
      <c r="A28" s="19"/>
      <c r="B28" s="19" t="s">
        <v>25</v>
      </c>
      <c r="C28" s="15">
        <v>-31127.731</v>
      </c>
      <c r="D28" s="15">
        <v>-30175.370999999999</v>
      </c>
      <c r="E28" s="21"/>
      <c r="G28" s="15">
        <v>-29069.21</v>
      </c>
      <c r="J28" s="21"/>
      <c r="S28" s="8"/>
      <c r="T28" s="8"/>
    </row>
    <row r="29" spans="1:20" x14ac:dyDescent="0.35">
      <c r="A29" s="19"/>
      <c r="B29" s="19" t="s">
        <v>26</v>
      </c>
      <c r="C29" s="13">
        <f>SUM(C26:C28)</f>
        <v>-7944.2719999999972</v>
      </c>
      <c r="D29" s="13">
        <f>SUM(D26:D28)</f>
        <v>-8797.6039999999994</v>
      </c>
      <c r="G29" s="13">
        <f>SUM(G26:G28)</f>
        <v>-8709.3260000000009</v>
      </c>
      <c r="S29" s="8"/>
      <c r="T29" s="8"/>
    </row>
    <row r="30" spans="1:20" x14ac:dyDescent="0.35">
      <c r="A30" s="19"/>
      <c r="B30" s="33" t="s">
        <v>36</v>
      </c>
      <c r="C30" s="13">
        <v>12</v>
      </c>
      <c r="D30" s="13">
        <v>4</v>
      </c>
      <c r="G30" s="13">
        <v>2</v>
      </c>
      <c r="S30" s="8"/>
      <c r="T30" s="8"/>
    </row>
    <row r="31" spans="1:20" x14ac:dyDescent="0.35">
      <c r="A31" s="19"/>
      <c r="B31" s="19" t="s">
        <v>27</v>
      </c>
      <c r="C31" s="25">
        <f>C29/12*C30</f>
        <v>-7944.2719999999972</v>
      </c>
      <c r="D31" s="10">
        <f>D29/12*D30</f>
        <v>-2932.5346666666665</v>
      </c>
      <c r="G31" s="11">
        <f>G29/12*G30</f>
        <v>-1451.5543333333335</v>
      </c>
      <c r="S31" s="8"/>
      <c r="T31" s="8"/>
    </row>
    <row r="32" spans="1:20" x14ac:dyDescent="0.35">
      <c r="S32" s="8"/>
      <c r="T32" s="8"/>
    </row>
    <row r="33" spans="2:20" x14ac:dyDescent="0.35">
      <c r="S33" s="8"/>
      <c r="T33" s="8"/>
    </row>
    <row r="34" spans="2:20" x14ac:dyDescent="0.35">
      <c r="B34" s="12" t="s">
        <v>32</v>
      </c>
      <c r="C34" s="28">
        <v>2019</v>
      </c>
      <c r="S34" s="8"/>
      <c r="T34" s="8"/>
    </row>
    <row r="35" spans="2:20" x14ac:dyDescent="0.35">
      <c r="B35" s="24" t="s">
        <v>30</v>
      </c>
      <c r="C35" s="8">
        <v>30690.206999999995</v>
      </c>
      <c r="D35" s="35" t="s">
        <v>52</v>
      </c>
    </row>
    <row r="36" spans="2:20" x14ac:dyDescent="0.35">
      <c r="B36" s="24" t="s">
        <v>31</v>
      </c>
      <c r="C36" s="8">
        <v>-704.11212</v>
      </c>
      <c r="D36" s="21" t="s">
        <v>57</v>
      </c>
    </row>
    <row r="37" spans="2:20" x14ac:dyDescent="0.35">
      <c r="B37" s="32" t="s">
        <v>33</v>
      </c>
      <c r="C37" s="8">
        <v>-565.44100000000003</v>
      </c>
      <c r="D37" s="21" t="s">
        <v>58</v>
      </c>
    </row>
    <row r="38" spans="2:20" x14ac:dyDescent="0.35">
      <c r="B38" s="32" t="s">
        <v>34</v>
      </c>
      <c r="C38" s="8">
        <v>-5176.1409999999996</v>
      </c>
      <c r="D38" s="21" t="s">
        <v>58</v>
      </c>
    </row>
    <row r="39" spans="2:20" x14ac:dyDescent="0.35">
      <c r="C39" s="31">
        <f>SUM(C35:C38)</f>
        <v>24244.512879999995</v>
      </c>
    </row>
    <row r="41" spans="2:20" x14ac:dyDescent="0.35">
      <c r="B41" s="22"/>
      <c r="S41" s="8"/>
      <c r="T41" s="8"/>
    </row>
    <row r="42" spans="2:20" x14ac:dyDescent="0.35">
      <c r="B42" s="22"/>
      <c r="S42" s="8"/>
      <c r="T42" s="8"/>
    </row>
    <row r="43" spans="2:20" x14ac:dyDescent="0.35">
      <c r="B43" s="22"/>
      <c r="S43" s="8"/>
      <c r="T43" s="8"/>
    </row>
    <row r="44" spans="2:20" x14ac:dyDescent="0.35">
      <c r="B44" s="22"/>
      <c r="S44" s="8"/>
      <c r="T44" s="8"/>
    </row>
    <row r="45" spans="2:20" x14ac:dyDescent="0.35">
      <c r="B45" s="22"/>
      <c r="S45" s="8"/>
      <c r="T45" s="8"/>
    </row>
    <row r="46" spans="2:20" x14ac:dyDescent="0.35">
      <c r="B46" s="16"/>
      <c r="S46" s="8"/>
      <c r="T46" s="8"/>
    </row>
  </sheetData>
  <mergeCells count="3">
    <mergeCell ref="A7:C7"/>
    <mergeCell ref="E24:F25"/>
    <mergeCell ref="H24:I25"/>
  </mergeCells>
  <pageMargins left="0.7" right="0.7" top="0.75" bottom="0.75" header="0.3" footer="0.3"/>
  <pageSetup scale="46" orientation="portrait" horizontalDpi="90" verticalDpi="90" r:id="rId1"/>
  <headerFooter>
    <oddHeader>&amp;R&amp;"Times New Roman,Bold"&amp;12Case No. 2020-00349
Attachment 1 to Response to DOD-2 Question No. 18b
Page &amp;P of  &amp;N
Arbough and Garrett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B3A1B-03BC-4894-B651-EA145DAC4058}">
  <dimension ref="A1:F32"/>
  <sheetViews>
    <sheetView tabSelected="1" zoomScaleNormal="100" workbookViewId="0">
      <selection activeCell="C36" sqref="C36"/>
    </sheetView>
  </sheetViews>
  <sheetFormatPr defaultRowHeight="13" x14ac:dyDescent="0.3"/>
  <cols>
    <col min="1" max="2" width="9" style="41"/>
    <col min="3" max="3" width="11.83203125" style="41" bestFit="1" customWidth="1"/>
    <col min="4" max="4" width="58.33203125" style="41" bestFit="1" customWidth="1"/>
    <col min="5" max="6" width="11.83203125" style="41" bestFit="1" customWidth="1"/>
    <col min="7" max="7" width="11.83203125" bestFit="1" customWidth="1"/>
  </cols>
  <sheetData>
    <row r="1" spans="1:4" ht="14.5" x14ac:dyDescent="0.35">
      <c r="A1" s="43" t="s">
        <v>59</v>
      </c>
    </row>
    <row r="3" spans="1:4" x14ac:dyDescent="0.3">
      <c r="C3" s="47" t="s">
        <v>51</v>
      </c>
      <c r="D3" s="47"/>
    </row>
    <row r="4" spans="1:4" ht="12" customHeight="1" x14ac:dyDescent="0.3">
      <c r="B4" s="42"/>
      <c r="C4" s="46" t="s">
        <v>48</v>
      </c>
      <c r="D4" s="46" t="s">
        <v>47</v>
      </c>
    </row>
    <row r="5" spans="1:4" ht="12" customHeight="1" x14ac:dyDescent="0.3">
      <c r="C5" s="46"/>
      <c r="D5" s="46"/>
    </row>
    <row r="6" spans="1:4" x14ac:dyDescent="0.3">
      <c r="C6" s="38">
        <v>4326419</v>
      </c>
      <c r="D6" s="37" t="s">
        <v>41</v>
      </c>
    </row>
    <row r="7" spans="1:4" x14ac:dyDescent="0.3">
      <c r="C7" s="40">
        <v>105555</v>
      </c>
      <c r="D7" s="37" t="s">
        <v>42</v>
      </c>
    </row>
    <row r="8" spans="1:4" x14ac:dyDescent="0.3">
      <c r="C8" s="40">
        <v>25906</v>
      </c>
      <c r="D8" s="37" t="s">
        <v>43</v>
      </c>
    </row>
    <row r="9" spans="1:4" x14ac:dyDescent="0.3">
      <c r="C9" s="40">
        <v>-5541740</v>
      </c>
      <c r="D9" s="37" t="s">
        <v>44</v>
      </c>
    </row>
    <row r="10" spans="1:4" x14ac:dyDescent="0.3">
      <c r="C10" s="40">
        <v>4488967</v>
      </c>
      <c r="D10" s="37" t="s">
        <v>45</v>
      </c>
    </row>
    <row r="11" spans="1:4" x14ac:dyDescent="0.3">
      <c r="C11" s="40">
        <v>475461</v>
      </c>
      <c r="D11" s="37" t="s">
        <v>46</v>
      </c>
    </row>
    <row r="12" spans="1:4" x14ac:dyDescent="0.3">
      <c r="C12" s="39">
        <f>SUM(C6:C11)</f>
        <v>3880568</v>
      </c>
      <c r="D12" s="37" t="s">
        <v>48</v>
      </c>
    </row>
    <row r="14" spans="1:4" x14ac:dyDescent="0.3">
      <c r="C14" s="47" t="s">
        <v>49</v>
      </c>
      <c r="D14" s="47"/>
    </row>
    <row r="15" spans="1:4" ht="12" customHeight="1" x14ac:dyDescent="0.3">
      <c r="B15" s="42"/>
      <c r="C15" s="46" t="s">
        <v>48</v>
      </c>
      <c r="D15" s="46" t="s">
        <v>47</v>
      </c>
    </row>
    <row r="16" spans="1:4" ht="12" customHeight="1" x14ac:dyDescent="0.3">
      <c r="C16" s="46"/>
      <c r="D16" s="46"/>
    </row>
    <row r="17" spans="2:4" x14ac:dyDescent="0.3">
      <c r="C17" s="38">
        <v>4599180</v>
      </c>
      <c r="D17" s="37" t="s">
        <v>41</v>
      </c>
    </row>
    <row r="18" spans="2:4" x14ac:dyDescent="0.3">
      <c r="C18" s="40">
        <v>586038</v>
      </c>
      <c r="D18" s="37" t="s">
        <v>42</v>
      </c>
    </row>
    <row r="19" spans="2:4" x14ac:dyDescent="0.3">
      <c r="C19" s="40">
        <v>144718</v>
      </c>
      <c r="D19" s="37" t="s">
        <v>43</v>
      </c>
    </row>
    <row r="20" spans="2:4" x14ac:dyDescent="0.3">
      <c r="C20" s="40">
        <v>-4666358</v>
      </c>
      <c r="D20" s="37" t="s">
        <v>44</v>
      </c>
    </row>
    <row r="21" spans="2:4" x14ac:dyDescent="0.3">
      <c r="C21" s="40">
        <v>5000926</v>
      </c>
      <c r="D21" s="37" t="s">
        <v>45</v>
      </c>
    </row>
    <row r="22" spans="2:4" x14ac:dyDescent="0.3">
      <c r="C22" s="40">
        <v>834952</v>
      </c>
      <c r="D22" s="37" t="s">
        <v>46</v>
      </c>
    </row>
    <row r="23" spans="2:4" x14ac:dyDescent="0.3">
      <c r="C23" s="39">
        <f>SUM(C17:C22)</f>
        <v>6499456</v>
      </c>
      <c r="D23" s="37" t="s">
        <v>48</v>
      </c>
    </row>
    <row r="25" spans="2:4" x14ac:dyDescent="0.3">
      <c r="C25" s="47" t="s">
        <v>50</v>
      </c>
      <c r="D25" s="47"/>
    </row>
    <row r="26" spans="2:4" ht="12" customHeight="1" x14ac:dyDescent="0.3">
      <c r="B26" s="42"/>
      <c r="C26" s="46" t="s">
        <v>48</v>
      </c>
      <c r="D26" s="46" t="s">
        <v>47</v>
      </c>
    </row>
    <row r="27" spans="2:4" ht="12" customHeight="1" x14ac:dyDescent="0.3">
      <c r="C27" s="46"/>
      <c r="D27" s="46"/>
    </row>
    <row r="28" spans="2:4" x14ac:dyDescent="0.3">
      <c r="C28" s="38">
        <v>9334130</v>
      </c>
      <c r="D28" s="37" t="s">
        <v>41</v>
      </c>
    </row>
    <row r="29" spans="2:4" x14ac:dyDescent="0.3">
      <c r="C29" s="40">
        <v>283272</v>
      </c>
      <c r="D29" s="37" t="s">
        <v>43</v>
      </c>
    </row>
    <row r="30" spans="2:4" x14ac:dyDescent="0.3">
      <c r="C30" s="40">
        <v>-1490545</v>
      </c>
      <c r="D30" s="37" t="s">
        <v>44</v>
      </c>
    </row>
    <row r="31" spans="2:4" x14ac:dyDescent="0.3">
      <c r="C31" s="40">
        <v>-11020</v>
      </c>
      <c r="D31" s="37" t="s">
        <v>45</v>
      </c>
    </row>
    <row r="32" spans="2:4" x14ac:dyDescent="0.3">
      <c r="C32" s="39">
        <f>SUM(C28:C31)</f>
        <v>8115837</v>
      </c>
      <c r="D32" s="37" t="s">
        <v>48</v>
      </c>
    </row>
  </sheetData>
  <mergeCells count="9">
    <mergeCell ref="C26:C27"/>
    <mergeCell ref="D26:D27"/>
    <mergeCell ref="C4:C5"/>
    <mergeCell ref="D4:D5"/>
    <mergeCell ref="C3:D3"/>
    <mergeCell ref="C14:D14"/>
    <mergeCell ref="C15:C16"/>
    <mergeCell ref="D15:D16"/>
    <mergeCell ref="C25:D25"/>
  </mergeCells>
  <pageMargins left="0.7" right="0.7" top="0.75" bottom="0.75" header="0.3" footer="0.3"/>
  <pageSetup scale="91" orientation="landscape" horizontalDpi="90" verticalDpi="90" r:id="rId1"/>
  <headerFooter>
    <oddHeader>&amp;R&amp;"Times New Roman,Bold"&amp;12Case no. 2020-00349
Attachment 1 to Response to DOD-2 Question No. 18c
Page &amp;P of &amp;N
Arbough and Garrett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4FA16D9-011A-401E-BA6B-F00E912C24DF}"/>
</file>

<file path=customXml/itemProps2.xml><?xml version="1.0" encoding="utf-8"?>
<ds:datastoreItem xmlns:ds="http://schemas.openxmlformats.org/officeDocument/2006/customXml" ds:itemID="{D7783FCF-94AC-4BC9-BF76-0C8A5821CA4E}"/>
</file>

<file path=customXml/itemProps3.xml><?xml version="1.0" encoding="utf-8"?>
<ds:datastoreItem xmlns:ds="http://schemas.openxmlformats.org/officeDocument/2006/customXml" ds:itemID="{6913DE5B-D4EE-43BA-A5C3-B2329687C4B5}"/>
</file>

<file path=customXml/itemProps4.xml><?xml version="1.0" encoding="utf-8"?>
<ds:datastoreItem xmlns:ds="http://schemas.openxmlformats.org/officeDocument/2006/customXml" ds:itemID="{59413B57-E3AC-4C75-AAC3-37EAE7610DC7}"/>
</file>

<file path=customXml/itemProps5.xml><?xml version="1.0" encoding="utf-8"?>
<ds:datastoreItem xmlns:ds="http://schemas.openxmlformats.org/officeDocument/2006/customXml" ds:itemID="{1ECB6BC2-4DCE-4A58-90FA-0472EAE35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Q2-18-b KU</vt:lpstr>
      <vt:lpstr>Q2-18-c KU</vt:lpstr>
      <vt:lpstr>'Q2-18-b KU'!Print_Area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Cline, Katie</dc:creator>
  <cp:lastModifiedBy>temp</cp:lastModifiedBy>
  <cp:lastPrinted>2021-02-10T14:33:20Z</cp:lastPrinted>
  <dcterms:created xsi:type="dcterms:W3CDTF">2021-02-06T17:09:26Z</dcterms:created>
  <dcterms:modified xsi:type="dcterms:W3CDTF">2021-02-10T14:34:18Z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2021-02-06T18:28:53Z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2141ed14-8be1-4028-8432-00007c62648d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