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rojects.sp.lgeenergy.int/sites/RegFilings/Rate Case Documents/"/>
    </mc:Choice>
  </mc:AlternateContent>
  <xr:revisionPtr revIDLastSave="0" documentId="13_ncr:1_{5F3B7E2F-9B0A-4FFF-AB04-98AB54C2EA11}" xr6:coauthVersionLast="45" xr6:coauthVersionMax="45" xr10:uidLastSave="{00000000-0000-0000-0000-000000000000}"/>
  <bookViews>
    <workbookView xWindow="2430" yWindow="2970" windowWidth="24660" windowHeight="12735" xr2:uid="{1B6FA855-74FF-44A7-8B99-D16E61F58834}"/>
  </bookViews>
  <sheets>
    <sheet name="KU Summary" sheetId="8" r:id="rId1"/>
    <sheet name="KU Depr Change" sheetId="6" r:id="rId2"/>
    <sheet name="Prorata ADIT on Depr Change" sheetId="10" r:id="rId3"/>
    <sheet name="Recalculation of Excess" sheetId="9" r:id="rId4"/>
    <sheet name="Terminated ECR"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 hidden="1">#REF!</definedName>
    <definedName name="\\\" hidden="1">#REF!</definedName>
    <definedName name="\\\\" hidden="1">#REF!</definedName>
    <definedName name="\C">#REF!</definedName>
    <definedName name="\E">#REF!</definedName>
    <definedName name="\P">#REF!</definedName>
    <definedName name="\R">#REF!</definedName>
    <definedName name="\S">#REF!</definedName>
    <definedName name="__123Graph_1" hidden="1">#REF!</definedName>
    <definedName name="__123Graph_2" hidden="1">#REF!</definedName>
    <definedName name="__123Graph_3" hidden="1">#REF!</definedName>
    <definedName name="__123Graph_4" hidden="1">#REF!</definedName>
    <definedName name="__123Graph_5" hidden="1">#REF!</definedName>
    <definedName name="__123Graph_6" hidden="1">#REF!</definedName>
    <definedName name="__123Graph_8"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000">#REF!</definedName>
    <definedName name="_2_6MO_ACT">#REF!</definedName>
    <definedName name="_3_6MO_ACT_UPIS">#REF!</definedName>
    <definedName name="_9_2000">#REF!</definedName>
    <definedName name="_9_2001">#REF!</definedName>
    <definedName name="_9_97">'[1]Parent&amp;SUb Ratios'!#REF!</definedName>
    <definedName name="_9_98">'[1]Parent&amp;SUb Ratios'!#REF!</definedName>
    <definedName name="_9_99">#REF!</definedName>
    <definedName name="_Fill" hidden="1">#REF!</definedName>
    <definedName name="_Order1" hidden="1">0</definedName>
    <definedName name="_Order2" hidden="1">0</definedName>
    <definedName name="_P">#REF!</definedName>
    <definedName name="A">#REF!</definedName>
    <definedName name="ACCUMRES">#REF!</definedName>
    <definedName name="ACTUAL">"'Vol_Revs'!R5C3:R5C14"</definedName>
    <definedName name="ahahahahaha" hidden="1">{"'Server Configuration'!$A$1:$DB$281"}</definedName>
    <definedName name="blip" hidden="1">{"'Server Configuration'!$A$1:$DB$281"}</definedName>
    <definedName name="BudCol01">#REF!</definedName>
    <definedName name="BudCol02">#REF!</definedName>
    <definedName name="BudCol03">#REF!</definedName>
    <definedName name="BudCol04">#REF!</definedName>
    <definedName name="BudCol05">#REF!</definedName>
    <definedName name="BudCol06">#REF!</definedName>
    <definedName name="BudCol07">#REF!</definedName>
    <definedName name="BudCol08">#REF!</definedName>
    <definedName name="BudCol09">#REF!</definedName>
    <definedName name="BudCol10">#REF!</definedName>
    <definedName name="BudCol11">#REF!</definedName>
    <definedName name="BudCol12">#REF!</definedName>
    <definedName name="BudCol13">#REF!</definedName>
    <definedName name="BudCol14">#REF!</definedName>
    <definedName name="BudCol15">#REF!</definedName>
    <definedName name="BudCol16">#REF!</definedName>
    <definedName name="BudCol17">#REF!</definedName>
    <definedName name="BudCol18">#REF!</definedName>
    <definedName name="BudCol19">#REF!</definedName>
    <definedName name="BudCol20">#REF!</definedName>
    <definedName name="BudCol21">#REF!</definedName>
    <definedName name="BudCol22">#REF!</definedName>
    <definedName name="BudCol23">#REF!</definedName>
    <definedName name="BudCol24">#REF!</definedName>
    <definedName name="BudCol25">#REF!</definedName>
    <definedName name="BudColTmp">#REF!</definedName>
    <definedName name="case">'[2]B-1 p.1 Summary (Base)'!$A$2</definedName>
    <definedName name="cen">'[2]B-1 p.1 Summary (Base)'!$J$8</definedName>
    <definedName name="Choices_Wrapper">[0]!Choices_Wrapper</definedName>
    <definedName name="CM">#REF!</definedName>
    <definedName name="co">'[2]Index A'!$A$10</definedName>
    <definedName name="ColumnAttributes1">#REF!</definedName>
    <definedName name="ColumnAttributes2">#REF!</definedName>
    <definedName name="ColumnAttributes3">#REF!</definedName>
    <definedName name="ColumnHeadings1">#REF!</definedName>
    <definedName name="ColumnHeadings2">#REF!</definedName>
    <definedName name="ColumnHeadings3">#REF!</definedName>
    <definedName name="Comp">[0]!Comp</definedName>
    <definedName name="COMPNAME">'[3]Info Page'!$E$29</definedName>
    <definedName name="CREDIT">#REF!</definedName>
    <definedName name="CurDateTime">[4]Input!#REF!</definedName>
    <definedName name="CurrMonth">[5]Instructions!$C$5</definedName>
    <definedName name="DataCol_02">'[6]Data Table'!#REF!</definedName>
    <definedName name="DataCol_03">'[6]Data Table'!#REF!</definedName>
    <definedName name="DataCol_04">'[6]Data Table'!#REF!</definedName>
    <definedName name="DataCol_05">'[6]Data Table'!#REF!</definedName>
    <definedName name="DataCol_06">'[6]Data Table'!#REF!</definedName>
    <definedName name="DataCol_07">'[6]Data Table'!#REF!</definedName>
    <definedName name="DataCol_08">'[6]Data Table'!#REF!</definedName>
    <definedName name="DataCol_09">'[6]Data Table'!#REF!</definedName>
    <definedName name="DataCol_10">'[6]Data Table'!#REF!</definedName>
    <definedName name="DataCol_11">'[6]Data Table'!#REF!</definedName>
    <definedName name="DataCol_12">'[6]Data Table'!#REF!</definedName>
    <definedName name="DataCol_13">'[6]Data Table'!#REF!</definedName>
    <definedName name="DataCol_14">'[6]Data Table'!#REF!</definedName>
    <definedName name="DataCol_15">'[6]Data Table'!#REF!</definedName>
    <definedName name="DataCol_16">'[6]Data Table'!#REF!</definedName>
    <definedName name="DataCol_17">'[6]Data Table'!#REF!</definedName>
    <definedName name="DataCol_18">'[6]Data Table'!#REF!</definedName>
    <definedName name="DataCol_19">'[6]Data Table'!#REF!</definedName>
    <definedName name="DataCol_20">'[6]Data Table'!#REF!</definedName>
    <definedName name="DataCol_21">'[6]Data Table'!#REF!</definedName>
    <definedName name="DataCol_22">'[6]Data Table'!#REF!</definedName>
    <definedName name="DataCol_23">'[6]Data Table'!#REF!</definedName>
    <definedName name="DataCol_24">'[6]Data Table'!#REF!</definedName>
    <definedName name="DataCol_25">'[6]Data Table'!#REF!</definedName>
    <definedName name="DataCol_26">'[6]Data Table'!#REF!</definedName>
    <definedName name="DataCol_27">'[6]Data Table'!#REF!</definedName>
    <definedName name="DataCol_28">'[6]Data Table'!#REF!</definedName>
    <definedName name="DataCol_29">'[6]Data Table'!#REF!</definedName>
    <definedName name="DataCol_30">'[6]Data Table'!#REF!</definedName>
    <definedName name="DataCol_31">'[6]Data Table'!#REF!</definedName>
    <definedName name="DataCol_32">'[6]Data Table'!#REF!</definedName>
    <definedName name="DataCol_33">'[6]Data Table'!#REF!</definedName>
    <definedName name="DataCol_34">'[6]Data Table'!#REF!</definedName>
    <definedName name="DataCol_35">'[6]Data Table'!#REF!</definedName>
    <definedName name="DataCol_36">'[6]Data Table'!#REF!</definedName>
    <definedName name="DataCol_37">'[6]Data Table'!#REF!</definedName>
    <definedName name="DATAW">#REF!</definedName>
    <definedName name="DATE_TIME">'[3]Info Page'!$E$2</definedName>
    <definedName name="dateb">'[2]B-1 p.1 Summary (Base)'!$A$4</definedName>
    <definedName name="datef">'[2]B-1 p.2 Summary (Forecast)'!$A$4</definedName>
    <definedName name="DEBIT">#REF!</definedName>
    <definedName name="DEBT">[7]RORB!$B$2:$F$24</definedName>
    <definedName name="DEPR_DB">#REF!</definedName>
    <definedName name="DEPR_EXP">#REF!</definedName>
    <definedName name="Deprate">#REF!</definedName>
    <definedName name="DolUnitFactor">[8]ListsValues!$M$29</definedName>
    <definedName name="DolUnitList">[8]ListsValues!$C$32:$C$34</definedName>
    <definedName name="ElecUnitFactor">[8]ListsValues!$M$37</definedName>
    <definedName name="ElecUnitList">[8]ListsValues!$C$40:$C$41</definedName>
    <definedName name="EQUITY">[7]RORB!$A$25:$G$49</definedName>
    <definedName name="ExistingEstimates">#REF!</definedName>
    <definedName name="FEIN">'[3]Info Page'!$E$36</definedName>
    <definedName name="FORECAST">"'IFPSReport'!R5C3:R5C14"</definedName>
    <definedName name="GasUnitFactor">[9]ListsValues!$M$44</definedName>
    <definedName name="GasUnitList">[8]ListsValues!$C$47</definedName>
    <definedName name="GpBookReserve">#REF!</definedName>
    <definedName name="GroupNumber">#REF!</definedName>
    <definedName name="HTML_CodePage" hidden="1">1252</definedName>
    <definedName name="HTML_Control" hidden="1">{"'Server Configuration'!$A$1:$DB$281"}</definedName>
    <definedName name="HTML_Description" hidden="1">""</definedName>
    <definedName name="HTML_Email" hidden="1">""</definedName>
    <definedName name="HTML_Header" hidden="1">"Server Configuration"</definedName>
    <definedName name="HTML_LastUpdate" hidden="1">"2/9/01"</definedName>
    <definedName name="HTML_LineAfter" hidden="1">FALSE</definedName>
    <definedName name="HTML_LineBefore" hidden="1">FALSE</definedName>
    <definedName name="HTML_Name" hidden="1">"Corporate Network Services"</definedName>
    <definedName name="HTML_OBDlg2" hidden="1">TRUE</definedName>
    <definedName name="HTML_OBDlg4" hidden="1">TRUE</definedName>
    <definedName name="HTML_OS" hidden="1">0</definedName>
    <definedName name="HTML_PathFile" hidden="1">"C:\WINNT\Profiles\E003999\Desktop\MyHTML.htm"</definedName>
    <definedName name="HTML_Title" hidden="1">"Asset Tracking 2_9_01"</definedName>
    <definedName name="IDTable">[5]IDTable!$A$5:$C$11</definedName>
    <definedName name="InputSec_01">[10]Input!#REF!</definedName>
    <definedName name="InputSec02">[4]Input!#REF!</definedName>
    <definedName name="InputSec05a">[11]Input!#REF!</definedName>
    <definedName name="InputSec05b">[11]Input!#REF!</definedName>
    <definedName name="InputSec05c">[11]Input!#REF!</definedName>
    <definedName name="InputSec05d">[11]Input!#REF!</definedName>
    <definedName name="InputSec05e">[11]Input!#REF!</definedName>
    <definedName name="InputSec05f">[11]Input!#REF!</definedName>
    <definedName name="InputSec05g">[11]Input!#REF!</definedName>
    <definedName name="InputSec05h">[11]Input!#REF!</definedName>
    <definedName name="InputSec06a">[4]Input!#REF!</definedName>
    <definedName name="InputSec06b">[11]Input!#REF!</definedName>
    <definedName name="InputSec06c">[11]Input!#REF!</definedName>
    <definedName name="InputSec06d">[11]Input!#REF!</definedName>
    <definedName name="InputSec06e">[11]Input!#REF!</definedName>
    <definedName name="InputSec07a">[4]Input!#REF!</definedName>
    <definedName name="InputSec07b">[4]Input!#REF!</definedName>
    <definedName name="InputSec07c">[4]Input!#REF!</definedName>
    <definedName name="InputSec07d">[4]Input!#REF!</definedName>
    <definedName name="InputSec07e">[4]Input!#REF!</definedName>
    <definedName name="InputSec08a">[4]Input!#REF!</definedName>
    <definedName name="InputSec08b">[4]Input!#REF!</definedName>
    <definedName name="InputSec08c">[4]Input!#REF!</definedName>
    <definedName name="InputSec09a">[4]Input!#REF!</definedName>
    <definedName name="InputSec09b">[4]Input!#REF!</definedName>
    <definedName name="InputSec09c">[4]Input!#REF!</definedName>
    <definedName name="InputStartCell">[10]Input!#REF!</definedName>
    <definedName name="JE_Name_1">'[12]J041-0110'!$J$14</definedName>
    <definedName name="JE_Name_2">#REF!</definedName>
    <definedName name="KWHCol01">#REF!</definedName>
    <definedName name="KWHCol02">#REF!</definedName>
    <definedName name="KWHCol03">#REF!</definedName>
    <definedName name="KWHCol04">#REF!</definedName>
    <definedName name="KWHCol05">#REF!</definedName>
    <definedName name="KWHCol06">#REF!</definedName>
    <definedName name="KWHCol07">#REF!</definedName>
    <definedName name="KWHCol08">#REF!</definedName>
    <definedName name="KWHCol09">#REF!</definedName>
    <definedName name="KWHCol10">#REF!</definedName>
    <definedName name="KWHCol11">#REF!</definedName>
    <definedName name="KWHCol12">#REF!</definedName>
    <definedName name="KWHCol13">#REF!</definedName>
    <definedName name="KWHCol14">#REF!</definedName>
    <definedName name="KWHCol15">#REF!</definedName>
    <definedName name="KWHCol16">#REF!</definedName>
    <definedName name="KWHCol17">#REF!</definedName>
    <definedName name="KWHCol18">#REF!</definedName>
    <definedName name="KWHCol19">#REF!</definedName>
    <definedName name="KWHCol20">#REF!</definedName>
    <definedName name="KWHCol21">#REF!</definedName>
    <definedName name="KWHCol22">#REF!</definedName>
    <definedName name="KWHCol23">#REF!</definedName>
    <definedName name="KWHCol24">#REF!</definedName>
    <definedName name="KWHCol25">#REF!</definedName>
    <definedName name="KWHColTmp">#REF!</definedName>
    <definedName name="LFMAR">#REF!</definedName>
    <definedName name="LIST">#REF!</definedName>
    <definedName name="LIST2">#REF!</definedName>
    <definedName name="NEWCOSTS">#REF!</definedName>
    <definedName name="NextReptPeriod">[11]Input!#REF!</definedName>
    <definedName name="No.">#REF!</definedName>
    <definedName name="PAGE">#REF!</definedName>
    <definedName name="PAGE1">#REF!</definedName>
    <definedName name="PAGE10">#REF!</definedName>
    <definedName name="PAGE2">#REF!</definedName>
    <definedName name="PAGE3">#REF!</definedName>
    <definedName name="PAGE4">#REF!</definedName>
    <definedName name="PAGE7">#REF!</definedName>
    <definedName name="page8">#REF!</definedName>
    <definedName name="PAGE9">#REF!</definedName>
    <definedName name="PERIOD">#REF!</definedName>
    <definedName name="PopCache_GL_INTERFACE_REFERENCE7">[13]PopCache_Sheet1!$A$1:$A$2</definedName>
    <definedName name="_xlnm.Print_Area" localSheetId="3">'Recalculation of Excess'!$A$1:$E$40</definedName>
    <definedName name="_xlnm.Print_Area" localSheetId="4">'Terminated ECR'!$A$1:$M$9</definedName>
    <definedName name="Print_Area_MI">#REF!</definedName>
    <definedName name="PVA_ReportList">[8]ListsValues!$C$53:$C$60</definedName>
    <definedName name="PVA_ReportValue">[8]ListsValues!$L$50</definedName>
    <definedName name="RBC_ReportList">[8]ListsValues!$C$65:$C$68</definedName>
    <definedName name="RBC_ReportValue">[8]ListsValues!$L$62</definedName>
    <definedName name="RBCDtl_KUE">#REF!</definedName>
    <definedName name="RBCDtl_KUOD">#REF!</definedName>
    <definedName name="RBCDtl_LGEE">#REF!</definedName>
    <definedName name="RBCDtl_LGEG">#REF!</definedName>
    <definedName name="RBCDtl_ODPE">#REF!</definedName>
    <definedName name="RBCSum_KUOD">'[14]RBC Summary'!#REF!</definedName>
    <definedName name="Recover">[15]Macro1!$A$153</definedName>
    <definedName name="Report">#REF!</definedName>
    <definedName name="ReportTitle1">#REF!</definedName>
    <definedName name="ReportTitle2">#REF!</definedName>
    <definedName name="ReportTitle3">#REF!</definedName>
    <definedName name="RetiredUnitReserve">#REF!</definedName>
    <definedName name="ROE_avg">#REF!</definedName>
    <definedName name="ROE_yr_end">#REF!</definedName>
    <definedName name="RowDetails1">#REF!</definedName>
    <definedName name="RowDetails2">#REF!</definedName>
    <definedName name="RowDetails3">#REF!</definedName>
    <definedName name="RptgMonth">[8]ListsValues!$F$3</definedName>
    <definedName name="RptgMonthList">[8]ListsValues!$C$14:$C$26</definedName>
    <definedName name="RptgMonthLYr">[8]ListsValues!$F$7</definedName>
    <definedName name="SALES">#REF!</definedName>
    <definedName name="SEMIYTM">#REF!</definedName>
    <definedName name="SMK">'[2]Operating Income Summary C-1'!$M$9</definedName>
    <definedName name="Support">#REF!</definedName>
    <definedName name="TableName">"Dummy"</definedName>
    <definedName name="TempReptPeriod">[11]Input!#REF!</definedName>
    <definedName name="test">[0]!test</definedName>
    <definedName name="ttt">#REF!</definedName>
    <definedName name="uncoll">#REF!</definedName>
    <definedName name="Untitled">#REF!</definedName>
    <definedName name="UpdateDateTime">[4]Input!#REF!</definedName>
    <definedName name="UPIS">#REF!</definedName>
    <definedName name="wrn.Wkp._.Capital._.Structure." hidden="1">{"Wkp LTerm Debt 13MoAvg",#N/A,FALSE,"Cap Struct WPs";"Wkp LTerm Debt",#N/A,FALSE,"Cap Struct WPs";"Wkp LTerm Debt Int",#N/A,FALSE,"Cap Struct WPs";"Wkp Unamort Debt Exp",#N/A,FALSE,"Cap Struct WPs";"Wkp Lterm Debt Amort",#N/A,FALSE,"Cap Struct WPs";"Wkp PreStock 13MoAvg",#N/A,FALSE,"Cap Struct WPs";"Wkp PreStock",#N/A,FALSE,"Cap Struct WPs";"Wkp PreStock Dividend",#N/A,FALSE,"Cap Struct WPs";"Wkp Unamort PreStock Exp",#N/A,FALSE,"Cap Struct WPs";"Wkp PreStock Amort",#N/A,FALSE,"Cap Struct WPs";"Wkp STerm Debt",#N/A,FALSE,"Cap Struct WPs";"Wkp ComEquity",#N/A,FALSE,"Cap Struct WPs";"Wkp JDITC",#N/A,FALSE,"Cap Struct WPs"}</definedName>
    <definedName name="wrn.Wkp._.ComEquity." hidden="1">{"Wkp ComEquity",#N/A,FALSE,"Cap Struct WPs"}</definedName>
    <definedName name="wrn.Wkp._.JDITC." hidden="1">{"Wkp JDITC",#N/A,FALSE,"Cap Struct WPs"}</definedName>
    <definedName name="wrn.Wkp._.LTerm._.Debt." hidden="1">{"Wkp LTerm Debt",#N/A,FALSE,"Cap Struct WPs"}</definedName>
    <definedName name="wrn.Wkp._.LTerm._.Debt._.13Mo._.Avg." hidden="1">{"Wkp LTerm Debt 13MoAvg",#N/A,FALSE,"Cap Struct WPs"}</definedName>
    <definedName name="wrn.Wkp._.LTerm._.Debt._.Amort." hidden="1">{"Wkp Lterm Debt Amort",#N/A,FALSE,"Cap Struct WPs"}</definedName>
    <definedName name="wrn.Wkp._.LTerm._.Debt._.Int." hidden="1">{"Wkp LTerm Debt Int",#N/A,FALSE,"Cap Struct WPs"}</definedName>
    <definedName name="wrn.Wkp._.PreStock." hidden="1">{"Wkp PreStock",#N/A,FALSE,"Cap Struct WPs"}</definedName>
    <definedName name="wrn.Wkp._.PreStock._.13MoAvg." hidden="1">{"Wkp PreStock 13MoAvg",#N/A,FALSE,"Cap Struct WPs"}</definedName>
    <definedName name="wrn.Wkp._.PreStock._.Amort." hidden="1">{"Wkp PreStock Amort",#N/A,FALSE,"Cap Struct WPs"}</definedName>
    <definedName name="wrn.Wkp._.PreStock._.Dividend." hidden="1">{"Wkp PreStock Dividend",#N/A,FALSE,"Cap Struct WPs"}</definedName>
    <definedName name="wrn.Wkp._.STerm._.Debt." hidden="1">{"Wkp STerm Debt",#N/A,FALSE,"Cap Struct WPs"}</definedName>
    <definedName name="wrn.Wkp._.Unamort._.Debt._.Exp." hidden="1">{"Wkp Unamort Debt Exp",#N/A,FALSE,"Cap Struct WPs"}</definedName>
    <definedName name="wrn.Wkp._.Unamort._.PreStock._.Exp." hidden="1">{"Wkp Unamort PreStock Exp",#N/A,FALSE,"Cap Struct WPs"}</definedName>
    <definedName name="XALLDOMESTIC">'[16]Info Page'!$I$7</definedName>
    <definedName name="Y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0" l="1"/>
  <c r="E10" i="9"/>
  <c r="E9" i="9"/>
  <c r="E23" i="9"/>
  <c r="C11" i="9"/>
  <c r="C29" i="9" l="1"/>
  <c r="E8" i="9"/>
  <c r="D11" i="9"/>
  <c r="E11" i="9" l="1"/>
  <c r="E18" i="9" s="1"/>
  <c r="E20" i="9" s="1"/>
  <c r="C25" i="9"/>
  <c r="G9" i="8" s="1"/>
  <c r="E29" i="9"/>
  <c r="C31" i="9"/>
  <c r="E9" i="8" l="1"/>
  <c r="E17" i="8" s="1"/>
  <c r="F9" i="8"/>
  <c r="E31" i="9"/>
  <c r="E25" i="9"/>
  <c r="C27" i="9"/>
  <c r="E27" i="9" l="1"/>
  <c r="J9" i="8"/>
  <c r="G17" i="8"/>
  <c r="F17" i="8"/>
  <c r="E21" i="9"/>
  <c r="E33" i="9"/>
  <c r="Q9" i="8" s="1"/>
  <c r="H9" i="8" l="1"/>
  <c r="H17" i="8" s="1"/>
  <c r="I9" i="8"/>
  <c r="I17" i="8" s="1"/>
  <c r="M9" i="8"/>
  <c r="K9" i="8" l="1"/>
  <c r="K17" i="8" s="1"/>
  <c r="P9" i="8"/>
  <c r="J17" i="8"/>
  <c r="L9" i="8" l="1"/>
  <c r="N9" i="8"/>
  <c r="N17" i="8" s="1"/>
  <c r="L17" i="8" l="1"/>
  <c r="M17" i="8"/>
  <c r="O9" i="8"/>
  <c r="O17" i="8" l="1"/>
  <c r="P17" i="8"/>
  <c r="F18" i="8" l="1"/>
  <c r="G18" i="8" s="1"/>
  <c r="H18" i="8" s="1"/>
  <c r="I18" i="8" s="1"/>
  <c r="J18" i="8" s="1"/>
  <c r="K18" i="8" s="1"/>
  <c r="L18" i="8" s="1"/>
  <c r="M18" i="8" s="1"/>
  <c r="N18" i="8" s="1"/>
  <c r="O18" i="8" s="1"/>
  <c r="P18" i="8" s="1"/>
  <c r="Q18" i="8" s="1"/>
  <c r="P19" i="8" l="1"/>
  <c r="O19" i="8"/>
  <c r="N19" i="8"/>
  <c r="M19" i="8"/>
  <c r="L19" i="8"/>
  <c r="K19" i="8"/>
  <c r="J19" i="8"/>
  <c r="I19" i="8"/>
  <c r="H19" i="8"/>
  <c r="G19" i="8"/>
  <c r="F19" i="8"/>
  <c r="E19" i="8"/>
  <c r="Q17" i="8"/>
  <c r="Q19" i="8" s="1"/>
  <c r="D10" i="8"/>
  <c r="D8" i="8"/>
  <c r="C18" i="6" l="1"/>
  <c r="D18" i="6"/>
  <c r="E18" i="6"/>
  <c r="F18" i="6"/>
  <c r="G18" i="6"/>
  <c r="H18" i="6"/>
  <c r="I18" i="6"/>
  <c r="J18" i="6"/>
  <c r="K18" i="6"/>
  <c r="L18" i="6"/>
  <c r="M18" i="6"/>
  <c r="B18" i="6"/>
  <c r="C13" i="6" l="1"/>
  <c r="D13" i="6" s="1"/>
  <c r="E13" i="6" s="1"/>
  <c r="F13" i="6" s="1"/>
  <c r="G13" i="6" s="1"/>
  <c r="H13" i="6" s="1"/>
  <c r="I13" i="6" s="1"/>
  <c r="J13" i="6" s="1"/>
  <c r="K13" i="6" s="1"/>
  <c r="L13" i="6" s="1"/>
  <c r="M13" i="6" s="1"/>
  <c r="C24" i="6" l="1"/>
  <c r="D24" i="6"/>
  <c r="E24" i="6"/>
  <c r="F24" i="6"/>
  <c r="G24" i="6"/>
  <c r="H24" i="6"/>
  <c r="I24" i="6"/>
  <c r="J24" i="6"/>
  <c r="K24" i="6"/>
  <c r="L24" i="6"/>
  <c r="M24" i="6"/>
  <c r="B24" i="6"/>
  <c r="C5" i="6" l="1"/>
  <c r="D5" i="6" s="1"/>
  <c r="E5" i="6" s="1"/>
  <c r="F5" i="6" s="1"/>
  <c r="G5" i="6" s="1"/>
  <c r="H5" i="6" s="1"/>
  <c r="I5" i="6" s="1"/>
  <c r="J5" i="6" s="1"/>
  <c r="K5" i="6" s="1"/>
  <c r="L5" i="6" s="1"/>
  <c r="M5" i="6" s="1"/>
  <c r="N29" i="6" l="1"/>
  <c r="N18" i="6"/>
  <c r="M14" i="6"/>
  <c r="L14" i="6"/>
  <c r="K14" i="6"/>
  <c r="J14" i="6"/>
  <c r="J17" i="6" s="1"/>
  <c r="J19" i="6" s="1"/>
  <c r="J30" i="6" s="1"/>
  <c r="J31" i="6" s="1"/>
  <c r="I14" i="6"/>
  <c r="H14" i="6"/>
  <c r="H17" i="6" s="1"/>
  <c r="H19" i="6" s="1"/>
  <c r="H30" i="6" s="1"/>
  <c r="H31" i="6" s="1"/>
  <c r="G14" i="6"/>
  <c r="F14" i="6"/>
  <c r="E14" i="6"/>
  <c r="D14" i="6"/>
  <c r="D17" i="6" s="1"/>
  <c r="D19" i="6" s="1"/>
  <c r="D30" i="6" s="1"/>
  <c r="D31" i="6" s="1"/>
  <c r="C14" i="6"/>
  <c r="M6" i="6"/>
  <c r="M9" i="6" s="1"/>
  <c r="L6" i="6"/>
  <c r="K6" i="6"/>
  <c r="J6" i="6"/>
  <c r="I6" i="6"/>
  <c r="I9" i="6" s="1"/>
  <c r="H6" i="6"/>
  <c r="H9" i="6" s="1"/>
  <c r="G6" i="6"/>
  <c r="G9" i="6" s="1"/>
  <c r="F6" i="6"/>
  <c r="E6" i="6"/>
  <c r="D6" i="6"/>
  <c r="C6" i="6"/>
  <c r="C9" i="6" s="1"/>
  <c r="B6" i="6"/>
  <c r="B9" i="6" s="1"/>
  <c r="C17" i="6" l="1"/>
  <c r="C19" i="6" s="1"/>
  <c r="C30" i="6" s="1"/>
  <c r="C31" i="6" s="1"/>
  <c r="I17" i="6"/>
  <c r="I19" i="6" s="1"/>
  <c r="I30" i="6" s="1"/>
  <c r="I31" i="6" s="1"/>
  <c r="N16" i="6"/>
  <c r="K17" i="6"/>
  <c r="K19" i="6" s="1"/>
  <c r="K30" i="6" s="1"/>
  <c r="K31" i="6" s="1"/>
  <c r="J9" i="6"/>
  <c r="L17" i="6"/>
  <c r="L19" i="6" s="1"/>
  <c r="L30" i="6" s="1"/>
  <c r="L31" i="6" s="1"/>
  <c r="E9" i="6"/>
  <c r="K9" i="6"/>
  <c r="G17" i="6"/>
  <c r="G19" i="6" s="1"/>
  <c r="G30" i="6" s="1"/>
  <c r="G31" i="6" s="1"/>
  <c r="M17" i="6"/>
  <c r="M19" i="6" s="1"/>
  <c r="M30" i="6" s="1"/>
  <c r="M31" i="6" s="1"/>
  <c r="N4" i="6"/>
  <c r="E17" i="6"/>
  <c r="E19" i="6" s="1"/>
  <c r="E30" i="6" s="1"/>
  <c r="E31" i="6" s="1"/>
  <c r="D9" i="6"/>
  <c r="F17" i="6"/>
  <c r="F19" i="6" s="1"/>
  <c r="F30" i="6" s="1"/>
  <c r="F31" i="6" s="1"/>
  <c r="N15" i="6"/>
  <c r="F9" i="6"/>
  <c r="L9" i="6"/>
  <c r="N7" i="6"/>
  <c r="N8" i="6"/>
  <c r="N12" i="6"/>
  <c r="B14" i="6"/>
  <c r="B17" i="6" s="1"/>
  <c r="B19" i="6" s="1"/>
  <c r="B30" i="6" s="1"/>
  <c r="B31" i="6" s="1"/>
  <c r="H21" i="6"/>
  <c r="N6" i="6"/>
  <c r="N24" i="6"/>
  <c r="J21" i="6" l="1"/>
  <c r="E21" i="6"/>
  <c r="D21" i="6"/>
  <c r="C21" i="6"/>
  <c r="N14" i="6"/>
  <c r="N17" i="6" s="1"/>
  <c r="N19" i="6" s="1"/>
  <c r="N30" i="6" s="1"/>
  <c r="N31" i="6" s="1"/>
  <c r="K21" i="6"/>
  <c r="F21" i="6"/>
  <c r="G21" i="6"/>
  <c r="I21" i="6"/>
  <c r="L21" i="6"/>
  <c r="M21" i="6"/>
  <c r="B21" i="6"/>
  <c r="N5" i="6"/>
  <c r="N9" i="6"/>
  <c r="N13" i="6" l="1"/>
  <c r="N21" i="6"/>
  <c r="C6" i="4"/>
  <c r="C25" i="6" s="1"/>
  <c r="C26" i="6" s="1"/>
  <c r="C33" i="6" s="1"/>
  <c r="F20" i="8" s="1"/>
  <c r="D6" i="4"/>
  <c r="D25" i="6" s="1"/>
  <c r="D26" i="6" s="1"/>
  <c r="D33" i="6" s="1"/>
  <c r="G20" i="8" s="1"/>
  <c r="E6" i="4"/>
  <c r="E25" i="6" s="1"/>
  <c r="E26" i="6" s="1"/>
  <c r="E33" i="6" s="1"/>
  <c r="H20" i="8" s="1"/>
  <c r="F6" i="4"/>
  <c r="F25" i="6" s="1"/>
  <c r="F26" i="6" s="1"/>
  <c r="F33" i="6" s="1"/>
  <c r="I20" i="8" s="1"/>
  <c r="G6" i="4"/>
  <c r="G25" i="6" s="1"/>
  <c r="G26" i="6" s="1"/>
  <c r="G33" i="6" s="1"/>
  <c r="J20" i="8" s="1"/>
  <c r="H6" i="4"/>
  <c r="H25" i="6" s="1"/>
  <c r="H26" i="6" s="1"/>
  <c r="I6" i="4"/>
  <c r="I25" i="6" s="1"/>
  <c r="I26" i="6" s="1"/>
  <c r="I33" i="6" s="1"/>
  <c r="L20" i="8" s="1"/>
  <c r="L26" i="8" s="1"/>
  <c r="J6" i="4"/>
  <c r="J25" i="6" s="1"/>
  <c r="J26" i="6" s="1"/>
  <c r="J33" i="6" s="1"/>
  <c r="M20" i="8" s="1"/>
  <c r="M26" i="8" s="1"/>
  <c r="K6" i="4"/>
  <c r="K25" i="6" s="1"/>
  <c r="K26" i="6" s="1"/>
  <c r="K33" i="6" s="1"/>
  <c r="N20" i="8" s="1"/>
  <c r="N26" i="8" s="1"/>
  <c r="L6" i="4"/>
  <c r="L25" i="6" s="1"/>
  <c r="L26" i="6" s="1"/>
  <c r="L33" i="6" s="1"/>
  <c r="O20" i="8" s="1"/>
  <c r="O26" i="8" s="1"/>
  <c r="M6" i="4"/>
  <c r="M25" i="6" s="1"/>
  <c r="M26" i="6" s="1"/>
  <c r="M33" i="6" s="1"/>
  <c r="P20" i="8" s="1"/>
  <c r="P26" i="8" s="1"/>
  <c r="B6" i="4"/>
  <c r="B25" i="6" s="1"/>
  <c r="B26" i="6" s="1"/>
  <c r="B33" i="6" s="1"/>
  <c r="G22" i="8" l="1"/>
  <c r="G26" i="8"/>
  <c r="I22" i="8"/>
  <c r="I26" i="8"/>
  <c r="H22" i="8"/>
  <c r="H26" i="8"/>
  <c r="E20" i="8"/>
  <c r="E7" i="8"/>
  <c r="F22" i="8"/>
  <c r="F26" i="8"/>
  <c r="J22" i="8"/>
  <c r="J26" i="8"/>
  <c r="N26" i="6"/>
  <c r="N25" i="6" s="1"/>
  <c r="H33" i="6"/>
  <c r="K20" i="8" s="1"/>
  <c r="K26" i="8" l="1"/>
  <c r="E8" i="8"/>
  <c r="E10" i="8"/>
  <c r="F7" i="8"/>
  <c r="Q20" i="8"/>
  <c r="E22" i="8"/>
  <c r="E26" i="8"/>
  <c r="Q26" i="8" s="1"/>
  <c r="N33" i="6"/>
  <c r="F8" i="8" l="1"/>
  <c r="F10" i="8" s="1"/>
  <c r="G7" i="8"/>
  <c r="G8" i="8" l="1"/>
  <c r="G10" i="8" s="1"/>
  <c r="C16" i="10"/>
  <c r="H7" i="8"/>
  <c r="I7" i="8" l="1"/>
  <c r="H8" i="8"/>
  <c r="H10" i="8" s="1"/>
  <c r="E16" i="10"/>
  <c r="J7" i="8" l="1"/>
  <c r="I8" i="8"/>
  <c r="I10" i="8"/>
  <c r="K7" i="8" l="1"/>
  <c r="C18" i="10"/>
  <c r="N21" i="8"/>
  <c r="N22" i="8" s="1"/>
  <c r="K21" i="8"/>
  <c r="M21" i="8"/>
  <c r="M22" i="8" s="1"/>
  <c r="P21" i="8"/>
  <c r="P22" i="8" s="1"/>
  <c r="J8" i="8"/>
  <c r="J10" i="8" s="1"/>
  <c r="O21" i="8"/>
  <c r="O22" i="8" s="1"/>
  <c r="L21" i="8"/>
  <c r="L22" i="8" s="1"/>
  <c r="Q21" i="8" l="1"/>
  <c r="Q22" i="8" s="1"/>
  <c r="K22" i="8"/>
  <c r="E18" i="10"/>
  <c r="L7" i="8"/>
  <c r="K8" i="8"/>
  <c r="K10" i="8" s="1"/>
  <c r="M7" i="8" l="1"/>
  <c r="L8" i="8"/>
  <c r="L10" i="8" s="1"/>
  <c r="N7" i="8" l="1"/>
  <c r="C20" i="10"/>
  <c r="M8" i="8"/>
  <c r="M10" i="8" s="1"/>
  <c r="O7" i="8" l="1"/>
  <c r="N8" i="8"/>
  <c r="N10" i="8" s="1"/>
  <c r="E20" i="10"/>
  <c r="P7" i="8" l="1"/>
  <c r="O8" i="8"/>
  <c r="O10" i="8"/>
  <c r="E9" i="10" l="1"/>
  <c r="E11" i="10" s="1"/>
  <c r="C22" i="10"/>
  <c r="P8" i="8"/>
  <c r="P10" i="8"/>
  <c r="Q7" i="8"/>
  <c r="E22" i="10" l="1"/>
  <c r="E24" i="10" s="1"/>
  <c r="Q8" i="8" s="1"/>
  <c r="Q10" i="8" s="1"/>
  <c r="Q12" i="8" s="1"/>
  <c r="E12" i="10"/>
  <c r="Q24" i="8" l="1"/>
  <c r="L12" i="8"/>
  <c r="L24" i="8" s="1"/>
  <c r="O12" i="8"/>
  <c r="O24" i="8" s="1"/>
  <c r="F12" i="8"/>
  <c r="F24" i="8" s="1"/>
  <c r="J12" i="8"/>
  <c r="J24" i="8" s="1"/>
  <c r="I12" i="8"/>
  <c r="I24" i="8" s="1"/>
  <c r="K12" i="8"/>
  <c r="K24" i="8" s="1"/>
  <c r="N12" i="8"/>
  <c r="N24" i="8" s="1"/>
  <c r="M12" i="8"/>
  <c r="M24" i="8" s="1"/>
  <c r="H12" i="8"/>
  <c r="H24" i="8" s="1"/>
  <c r="G12" i="8"/>
  <c r="G24" i="8" s="1"/>
  <c r="P12" i="8"/>
  <c r="P24" i="8" s="1"/>
  <c r="E12" i="8"/>
  <c r="E24" i="8" s="1"/>
</calcChain>
</file>

<file path=xl/sharedStrings.xml><?xml version="1.0" encoding="utf-8"?>
<sst xmlns="http://schemas.openxmlformats.org/spreadsheetml/2006/main" count="131" uniqueCount="103">
  <si>
    <t>Total</t>
  </si>
  <si>
    <t>Remove Terminated ECR at Current Depreciation Rates:</t>
  </si>
  <si>
    <t>Less: Depreciation Stipulation Adjustments</t>
  </si>
  <si>
    <t>Jul 2021</t>
  </si>
  <si>
    <t>Aug 2021</t>
  </si>
  <si>
    <t>Sep 2021</t>
  </si>
  <si>
    <t>Oct 2021</t>
  </si>
  <si>
    <t>Nov 2021</t>
  </si>
  <si>
    <t>Dec 2021</t>
  </si>
  <si>
    <t>Jan 2022</t>
  </si>
  <si>
    <t>Feb 2022</t>
  </si>
  <si>
    <t>Mar 2022</t>
  </si>
  <si>
    <t>Apr 2022</t>
  </si>
  <si>
    <t>May 2022</t>
  </si>
  <si>
    <t>Jun 2022</t>
  </si>
  <si>
    <t>KU_ECR </t>
  </si>
  <si>
    <t>Note: Reflects forecasted ECR depreciation that would have been recovered in ECR if there was no termination.  Amounts reflected at currently approved depreciation rates.</t>
  </si>
  <si>
    <t>Total Jurisdiction Revenue</t>
  </si>
  <si>
    <t>ECR Jurisdictional Denominator (less Tracker revenue-add back CSR)</t>
  </si>
  <si>
    <t>ECR Project Depreciation: 2009 plan - Terminating</t>
  </si>
  <si>
    <t>ECR Project Depreciation: 2011 plan - Terminating</t>
  </si>
  <si>
    <t>ECR Project Depreciation: 2016 Plan - Terminating</t>
  </si>
  <si>
    <t>ECR Jurisdictional Factor</t>
  </si>
  <si>
    <t>Terminated ECR Depreciation</t>
  </si>
  <si>
    <t>Less: DSM Depreciation per "Rider Adj F" tab of Schedule C</t>
  </si>
  <si>
    <t>Jurisdictional ECR Depreciation Terminated into Base Rates</t>
  </si>
  <si>
    <t>Change in Jurisdictional Depreciation Related to Change in Depreciation Rates</t>
  </si>
  <si>
    <t>Kentucky Utilities</t>
  </si>
  <si>
    <t>Less: ECR Depreciation per "Rider Adj F" tab of Schedule C Multiplied by ECR Juris Factor per Schedule D-2F</t>
  </si>
  <si>
    <t>Total Depreciation and Amortization Expense per Schedule C-2.2F</t>
  </si>
  <si>
    <t>Times: Depreciation and Amortization Jurisdictional Factor on Schedule C-2.1F</t>
  </si>
  <si>
    <t>Subtotal Depreciation and Amortization</t>
  </si>
  <si>
    <t>Jurisdictional Depreciation and Amortization Expense net of Mechanism per C-2.1F</t>
  </si>
  <si>
    <t>Non-Mech Jurisdictional Depreciation and Amortization Included in Test Year Ended June 2022:</t>
  </si>
  <si>
    <t>Non-Mech Jurisdictional Depreciation and Amortization Included in Test Year Ended April 2020:</t>
  </si>
  <si>
    <t>Jurisdictional Depreciation and Amortization Expense net of Mechanism as Filed per C-2.1F</t>
  </si>
  <si>
    <t>Jurisdictional Depreciation and Amortization Expense net of Mechanism</t>
  </si>
  <si>
    <t>Total Change in Depreciation and Amortization Expense between Test Years</t>
  </si>
  <si>
    <t>Jurisdictional Depreciation and Amortization per UI with no termination and no depreciation rate increase</t>
  </si>
  <si>
    <t>Jurisdictional Depreciation and Amortization included in Test Year Ended April 2020 from Above</t>
  </si>
  <si>
    <t>Remove Change in Balances from Test Year to Test Year</t>
  </si>
  <si>
    <t>Change in Balances from Test Year to Test Year</t>
  </si>
  <si>
    <t>$ millions</t>
  </si>
  <si>
    <t>KY Jurisdictional Capitalization Adjustment</t>
  </si>
  <si>
    <t>Grossed-Up Rate of Return</t>
  </si>
  <si>
    <t>Net Operating Income</t>
  </si>
  <si>
    <t>Excess ADIT Amortization Adjustment</t>
  </si>
  <si>
    <t>Excess ADIT Revenue Requirement Adjustment</t>
  </si>
  <si>
    <t>Total Revenue Requirement Adjustment</t>
  </si>
  <si>
    <t>Forecasted Test Year Ended June 30, 2022</t>
  </si>
  <si>
    <t>Steam Rate Depreciation Adjustment</t>
  </si>
  <si>
    <t>ADIT Change @ Statutory 24.95%</t>
  </si>
  <si>
    <t>13 Month</t>
  </si>
  <si>
    <t>Average</t>
  </si>
  <si>
    <t>Property Tax Adjustment at 0.15% Production Rate</t>
  </si>
  <si>
    <t>Net Operating Income Revenue Requirement Adjustment</t>
  </si>
  <si>
    <t>Impact of Not Updating Steam Depreciation Rates</t>
  </si>
  <si>
    <t>Jurisdictional Accumulated Depreciation</t>
  </si>
  <si>
    <t>Gross-up Factor - Schedule H</t>
  </si>
  <si>
    <t>Jurisdictional Reg Liab Change - Excess ADIT Amort.</t>
  </si>
  <si>
    <t>Rate Base/Capitalization</t>
  </si>
  <si>
    <t>Rate Base/Capitalization Revenue Requirement Adjustment</t>
  </si>
  <si>
    <t>Kentucky Utilities Company</t>
  </si>
  <si>
    <t>Excess Deferred Tax Analysis</t>
  </si>
  <si>
    <t>$ dollars</t>
  </si>
  <si>
    <t>Kentucky Utilities Company - Total Company</t>
  </si>
  <si>
    <t>ARAM Excess</t>
  </si>
  <si>
    <t>Deferred Tax</t>
  </si>
  <si>
    <t>As-Filed</t>
  </si>
  <si>
    <t>Remove Depr Incr</t>
  </si>
  <si>
    <t>Difference</t>
  </si>
  <si>
    <t>2021 July to December</t>
  </si>
  <si>
    <t>2022 January to June</t>
  </si>
  <si>
    <t>Test Year NOL Deficient Amortization</t>
  </si>
  <si>
    <t>Forecasted Test Period ending 6/30/22</t>
  </si>
  <si>
    <t>Prorata ADIT Calculation</t>
  </si>
  <si>
    <t>Projected Accumulated Deferred Taxes at June 30, 2021</t>
  </si>
  <si>
    <t>Projected Accumulated Deferred Taxes at June 30, 2022</t>
  </si>
  <si>
    <t>Decrease in Accumulated Deferred Taxes for the forward year</t>
  </si>
  <si>
    <t>Quarterly Decrease</t>
  </si>
  <si>
    <t>Proration</t>
  </si>
  <si>
    <t>Balance June 30, 2021</t>
  </si>
  <si>
    <t>July 1- September 30, 2021</t>
  </si>
  <si>
    <t>273/365</t>
  </si>
  <si>
    <t>October 1- December 31, 2021</t>
  </si>
  <si>
    <t>181/365</t>
  </si>
  <si>
    <t>January 1- March 31, 2022</t>
  </si>
  <si>
    <t>91/365</t>
  </si>
  <si>
    <t>April 1- June 30, 2022</t>
  </si>
  <si>
    <t>1/365</t>
  </si>
  <si>
    <t>Pro rata Balance June 30, 2022</t>
  </si>
  <si>
    <t xml:space="preserve"> Prorata ADIT</t>
  </si>
  <si>
    <t>Note:  The excess ADIT adjustment in this calculation is using the existing amortization methodology, which inlcudes Cost of Removal (COR) components.  We are addressing the change to excess ADIT associated with COR per PLR 202033002 in response to AG-KIUC DR2 Q-8(g).</t>
  </si>
  <si>
    <t>KY Jurisdication Factor used for Excess</t>
  </si>
  <si>
    <t>Plant Alloc %</t>
  </si>
  <si>
    <t>Jurisdictional ADIT on Book Depreciation Change</t>
  </si>
  <si>
    <t>Ref.</t>
  </si>
  <si>
    <t>b. iv</t>
  </si>
  <si>
    <t>b. iii</t>
  </si>
  <si>
    <t>b. v/vi</t>
  </si>
  <si>
    <t>b. ii</t>
  </si>
  <si>
    <t>Depreciation Expense included in Test Year</t>
  </si>
  <si>
    <t>b.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</si>
</sst>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0%_);[Red]\(#,##0.00%\);&quot;&quot;"/>
    <numFmt numFmtId="166" formatCode="#,##0_);[Red]\(#,##0\);&quot; &quot;"/>
    <numFmt numFmtId="167" formatCode="0.0%"/>
    <numFmt numFmtId="168" formatCode="_(* #,##0.000_);_(* \(#,##0.000\);_(* &quot;-&quot;??_);_(@_)"/>
    <numFmt numFmtId="169" formatCode="_(* #,##0.000000_);_(* \(#,##0.000000\);_(* &quot;-&quot;??_);_(@_)"/>
    <numFmt numFmtId="170" formatCode="_(* #,##0.0_);_(* \(#,##0.0\);_(* &quot;-&quot;??_);_(@_)"/>
    <numFmt numFmtId="171"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Times New Roman"/>
      <family val="1"/>
    </font>
    <font>
      <sz val="10"/>
      <color theme="1"/>
      <name val="Times New Roman"/>
      <family val="1"/>
    </font>
    <font>
      <b/>
      <sz val="10"/>
      <name val="Times New Roman"/>
      <family val="1"/>
    </font>
    <font>
      <u val="singleAccounting"/>
      <sz val="11"/>
      <name val="Calibri"/>
      <family val="2"/>
      <scheme val="minor"/>
    </font>
    <font>
      <b/>
      <u/>
      <sz val="11"/>
      <color theme="1"/>
      <name val="Calibri"/>
      <family val="2"/>
      <scheme val="minor"/>
    </font>
    <font>
      <b/>
      <sz val="11"/>
      <name val="Calibri"/>
      <family val="2"/>
      <scheme val="minor"/>
    </font>
    <font>
      <b/>
      <u val="singleAccounting"/>
      <sz val="11"/>
      <color theme="1"/>
      <name val="Calibri"/>
      <family val="2"/>
      <scheme val="minor"/>
    </font>
    <font>
      <u val="singleAccounting"/>
      <sz val="11"/>
      <color theme="1"/>
      <name val="Calibri"/>
      <family val="2"/>
      <scheme val="minor"/>
    </font>
    <font>
      <sz val="11"/>
      <name val="Calibri"/>
      <family val="2"/>
      <scheme val="minor"/>
    </font>
    <font>
      <b/>
      <u/>
      <sz val="11"/>
      <name val="Calibri"/>
      <family val="2"/>
      <scheme val="minor"/>
    </font>
    <font>
      <sz val="9"/>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s>
  <cellStyleXfs count="4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applyNumberFormat="0" applyFill="0" applyBorder="0" applyAlignment="0" applyProtection="0"/>
    <xf numFmtId="0" fontId="5" fillId="0" borderId="5" applyNumberFormat="0" applyFill="0" applyAlignment="0" applyProtection="0"/>
    <xf numFmtId="0" fontId="6"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8" applyNumberFormat="0" applyAlignment="0" applyProtection="0"/>
    <xf numFmtId="0" fontId="12" fillId="6" borderId="9" applyNumberFormat="0" applyAlignment="0" applyProtection="0"/>
    <xf numFmtId="0" fontId="13" fillId="6" borderId="8" applyNumberFormat="0" applyAlignment="0" applyProtection="0"/>
    <xf numFmtId="0" fontId="14" fillId="0" borderId="10" applyNumberFormat="0" applyFill="0" applyAlignment="0" applyProtection="0"/>
    <xf numFmtId="0" fontId="15" fillId="7" borderId="11" applyNumberFormat="0" applyAlignment="0" applyProtection="0"/>
    <xf numFmtId="0" fontId="16" fillId="0" borderId="0" applyNumberFormat="0" applyFill="0" applyBorder="0" applyAlignment="0" applyProtection="0"/>
    <xf numFmtId="0" fontId="1" fillId="8" borderId="12" applyNumberFormat="0" applyFont="0" applyAlignment="0" applyProtection="0"/>
    <xf numFmtId="0" fontId="17" fillId="0" borderId="0" applyNumberFormat="0" applyFill="0" applyBorder="0" applyAlignment="0" applyProtection="0"/>
    <xf numFmtId="0" fontId="2" fillId="0" borderId="13"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 fillId="0" borderId="0"/>
    <xf numFmtId="44" fontId="3" fillId="0" borderId="0" applyFont="0" applyFill="0" applyBorder="0" applyAlignment="0" applyProtection="0"/>
  </cellStyleXfs>
  <cellXfs count="85">
    <xf numFmtId="0" fontId="0" fillId="0" borderId="0" xfId="0"/>
    <xf numFmtId="49" fontId="0" fillId="0" borderId="0" xfId="0" applyNumberFormat="1" applyAlignment="1">
      <alignment horizontal="left"/>
    </xf>
    <xf numFmtId="49" fontId="0" fillId="0" borderId="0" xfId="0" applyNumberFormat="1" applyAlignment="1">
      <alignment horizontal="right"/>
    </xf>
    <xf numFmtId="165" fontId="0" fillId="0" borderId="0" xfId="0" applyNumberFormat="1" applyAlignment="1">
      <alignment horizontal="left"/>
    </xf>
    <xf numFmtId="166" fontId="0" fillId="0" borderId="0" xfId="0" applyNumberFormat="1" applyAlignment="1">
      <alignment horizontal="right"/>
    </xf>
    <xf numFmtId="49" fontId="2" fillId="0" borderId="0" xfId="0" applyNumberFormat="1" applyFont="1" applyAlignment="1">
      <alignment horizontal="center"/>
    </xf>
    <xf numFmtId="164" fontId="20" fillId="0" borderId="0" xfId="0" applyNumberFormat="1" applyFont="1" applyFill="1"/>
    <xf numFmtId="0" fontId="21" fillId="0" borderId="2" xfId="3" applyFont="1" applyFill="1" applyBorder="1" applyAlignment="1">
      <alignment horizontal="center"/>
    </xf>
    <xf numFmtId="0" fontId="20" fillId="0" borderId="0" xfId="0" applyFont="1" applyFill="1"/>
    <xf numFmtId="0" fontId="20" fillId="0" borderId="0" xfId="0" applyFont="1" applyFill="1" applyAlignment="1">
      <alignment horizontal="left" indent="2"/>
    </xf>
    <xf numFmtId="0" fontId="20" fillId="0" borderId="0" xfId="0" applyFont="1" applyFill="1" applyAlignment="1">
      <alignment horizontal="left" indent="1"/>
    </xf>
    <xf numFmtId="167" fontId="20" fillId="0" borderId="0" xfId="0" applyNumberFormat="1" applyFont="1" applyFill="1"/>
    <xf numFmtId="0" fontId="19" fillId="0" borderId="0" xfId="0" applyFont="1" applyFill="1"/>
    <xf numFmtId="17" fontId="19" fillId="0" borderId="2" xfId="0" applyNumberFormat="1" applyFont="1" applyFill="1" applyBorder="1" applyAlignment="1">
      <alignment horizontal="center"/>
    </xf>
    <xf numFmtId="167" fontId="20" fillId="0" borderId="0" xfId="2" applyNumberFormat="1" applyFont="1" applyFill="1"/>
    <xf numFmtId="0" fontId="20" fillId="0" borderId="0" xfId="0" applyFont="1" applyFill="1" applyAlignment="1">
      <alignment horizontal="left" indent="3"/>
    </xf>
    <xf numFmtId="168" fontId="0" fillId="0" borderId="0" xfId="1" applyNumberFormat="1" applyFont="1"/>
    <xf numFmtId="43" fontId="22" fillId="0" borderId="0" xfId="1" applyFont="1" applyFill="1" applyBorder="1" applyAlignment="1">
      <alignment horizontal="center" wrapText="1"/>
    </xf>
    <xf numFmtId="0" fontId="2" fillId="0" borderId="0" xfId="0" applyFont="1"/>
    <xf numFmtId="0" fontId="23" fillId="0" borderId="0" xfId="0" applyFont="1"/>
    <xf numFmtId="168" fontId="0" fillId="0" borderId="2" xfId="1" applyNumberFormat="1" applyFont="1" applyBorder="1"/>
    <xf numFmtId="10" fontId="0" fillId="0" borderId="2" xfId="2" applyNumberFormat="1" applyFont="1" applyFill="1" applyBorder="1"/>
    <xf numFmtId="169" fontId="0" fillId="0" borderId="2" xfId="1" applyNumberFormat="1" applyFont="1" applyFill="1" applyBorder="1"/>
    <xf numFmtId="168" fontId="2" fillId="0" borderId="0" xfId="1" applyNumberFormat="1" applyFont="1" applyAlignment="1">
      <alignment horizontal="center"/>
    </xf>
    <xf numFmtId="0" fontId="2" fillId="0" borderId="0" xfId="0" applyFont="1" applyAlignment="1">
      <alignment horizontal="center"/>
    </xf>
    <xf numFmtId="170" fontId="0" fillId="0" borderId="0" xfId="1" applyNumberFormat="1" applyFont="1"/>
    <xf numFmtId="170" fontId="20" fillId="0" borderId="4" xfId="1" applyNumberFormat="1" applyFont="1" applyFill="1" applyBorder="1"/>
    <xf numFmtId="170" fontId="20" fillId="0" borderId="0" xfId="1" applyNumberFormat="1" applyFont="1" applyFill="1"/>
    <xf numFmtId="170" fontId="20" fillId="0" borderId="1" xfId="1" applyNumberFormat="1" applyFont="1" applyFill="1" applyBorder="1"/>
    <xf numFmtId="170" fontId="20" fillId="0" borderId="3" xfId="1" applyNumberFormat="1" applyFont="1" applyFill="1" applyBorder="1"/>
    <xf numFmtId="170" fontId="20" fillId="0" borderId="2" xfId="1" applyNumberFormat="1" applyFont="1" applyFill="1" applyBorder="1"/>
    <xf numFmtId="170" fontId="20" fillId="0" borderId="0" xfId="1" applyNumberFormat="1" applyFont="1" applyFill="1" applyBorder="1"/>
    <xf numFmtId="170" fontId="0" fillId="0" borderId="2" xfId="1" applyNumberFormat="1" applyFont="1" applyBorder="1"/>
    <xf numFmtId="0" fontId="0" fillId="0" borderId="0" xfId="0" applyFont="1"/>
    <xf numFmtId="0" fontId="24" fillId="0" borderId="2" xfId="3" applyFont="1" applyFill="1" applyBorder="1" applyAlignment="1">
      <alignment horizontal="center"/>
    </xf>
    <xf numFmtId="17" fontId="2" fillId="0" borderId="2" xfId="0" applyNumberFormat="1" applyFont="1" applyFill="1" applyBorder="1" applyAlignment="1">
      <alignment horizontal="center"/>
    </xf>
    <xf numFmtId="0" fontId="24" fillId="0" borderId="0" xfId="3" applyFont="1" applyFill="1" applyBorder="1" applyAlignment="1">
      <alignment horizontal="center"/>
    </xf>
    <xf numFmtId="170" fontId="2" fillId="0" borderId="2" xfId="1" applyNumberFormat="1" applyFont="1" applyBorder="1"/>
    <xf numFmtId="168" fontId="2" fillId="0" borderId="0" xfId="1" applyNumberFormat="1" applyFont="1"/>
    <xf numFmtId="168" fontId="0" fillId="0" borderId="0" xfId="1" applyNumberFormat="1" applyFont="1" applyFill="1" applyBorder="1"/>
    <xf numFmtId="168" fontId="0" fillId="0" borderId="2" xfId="1" applyNumberFormat="1" applyFont="1" applyFill="1" applyBorder="1"/>
    <xf numFmtId="168" fontId="2" fillId="0" borderId="0" xfId="1" applyNumberFormat="1" applyFont="1" applyFill="1"/>
    <xf numFmtId="168" fontId="2" fillId="0" borderId="4" xfId="1" applyNumberFormat="1" applyFont="1" applyBorder="1"/>
    <xf numFmtId="165" fontId="2" fillId="0" borderId="0" xfId="0" applyNumberFormat="1" applyFont="1" applyFill="1" applyAlignment="1">
      <alignment horizontal="left"/>
    </xf>
    <xf numFmtId="166" fontId="0" fillId="0" borderId="0" xfId="0" applyNumberFormat="1" applyFill="1" applyAlignment="1">
      <alignment horizontal="right"/>
    </xf>
    <xf numFmtId="165" fontId="0" fillId="0" borderId="0" xfId="0" applyNumberFormat="1" applyFill="1" applyAlignment="1">
      <alignment horizontal="left"/>
    </xf>
    <xf numFmtId="170" fontId="0" fillId="0" borderId="0" xfId="1" applyNumberFormat="1" applyFont="1" applyFill="1" applyAlignment="1">
      <alignment horizontal="right"/>
    </xf>
    <xf numFmtId="167" fontId="0" fillId="0" borderId="0" xfId="2" applyNumberFormat="1" applyFont="1" applyFill="1" applyAlignment="1">
      <alignment horizontal="right"/>
    </xf>
    <xf numFmtId="43" fontId="2" fillId="0" borderId="0" xfId="1" applyFont="1"/>
    <xf numFmtId="164" fontId="1" fillId="0" borderId="0" xfId="1" applyNumberFormat="1" applyFont="1" applyAlignment="1">
      <alignment horizontal="center"/>
    </xf>
    <xf numFmtId="164" fontId="1" fillId="0" borderId="0" xfId="1" applyNumberFormat="1" applyFont="1"/>
    <xf numFmtId="0" fontId="1" fillId="0" borderId="0" xfId="0" applyFont="1"/>
    <xf numFmtId="43" fontId="0" fillId="0" borderId="0" xfId="1" applyFont="1"/>
    <xf numFmtId="43" fontId="1" fillId="0" borderId="0" xfId="1" applyFont="1"/>
    <xf numFmtId="43" fontId="23" fillId="0" borderId="0" xfId="1" applyFont="1"/>
    <xf numFmtId="43" fontId="25" fillId="0" borderId="0" xfId="1" applyFont="1" applyBorder="1" applyAlignment="1"/>
    <xf numFmtId="164" fontId="1" fillId="0" borderId="0" xfId="1" quotePrefix="1" applyNumberFormat="1" applyFont="1" applyBorder="1" applyAlignment="1">
      <alignment horizontal="center"/>
    </xf>
    <xf numFmtId="164" fontId="1" fillId="0" borderId="0" xfId="1" applyNumberFormat="1" applyFont="1" applyBorder="1"/>
    <xf numFmtId="164" fontId="1" fillId="0" borderId="0" xfId="1" applyNumberFormat="1" applyFont="1" applyBorder="1" applyAlignment="1">
      <alignment horizontal="center"/>
    </xf>
    <xf numFmtId="164" fontId="26" fillId="0" borderId="0" xfId="1" applyNumberFormat="1" applyFont="1" applyBorder="1" applyAlignment="1">
      <alignment horizontal="center"/>
    </xf>
    <xf numFmtId="43" fontId="1" fillId="0" borderId="0" xfId="1" quotePrefix="1" applyFont="1"/>
    <xf numFmtId="164" fontId="1" fillId="0" borderId="14" xfId="1" applyNumberFormat="1" applyFont="1" applyBorder="1" applyAlignment="1">
      <alignment horizontal="center"/>
    </xf>
    <xf numFmtId="43" fontId="27" fillId="0" borderId="0" xfId="1" applyFont="1"/>
    <xf numFmtId="0" fontId="28" fillId="0" borderId="0" xfId="45" applyFont="1"/>
    <xf numFmtId="43" fontId="1" fillId="0" borderId="0" xfId="0" applyNumberFormat="1" applyFont="1"/>
    <xf numFmtId="37" fontId="28" fillId="0" borderId="0" xfId="45" applyNumberFormat="1" applyFont="1" applyAlignment="1">
      <alignment horizontal="center"/>
    </xf>
    <xf numFmtId="43" fontId="27" fillId="0" borderId="0" xfId="1" applyFont="1" applyAlignment="1">
      <alignment horizontal="left"/>
    </xf>
    <xf numFmtId="0" fontId="28" fillId="0" borderId="0" xfId="45" applyFont="1" applyAlignment="1">
      <alignment horizontal="center"/>
    </xf>
    <xf numFmtId="171" fontId="27" fillId="0" borderId="0" xfId="46" applyNumberFormat="1" applyFont="1" applyAlignment="1">
      <alignment horizontal="right"/>
    </xf>
    <xf numFmtId="43" fontId="28" fillId="0" borderId="0" xfId="1" applyFont="1" applyAlignment="1">
      <alignment horizontal="left"/>
    </xf>
    <xf numFmtId="37" fontId="27" fillId="0" borderId="0" xfId="45" applyNumberFormat="1" applyFont="1" applyAlignment="1">
      <alignment horizontal="right"/>
    </xf>
    <xf numFmtId="37" fontId="27" fillId="0" borderId="2" xfId="45" applyNumberFormat="1" applyFont="1" applyBorder="1" applyAlignment="1">
      <alignment horizontal="right"/>
    </xf>
    <xf numFmtId="171" fontId="1" fillId="0" borderId="4" xfId="46" applyNumberFormat="1" applyFont="1" applyBorder="1" applyAlignment="1">
      <alignment horizontal="right"/>
    </xf>
    <xf numFmtId="43" fontId="27" fillId="0" borderId="0" xfId="1" quotePrefix="1" applyFont="1" applyAlignment="1">
      <alignment horizontal="left"/>
    </xf>
    <xf numFmtId="0" fontId="27" fillId="0" borderId="0" xfId="45" applyFont="1"/>
    <xf numFmtId="171" fontId="1" fillId="0" borderId="0" xfId="46" applyNumberFormat="1" applyFont="1" applyAlignment="1">
      <alignment horizontal="right"/>
    </xf>
    <xf numFmtId="37" fontId="27" fillId="0" borderId="0" xfId="45" quotePrefix="1" applyNumberFormat="1" applyFont="1" applyAlignment="1">
      <alignment horizontal="center"/>
    </xf>
    <xf numFmtId="43" fontId="0" fillId="0" borderId="0" xfId="0" applyNumberFormat="1" applyFont="1"/>
    <xf numFmtId="168" fontId="0" fillId="0" borderId="0" xfId="1" applyNumberFormat="1" applyFont="1" applyFill="1"/>
    <xf numFmtId="0" fontId="29" fillId="0" borderId="0" xfId="0" applyFont="1"/>
    <xf numFmtId="168" fontId="0" fillId="0" borderId="0" xfId="0" applyNumberFormat="1" applyFont="1"/>
    <xf numFmtId="10" fontId="1" fillId="0" borderId="0" xfId="2" applyNumberFormat="1" applyFont="1"/>
    <xf numFmtId="0" fontId="2" fillId="0" borderId="0" xfId="0" applyFont="1" applyAlignment="1">
      <alignment horizontal="left"/>
    </xf>
    <xf numFmtId="0" fontId="2" fillId="0" borderId="0" xfId="0" applyFont="1" applyAlignment="1">
      <alignment horizontal="center"/>
    </xf>
    <xf numFmtId="43" fontId="25" fillId="0" borderId="0" xfId="1" applyFont="1" applyAlignment="1">
      <alignment horizontal="left"/>
    </xf>
  </cellXfs>
  <cellStyles count="4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urrency 2" xfId="46" xr:uid="{E2C96A15-00E3-4245-9872-89E2EB1FA6A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2" xfId="3" xr:uid="{72CC35AE-9329-4277-8EF4-1434325B249B}"/>
    <cellStyle name="Normal 3" xfId="45" xr:uid="{A7F25BF3-5FE2-459E-BEA3-A8665B648D27}"/>
    <cellStyle name="Note" xfId="18" builtinId="10" customBuiltin="1"/>
    <cellStyle name="Output" xfId="13" builtinId="21" customBuiltin="1"/>
    <cellStyle name="Percent" xfId="2" builtinId="5"/>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My%20Documents\PUE-2011-00013%20KU%20Rate%20Case%20-%20Capital%20Structure\KU%202011%20rate%20cas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ndrea\2010%20KY%20Rate%20Case\LGEElecBillDeter2009-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nbilled\KU\2009\KU%20Unbilled%202009.06%20KU%20ONL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20JOURNAL%20ENTRIES%20!\2011\05-MAY-2011\KU\J041-0110-0511%20INTEREST%20ON%20LONG-TERM%20DEBT.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NERGY\LKC%20&amp;%20LKE\LKE%20(Co.%20800)\Journal%20Entries%20-%20LKE\J021%20-%20EU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Revenue%20Volume%20Analysis\2009\Revenue%20Volume%20Analysis%202009.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PA_Expenditure%20Item%20Summar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TAXDIM\STEXCEL\02\Database\KUVA.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2\rates\Rate%20Case%202014\Revenue%20Requirements\Copy%20of%20CKY%20FINAL%2005%2016%2013%20Cost%20of%20Service%20Schedules%20A%20-%20L%20(Base%20Period%20TME%208-31-13%20Forecast%20Period%20TME%2012-31-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012067\Local%20Settings\Temporary%20Internet%20Files\OLK2F4\110VA%20(5).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nbilled\KU\2008\KU%20Unbilled%202008.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Journal%20Entries\KU\2009\J518-588%20Billed%20Revenues%20Reclass\J518-J588%20Billed%20Revenues%20Reclass%2020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e011031\Local%20Settings\Temporary%20Internet%20Files\OLK39\LGE\LGE%20BECR%20Calc%202008.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U%20Return%20on%20Rate%20Base\2003\2003%203rd%20Qtr\NH%20Return%20on%20Rate%20Base%20ReportFiled%20-%2009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Revenue%20Volume%20Analysis/2011/Revenue%20Volume%20Analysis%202011.12.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evenue%20Volume%20Analysis\2009\Revenue%20Volume%20Analysis%2020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rent&amp;SUb Ratios"/>
      <sheetName val="cap structure"/>
      <sheetName val="Avg Int Rates"/>
      <sheetName val="LTD Costs"/>
      <sheetName val="LTD Costs (2)"/>
      <sheetName val="Fixed Rate Bonds YTM"/>
      <sheetName val="STD Adjustment"/>
      <sheetName val="case history"/>
      <sheetName val="Sheet2"/>
    </sheetNames>
    <sheetDataSet>
      <sheetData sheetId="0"/>
      <sheetData sheetId="1"/>
      <sheetData sheetId="2"/>
      <sheetData sheetId="3"/>
      <sheetData sheetId="4">
        <row r="46">
          <cell r="S46">
            <v>1810448.77966</v>
          </cell>
        </row>
      </sheetData>
      <sheetData sheetId="5">
        <row r="48">
          <cell r="K48">
            <v>1806362.41466</v>
          </cell>
        </row>
      </sheetData>
      <sheetData sheetId="6">
        <row r="25">
          <cell r="D25">
            <v>1.8333333333333333E-3</v>
          </cell>
        </row>
      </sheetData>
      <sheetData sheetId="7">
        <row r="25">
          <cell r="D25">
            <v>1.8333333333333333E-3</v>
          </cell>
        </row>
      </sheetData>
      <sheetData sheetId="8"/>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Billing Determinants"/>
      <sheetName val="BaseRtFACECREx23pg1"/>
      <sheetName val="BaseRtFACECR,Ex23 pg 2-36"/>
      <sheetName val="Full Yr FAC Chgs Rollin, Ex 24"/>
      <sheetName val="YrEnd Customers"/>
      <sheetName val="TempAdj"/>
      <sheetName val="200902OldRates"/>
      <sheetName val="200906NewRates"/>
      <sheetName val="200910FAC"/>
      <sheetName val="200910Billed"/>
      <sheetName val="ReconcileBillings,Ex 27 pg 2-24"/>
      <sheetName val="200910RevRateAnnual"/>
      <sheetName val="200910FACAnnual"/>
      <sheetName val="RevVolRecon"/>
      <sheetName val="ECR Rates"/>
      <sheetName val="ECR Rates-Alt"/>
      <sheetName val="BillingFactors"/>
      <sheetName val="SBR"/>
      <sheetName val="200901"/>
      <sheetName val="200902Old"/>
      <sheetName val="200902New"/>
      <sheetName val="200902"/>
      <sheetName val="200903Old"/>
      <sheetName val="200903New"/>
      <sheetName val="200903"/>
      <sheetName val="200904"/>
      <sheetName val="200905"/>
      <sheetName val="200906"/>
      <sheetName val="200907"/>
      <sheetName val="200908"/>
      <sheetName val="200909"/>
      <sheetName val="200910"/>
      <sheetName val="200811"/>
      <sheetName val="200812"/>
      <sheetName val="RevDeltaRoll-in"/>
      <sheetName val="Dec06ECR"/>
      <sheetName val="LGE"/>
      <sheetName val="Input"/>
      <sheetName val="Custom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vDatabase Input"/>
      <sheetName val="Additional Unbilled Input"/>
      <sheetName val="KU Unbilled"/>
      <sheetName val="KuUnbPricing"/>
      <sheetName val="KUUnbKWHAlloc"/>
      <sheetName val="KUUnbCCH"/>
      <sheetName val="KUUnbByComp"/>
      <sheetName val="KU JE"/>
      <sheetName val="Summary_UnbByComp"/>
      <sheetName val="Error Check"/>
      <sheetName val="2009 Allocation Tables"/>
      <sheetName val="VersionHis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Bond Interest"/>
      <sheetName val="Bond Interest 2002"/>
      <sheetName val="Bond Interest 2003"/>
      <sheetName val="Bond Interest 2004"/>
      <sheetName val="Swap Interest"/>
      <sheetName val="Swap Interest 2002"/>
      <sheetName val="Swap Interest 2003"/>
      <sheetName val="Swap Interest 2004"/>
      <sheetName val="Swap file BMO"/>
      <sheetName val="Swap file Chase"/>
      <sheetName val="Swap Interest 2005"/>
      <sheetName val="Bond Interest 2005"/>
      <sheetName val="Swap Interest 2006 "/>
      <sheetName val="Bond Interest 2006"/>
      <sheetName val="Swap Interest 2007"/>
      <sheetName val="J041-0110"/>
      <sheetName val="Bond Interest 2011"/>
      <sheetName val="Bond Interest 2007"/>
      <sheetName val="Bond Interest 2008"/>
      <sheetName val="Bond Interest 2009"/>
      <sheetName val="Bond Interest 20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4">
          <cell r="J14" t="str">
            <v>J041-0110-0511</v>
          </cell>
        </row>
      </sheetData>
      <sheetData sheetId="17"/>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_Sheet1"/>
      <sheetName val="BneLog"/>
      <sheetName val="AUG 10 xlsm"/>
    </sheetNames>
    <sheetDataSet>
      <sheetData sheetId="0">
        <row r="1">
          <cell r="A1" t="str">
            <v>No</v>
          </cell>
        </row>
        <row r="2">
          <cell r="A2" t="str">
            <v>Yes</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VA"/>
      <sheetName val="RBC Summary"/>
      <sheetName val="RBC Detail"/>
      <sheetName val="Information for SEC Table"/>
      <sheetName val="Curr Mo. Error Checks"/>
      <sheetName val="Weather Check"/>
      <sheetName val="Qtd Error Checks"/>
      <sheetName val="12 mo rolling error checks"/>
      <sheetName val="Ytd Error Checks"/>
      <sheetName val="DataChecks"/>
      <sheetName val="Data"/>
      <sheetName val="ListsValues"/>
      <sheetName val="VersionHist"/>
      <sheetName val="Revenue Volume Analysis 20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 val="186004"/>
      <sheetName val="ku "/>
    </sheetNames>
    <sheetDataSet>
      <sheetData sheetId="0" refreshError="1"/>
      <sheetData sheetId="1">
        <row r="153">
          <cell r="A153" t="str">
            <v>Recover</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 p1"/>
      <sheetName val="500 p2"/>
      <sheetName val="500 Sch A"/>
      <sheetName val="500 V Voucher"/>
      <sheetName val="500CR p1"/>
      <sheetName val="500CR p2"/>
      <sheetName val="500CR p3"/>
      <sheetName val="500T"/>
      <sheetName val="500C"/>
      <sheetName val="500X p1"/>
      <sheetName val="500X p2"/>
      <sheetName val="4562 p1"/>
      <sheetName val="4562 p2"/>
      <sheetName val="Apport Wks"/>
      <sheetName val="Supp Sched"/>
      <sheetName val="Est Pay"/>
      <sheetName val="Route Sheet"/>
      <sheetName val="Info Page"/>
      <sheetName val="PR"/>
      <sheetName val="W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7">
          <cell r="I7" t="b">
            <v>0</v>
          </cell>
        </row>
      </sheetData>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
      <sheetName val="A- Financial Summary"/>
      <sheetName val="Index B"/>
      <sheetName val="B-1 p.1 Summary (Base)"/>
      <sheetName val="B-1 p.2 Summary (Forecast)"/>
      <sheetName val="B-2 p.1 Grouping (Base)"/>
      <sheetName val="B-2 p.2 Grouping (Forecast)"/>
      <sheetName val="B-2.1 Base Period GPA"/>
      <sheetName val="B-2.1 Forecast Period GPA"/>
      <sheetName val="WPB-2.1 Base Period"/>
      <sheetName val="WPB-2.1 13 mo avg"/>
      <sheetName val="Plant input detail "/>
      <sheetName val="Intangible Amort."/>
      <sheetName val="WPB2.2 Plant detail-w slippage"/>
      <sheetName val="WPB2.2a Intan Amort. w slippage"/>
      <sheetName val="B-2.2 Proposed Adj (Base)"/>
      <sheetName val="B-2.2 Proposed Adj (Forecast)"/>
      <sheetName val="B-2.3 Base Adds, Ret, Transfers"/>
      <sheetName val="B-2.3 Forecast Adds, Ret, Trans"/>
      <sheetName val="B-2.4 PP&amp;E Acquired (base)"/>
      <sheetName val="B-2.4 PP&amp;E Acquired (forecast)"/>
      <sheetName val="B-2.5 Leased Property (base)"/>
      <sheetName val="B-2.5 Leased Prop (forecast)"/>
      <sheetName val="B-2.6 Property Held (base)"/>
      <sheetName val="B-2.6 Property Held (forecast)"/>
      <sheetName val="B-2.7 PP&amp;E Excluded (base)"/>
      <sheetName val="B-2.7 PP&amp;E Excluded (forecast)"/>
      <sheetName val="B-3 Accum Dep&amp; Amort (Base)"/>
      <sheetName val="B-3 Accum Dep&amp;A (Forecast)"/>
      <sheetName val="WPB-3.1 AD&amp;A (Base)"/>
      <sheetName val="WPB-3.1 AD&amp;A (Forecast)"/>
      <sheetName val="B-3.1 Adj.  AD&amp;A (base)"/>
      <sheetName val="B-3.1 Adj.  AD&amp;A (Forecast)"/>
      <sheetName val="B-4 CWIP (In Service)"/>
      <sheetName val="B-5 Working Capital (Base)"/>
      <sheetName val="B-5 Working Capital (Forecast)"/>
      <sheetName val="B-5.1 Working Cap. (Base)"/>
      <sheetName val="B-5.1 Working Cap. (Forecast)"/>
      <sheetName val="WPB-5.1 M&amp;S and Prepayments"/>
      <sheetName val="WPB 5.3 Storage"/>
      <sheetName val="B-5.2 CWC (Base)"/>
      <sheetName val="B-5.2 CWC (Forecast)"/>
      <sheetName val="B-6 Def. Cr. &amp; ADIT (Base)"/>
      <sheetName val="B-6 Def. Cr. &amp; ADIT (Forecast)"/>
      <sheetName val="ADIT Calc-Do not print"/>
      <sheetName val="WPB-6 Acct. (forecast)"/>
      <sheetName val="WPB-6 Acct. 282 (forecast)"/>
      <sheetName val="WPB-6 Acct. 190 (forecast)"/>
      <sheetName val="WPB-6 Acct. 282 Adj (forecast)"/>
      <sheetName val="B-7 Juris Factor"/>
      <sheetName val="Operating Income Sum Index C"/>
      <sheetName val="Operating Income Summary C-1"/>
      <sheetName val="Adj Operating Income Sum C-2"/>
      <sheetName val="Adjusted Forecast Period"/>
      <sheetName val="Oper Rev&amp;Exp by Accts C2.1A"/>
      <sheetName val="Oper Rev&amp;Exp by Accts C2.1B"/>
      <sheetName val="Total Co Accts Activ C2.2A"/>
      <sheetName val="Total Co Accts Activ C2.2B"/>
      <sheetName val="Input O&amp;M FERC 8-13"/>
      <sheetName val="Input O&amp;M FERC 12-14"/>
      <sheetName val="D-2.4 O&amp;M Adjustment INPUT"/>
      <sheetName val="Input O&amp;M CE Adjustments"/>
      <sheetName val="pivot table - MK"/>
      <sheetName val="O&amp;M by CE by GEN - MK"/>
      <sheetName val="Operating Income Sum Index D"/>
      <sheetName val="D-1"/>
      <sheetName val="D-2.1"/>
      <sheetName val="D-2.2"/>
      <sheetName val="D-2.3"/>
      <sheetName val="D-2.4"/>
      <sheetName val="Sch E Index"/>
      <sheetName val="E-1.1 Fed &amp; State Income Taxes"/>
      <sheetName val="Sch F Index"/>
      <sheetName val="F-1 Corp Due &amp; Memberships"/>
      <sheetName val="F-2 Charitable Contributions"/>
      <sheetName val="F-3 Country Club Dues"/>
      <sheetName val="Party, Outing, Gift DO NOT USE"/>
      <sheetName val="F-4 Emp Recog &amp; Activities"/>
      <sheetName val="F-5 Cust. Serv.&amp;Sales Expense"/>
      <sheetName val="Adv OLD FORMAT DO NOT USE"/>
      <sheetName val="F-6  Advertising"/>
      <sheetName val="Prof Serv OLD FORMAT DO NOT USE"/>
      <sheetName val="F-7 Professional Services Exp"/>
      <sheetName val="F-8 Rate Case Expense"/>
      <sheetName val="F-9 Civic,Political Activities"/>
      <sheetName val="Expense Reports"/>
      <sheetName val="Sch G Index"/>
      <sheetName val="G-1 Payroll Cost"/>
      <sheetName val="G-2 Payroll Analyses"/>
      <sheetName val="G-3 Executive Comp"/>
      <sheetName val="WPG-2"/>
      <sheetName val="Gross Conversion Factor Index H"/>
      <sheetName val="Gross Conversion Factor H-1"/>
      <sheetName val="INDEX - I"/>
      <sheetName val="I-1 Comp Income Statement"/>
      <sheetName val="I-2 Revenue Stats"/>
      <sheetName val="I-3 Sales Stats"/>
      <sheetName val="Cost of Capital Index J"/>
      <sheetName val="J-1 Cost of CapitaL Summary"/>
      <sheetName val="J-1 Base Period Cost of Capital"/>
      <sheetName val="J-1.1, J-1.2 13 MO AVG WACC"/>
      <sheetName val="J-2"/>
      <sheetName val="J-3"/>
      <sheetName val="J-4"/>
      <sheetName val="SCH K INDEX"/>
      <sheetName val="K - Comparative Financial Data"/>
      <sheetName val="Sheet1"/>
      <sheetName val="Compatibility Report"/>
    </sheetNames>
    <sheetDataSet>
      <sheetData sheetId="0">
        <row r="10">
          <cell r="A10" t="str">
            <v>COLUMBIA GAS OF KENTUCKY, INC.</v>
          </cell>
        </row>
      </sheetData>
      <sheetData sheetId="1"/>
      <sheetData sheetId="2"/>
      <sheetData sheetId="3">
        <row r="2">
          <cell r="A2" t="str">
            <v>CASE NO. 2013 - 00167</v>
          </cell>
        </row>
        <row r="4">
          <cell r="A4" t="str">
            <v>AS OF AUGUST 31, 2013</v>
          </cell>
        </row>
        <row r="8">
          <cell r="J8" t="str">
            <v>WITNESS: C. E. NOTESTONE</v>
          </cell>
        </row>
      </sheetData>
      <sheetData sheetId="4">
        <row r="4">
          <cell r="A4" t="str">
            <v>AS OF DECEMBER 31, 2014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9">
          <cell r="M9" t="str">
            <v>WITNESS:  S. M. KATKO</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 p1"/>
      <sheetName val="500 p2"/>
      <sheetName val="500 Sch A"/>
      <sheetName val="500 Sch AB"/>
      <sheetName val="500 Sch AB p2"/>
      <sheetName val="500 V Voucher"/>
      <sheetName val="500CR p1"/>
      <sheetName val="500CR p2"/>
      <sheetName val="500CR p3"/>
      <sheetName val="500T"/>
      <sheetName val="500C"/>
      <sheetName val="500 EL"/>
      <sheetName val="500X p1"/>
      <sheetName val="500X p2"/>
      <sheetName val="Apport Wks"/>
      <sheetName val="Supp Sched"/>
      <sheetName val="Est Pay"/>
      <sheetName val="Route Sheet"/>
      <sheetName val="Info Page"/>
      <sheetName val="PR"/>
      <sheetName val="State Datab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ow r="2">
          <cell r="E2" t="str">
            <v xml:space="preserve"> </v>
          </cell>
        </row>
        <row r="29">
          <cell r="E29" t="str">
            <v>Kentucky Utilities Company</v>
          </cell>
        </row>
        <row r="36">
          <cell r="E36" t="str">
            <v>61-0247570</v>
          </cell>
        </row>
      </sheetData>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U Unbilled"/>
      <sheetName val="KUUnbKWHAlloc"/>
      <sheetName val="KUUnbCCH"/>
      <sheetName val="KuUnbPricing"/>
      <sheetName val="KUUnbByComp"/>
      <sheetName val="ODP Unbilled"/>
      <sheetName val="ODPUnbKwhAlloc"/>
      <sheetName val="ODPUnbPricing"/>
      <sheetName val="ODPUnbByComp"/>
      <sheetName val="Summary_UnbByComp"/>
      <sheetName val="KU JE"/>
      <sheetName val="ODP JE"/>
      <sheetName val="RevDatabase"/>
      <sheetName val="2008 Allocation Tables"/>
      <sheetName val="Checklist"/>
      <sheetName val="VersionH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KU_Billed"/>
      <sheetName val="ODP_Billed"/>
      <sheetName val="JE518"/>
      <sheetName val="JE588"/>
      <sheetName val="Error Check"/>
      <sheetName val="IDTable"/>
    </sheetNames>
    <sheetDataSet>
      <sheetData sheetId="0" refreshError="1">
        <row r="5">
          <cell r="C5">
            <v>39845</v>
          </cell>
        </row>
      </sheetData>
      <sheetData sheetId="1"/>
      <sheetData sheetId="2"/>
      <sheetData sheetId="3" refreshError="1"/>
      <sheetData sheetId="4"/>
      <sheetData sheetId="5" refreshError="1"/>
      <sheetData sheetId="6" refreshError="1">
        <row r="5">
          <cell r="A5">
            <v>13063</v>
          </cell>
          <cell r="B5" t="str">
            <v>Kim Withers</v>
          </cell>
          <cell r="C5" t="str">
            <v>KHW</v>
          </cell>
        </row>
        <row r="6">
          <cell r="A6">
            <v>11568</v>
          </cell>
          <cell r="B6" t="str">
            <v>Albert Elkins</v>
          </cell>
          <cell r="C6" t="str">
            <v>AME</v>
          </cell>
        </row>
        <row r="7">
          <cell r="A7">
            <v>11216</v>
          </cell>
          <cell r="B7" t="str">
            <v>Mike Brann</v>
          </cell>
          <cell r="C7" t="str">
            <v>CMB</v>
          </cell>
        </row>
        <row r="8">
          <cell r="A8">
            <v>6180</v>
          </cell>
          <cell r="B8" t="str">
            <v>Pam White</v>
          </cell>
          <cell r="C8" t="str">
            <v>PKW</v>
          </cell>
        </row>
        <row r="9">
          <cell r="A9">
            <v>9078</v>
          </cell>
          <cell r="B9" t="str">
            <v>Rich Dowdell</v>
          </cell>
          <cell r="C9" t="str">
            <v>RHD</v>
          </cell>
        </row>
        <row r="10">
          <cell r="A10">
            <v>4860</v>
          </cell>
          <cell r="B10" t="str">
            <v>David Stead</v>
          </cell>
          <cell r="C10" t="str">
            <v>DDS</v>
          </cell>
        </row>
        <row r="11">
          <cell r="A11" t="str">
            <v>XXXXX</v>
          </cell>
          <cell r="B11" t="str">
            <v>XXXXX</v>
          </cell>
          <cell r="C11" t="str">
            <v>XXX</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ata Table"/>
      <sheetName val="mData"/>
      <sheetName val="odlData"/>
      <sheetName val="Error Check"/>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B"/>
      <sheetName val="526849-48"/>
      <sheetName val="106200"/>
      <sheetName val="Input"/>
      <sheetName val="Weather"/>
      <sheetName val="Calculations"/>
      <sheetName val="Cash Working Cap"/>
      <sheetName val="Debt and Equity"/>
      <sheetName val="issue nxt qtr"/>
      <sheetName val="NH Return on Rate Base ReportFi"/>
      <sheetName val="#REF"/>
    </sheetNames>
    <sheetDataSet>
      <sheetData sheetId="0" refreshError="1">
        <row r="2">
          <cell r="B2" t="str">
            <v>New Hampshire Division</v>
          </cell>
        </row>
        <row r="3">
          <cell r="B3" t="str">
            <v>Historical Rates of Return - Normalized</v>
          </cell>
        </row>
        <row r="4">
          <cell r="B4" t="str">
            <v>12 Months Ending  09/30/03</v>
          </cell>
        </row>
        <row r="7">
          <cell r="B7" t="str">
            <v>Cost of Service :</v>
          </cell>
          <cell r="D7" t="str">
            <v>Actuals</v>
          </cell>
          <cell r="E7" t="str">
            <v>Per Settlement</v>
          </cell>
        </row>
        <row r="9">
          <cell r="B9" t="str">
            <v xml:space="preserve">Revenues </v>
          </cell>
          <cell r="D9">
            <v>55676556.019999996</v>
          </cell>
          <cell r="E9">
            <v>47746999</v>
          </cell>
        </row>
        <row r="10">
          <cell r="B10" t="str">
            <v>Weather Adjustment ( After Tax )</v>
          </cell>
          <cell r="D10">
            <v>-579544.02674999996</v>
          </cell>
        </row>
        <row r="11">
          <cell r="B11" t="str">
            <v>Gas Costs</v>
          </cell>
          <cell r="D11">
            <v>-35263858.420000002</v>
          </cell>
          <cell r="E11">
            <v>-28866180</v>
          </cell>
        </row>
        <row r="12">
          <cell r="B12" t="str">
            <v>Normalized Revenues</v>
          </cell>
          <cell r="D12">
            <v>19833153.573249996</v>
          </cell>
          <cell r="E12">
            <v>18880819</v>
          </cell>
        </row>
        <row r="13">
          <cell r="F13">
            <v>513401</v>
          </cell>
        </row>
        <row r="14">
          <cell r="B14" t="str">
            <v>O&amp;M:</v>
          </cell>
        </row>
        <row r="15">
          <cell r="B15" t="str">
            <v>Other Production</v>
          </cell>
          <cell r="D15">
            <v>87642.079999999987</v>
          </cell>
          <cell r="E15">
            <v>94112</v>
          </cell>
        </row>
        <row r="16">
          <cell r="B16" t="str">
            <v>Distribution</v>
          </cell>
          <cell r="D16">
            <v>1613597.9500000002</v>
          </cell>
          <cell r="E16">
            <v>2435651</v>
          </cell>
        </row>
        <row r="17">
          <cell r="B17" t="str">
            <v>Customer Accounting</v>
          </cell>
          <cell r="D17">
            <v>1375486.29</v>
          </cell>
          <cell r="E17">
            <v>651787</v>
          </cell>
        </row>
        <row r="18">
          <cell r="B18" t="str">
            <v>Sales &amp; New Business</v>
          </cell>
          <cell r="D18">
            <v>786319.4</v>
          </cell>
          <cell r="E18">
            <v>362580</v>
          </cell>
        </row>
        <row r="19">
          <cell r="B19" t="str">
            <v>Admin. &amp; General</v>
          </cell>
          <cell r="D19">
            <v>5400521.0600000005</v>
          </cell>
          <cell r="E19">
            <v>4185559</v>
          </cell>
          <cell r="F19" t="str">
            <v>(a)</v>
          </cell>
        </row>
        <row r="20">
          <cell r="B20" t="str">
            <v>Subtotal O&amp;M</v>
          </cell>
          <cell r="D20">
            <v>9263566.7800000012</v>
          </cell>
          <cell r="E20">
            <v>7729689</v>
          </cell>
        </row>
        <row r="21">
          <cell r="F21" t="str">
            <v>523722</v>
          </cell>
        </row>
        <row r="22">
          <cell r="B22" t="str">
            <v>Federal &amp; State Income Tax</v>
          </cell>
          <cell r="D22">
            <v>2728469.0292175002</v>
          </cell>
          <cell r="E22">
            <v>2072231</v>
          </cell>
        </row>
        <row r="23">
          <cell r="B23" t="str">
            <v>Property Tax</v>
          </cell>
          <cell r="D23">
            <v>1325069.69</v>
          </cell>
          <cell r="E23">
            <v>1415023</v>
          </cell>
        </row>
        <row r="24">
          <cell r="B24" t="str">
            <v>Other Tax</v>
          </cell>
          <cell r="C24" t="str">
            <v>?</v>
          </cell>
          <cell r="D24">
            <v>198077.43999999994</v>
          </cell>
          <cell r="E24">
            <v>388546</v>
          </cell>
          <cell r="F24" t="str">
            <v>523603</v>
          </cell>
        </row>
        <row r="25">
          <cell r="B25" t="str">
            <v>Depreciation</v>
          </cell>
          <cell r="D25">
            <v>2980385.88</v>
          </cell>
          <cell r="E25">
            <v>2869213</v>
          </cell>
          <cell r="F25" t="str">
            <v>523611</v>
          </cell>
          <cell r="G25" t="str">
            <v>Pension &amp; Benefit Reserves</v>
          </cell>
        </row>
        <row r="26">
          <cell r="B26" t="str">
            <v>Amortization</v>
          </cell>
          <cell r="D26">
            <v>414129.72</v>
          </cell>
          <cell r="E26">
            <v>164759</v>
          </cell>
          <cell r="F26" t="str">
            <v>(a)</v>
          </cell>
        </row>
        <row r="27">
          <cell r="B27" t="str">
            <v>Operating Rents</v>
          </cell>
          <cell r="D27">
            <v>-404214.45</v>
          </cell>
          <cell r="E27">
            <v>-400982</v>
          </cell>
          <cell r="F27" t="str">
            <v>526300</v>
          </cell>
          <cell r="G27" t="str">
            <v>Total Rate Base</v>
          </cell>
        </row>
        <row r="28">
          <cell r="B28" t="str">
            <v>Interest on Customer Deposits</v>
          </cell>
          <cell r="D28">
            <v>19051.25</v>
          </cell>
          <cell r="E28">
            <v>18676</v>
          </cell>
        </row>
        <row r="29">
          <cell r="G29" t="str">
            <v>Utility Operating Income</v>
          </cell>
        </row>
        <row r="30">
          <cell r="B30" t="str">
            <v xml:space="preserve">     Subtotal Operating Expenses</v>
          </cell>
          <cell r="D30">
            <v>16524535.339217499</v>
          </cell>
          <cell r="E30">
            <v>14257155</v>
          </cell>
        </row>
        <row r="33">
          <cell r="G33" t="str">
            <v>Return on Rate Base</v>
          </cell>
        </row>
        <row r="35">
          <cell r="B35" t="str">
            <v>Total Operating Expenses</v>
          </cell>
          <cell r="D35">
            <v>16524535.339217499</v>
          </cell>
          <cell r="E35">
            <v>14257155</v>
          </cell>
          <cell r="G35" t="str">
            <v>Return on Common Equity</v>
          </cell>
        </row>
        <row r="37">
          <cell r="B37" t="str">
            <v>Utility Operating Income</v>
          </cell>
          <cell r="D37">
            <v>3308618.2340324968</v>
          </cell>
          <cell r="E37">
            <v>4623664</v>
          </cell>
        </row>
        <row r="40">
          <cell r="A40" t="str">
            <v xml:space="preserve"> </v>
          </cell>
          <cell r="B40" t="str">
            <v>Return Surplus (Deficiency)</v>
          </cell>
          <cell r="D40">
            <v>-1117794.9672567276</v>
          </cell>
        </row>
        <row r="41">
          <cell r="B41" t="str">
            <v>Revenue Surplus (Deficiency)</v>
          </cell>
          <cell r="D41">
            <v>-1879436.683071421</v>
          </cell>
        </row>
        <row r="45">
          <cell r="B45" t="str">
            <v>Notes:</v>
          </cell>
        </row>
        <row r="47">
          <cell r="B47" t="str">
            <v>Northern's last rate case, D601-182, was settled.  The per</v>
          </cell>
          <cell r="G47" t="str">
            <v>Debt</v>
          </cell>
        </row>
        <row r="48">
          <cell r="B48" t="str">
            <v>settlement numbers are from the Staff's schedules.</v>
          </cell>
          <cell r="G48" t="str">
            <v>Preferred Stock</v>
          </cell>
        </row>
        <row r="49">
          <cell r="G49" t="str">
            <v>Common Equity</v>
          </cell>
        </row>
      </sheetData>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Overview"/>
      <sheetName val="PVA"/>
      <sheetName val="PVA for Purchase Power"/>
      <sheetName val="RBC Summary"/>
      <sheetName val="RBC Detail"/>
      <sheetName val="Information for SEC Table"/>
      <sheetName val="Curr Mo. Error Checks"/>
      <sheetName val="Qtd Error Checks"/>
      <sheetName val="Ytd Error Checks"/>
      <sheetName val="12 Mo. Ending error checks"/>
      <sheetName val="Weather Check"/>
      <sheetName val="DataChecks"/>
      <sheetName val="PVA - Variance Checks"/>
      <sheetName val="Data"/>
      <sheetName val="ListsValues"/>
      <sheetName val="VersionH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F3">
            <v>40878</v>
          </cell>
        </row>
        <row r="7">
          <cell r="F7">
            <v>40513</v>
          </cell>
        </row>
        <row r="14">
          <cell r="C14">
            <v>40878</v>
          </cell>
        </row>
        <row r="15">
          <cell r="C15">
            <v>40848</v>
          </cell>
        </row>
        <row r="16">
          <cell r="C16">
            <v>40817</v>
          </cell>
        </row>
        <row r="17">
          <cell r="C17">
            <v>40787</v>
          </cell>
        </row>
        <row r="18">
          <cell r="C18">
            <v>40756</v>
          </cell>
        </row>
        <row r="19">
          <cell r="C19">
            <v>40725</v>
          </cell>
        </row>
        <row r="20">
          <cell r="C20">
            <v>40695</v>
          </cell>
        </row>
        <row r="21">
          <cell r="C21">
            <v>40664</v>
          </cell>
        </row>
        <row r="22">
          <cell r="C22">
            <v>40634</v>
          </cell>
        </row>
        <row r="23">
          <cell r="C23">
            <v>40603</v>
          </cell>
        </row>
        <row r="24">
          <cell r="C24">
            <v>40575</v>
          </cell>
        </row>
        <row r="25">
          <cell r="C25">
            <v>40544</v>
          </cell>
        </row>
        <row r="26">
          <cell r="C26">
            <v>40513</v>
          </cell>
        </row>
        <row r="29">
          <cell r="M29">
            <v>1000</v>
          </cell>
        </row>
        <row r="32">
          <cell r="C32" t="str">
            <v>A.  Whole Dollars</v>
          </cell>
        </row>
        <row r="33">
          <cell r="C33" t="str">
            <v>B.  Thousands of Dollars</v>
          </cell>
        </row>
        <row r="34">
          <cell r="C34" t="str">
            <v>C.  Millions of Dollars</v>
          </cell>
        </row>
        <row r="37">
          <cell r="M37">
            <v>1000</v>
          </cell>
        </row>
        <row r="40">
          <cell r="C40" t="str">
            <v>A.  KWH's</v>
          </cell>
        </row>
        <row r="41">
          <cell r="C41" t="str">
            <v>B.  MWH's</v>
          </cell>
        </row>
        <row r="47">
          <cell r="C47" t="str">
            <v>A.  Mcf</v>
          </cell>
        </row>
        <row r="50">
          <cell r="L50" t="str">
            <v>A</v>
          </cell>
        </row>
        <row r="53">
          <cell r="C53" t="str">
            <v>A.  Reporting Month vs. Budget</v>
          </cell>
        </row>
        <row r="54">
          <cell r="C54" t="str">
            <v>B.  Reporting Month vs. Reporting Month Last Year</v>
          </cell>
        </row>
        <row r="55">
          <cell r="C55" t="str">
            <v>C.  YTD as of Reporting Month vs. Budget</v>
          </cell>
        </row>
        <row r="56">
          <cell r="C56" t="str">
            <v>D.  YTD as of Reporting Month vs. Last Year</v>
          </cell>
        </row>
        <row r="57">
          <cell r="C57" t="str">
            <v>E.  12 Months Ending at Reporting Month vs. Budget</v>
          </cell>
        </row>
        <row r="58">
          <cell r="C58" t="str">
            <v>F.  12 Months Ending at Reporting Month vs. Last Year</v>
          </cell>
        </row>
        <row r="59">
          <cell r="C59" t="str">
            <v>G.  Quarter Ending as of Reporting Month vs. Budget</v>
          </cell>
        </row>
        <row r="60">
          <cell r="C60" t="str">
            <v>H.  Quarter Ending as of Reporting Month vs. Last Year</v>
          </cell>
        </row>
        <row r="62">
          <cell r="L62" t="str">
            <v>A</v>
          </cell>
        </row>
        <row r="65">
          <cell r="C65" t="str">
            <v>A.  Reporting Month vs. Budget</v>
          </cell>
        </row>
        <row r="66">
          <cell r="C66" t="str">
            <v>B.  YTD as of Reporting Month vs. Budget</v>
          </cell>
        </row>
        <row r="67">
          <cell r="C67" t="str">
            <v>C.  12 Months Ending of Reporting Month vs. Budget</v>
          </cell>
        </row>
        <row r="68">
          <cell r="C68" t="str">
            <v>D.  Quarter Ending as of Reporting Month vs. Budget</v>
          </cell>
        </row>
      </sheetData>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VA"/>
      <sheetName val="RBC Summary"/>
      <sheetName val="RBC Detail"/>
      <sheetName val="Information for SEC Table"/>
      <sheetName val="Curr Mo. Error Checks"/>
      <sheetName val="Weather Check"/>
      <sheetName val="Qtd Error Checks"/>
      <sheetName val="12 mo rolling error checks"/>
      <sheetName val="Ytd Error Checks"/>
      <sheetName val="DataChecks"/>
      <sheetName val="Data"/>
      <sheetName val="ListsValues"/>
      <sheetName val="Version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4">
          <cell r="M44">
            <v>1</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D521-A11E-4E58-9290-35528D1DD3A5}">
  <sheetPr>
    <pageSetUpPr fitToPage="1"/>
  </sheetPr>
  <dimension ref="A1:U29"/>
  <sheetViews>
    <sheetView tabSelected="1" zoomScaleNormal="100" workbookViewId="0">
      <selection activeCell="Q11" sqref="Q11"/>
    </sheetView>
  </sheetViews>
  <sheetFormatPr defaultRowHeight="15" x14ac:dyDescent="0.25"/>
  <cols>
    <col min="1" max="1" width="2.5703125" style="33" customWidth="1"/>
    <col min="2" max="2" width="52.5703125" style="33" customWidth="1"/>
    <col min="3" max="3" width="6.5703125" style="33" bestFit="1" customWidth="1"/>
    <col min="4" max="17" width="10.7109375" style="33" customWidth="1"/>
    <col min="18" max="16384" width="9.140625" style="33"/>
  </cols>
  <sheetData>
    <row r="1" spans="1:21" x14ac:dyDescent="0.25">
      <c r="A1" s="33" t="s">
        <v>62</v>
      </c>
    </row>
    <row r="2" spans="1:21" x14ac:dyDescent="0.25">
      <c r="A2" s="33" t="s">
        <v>49</v>
      </c>
      <c r="E2" s="16"/>
    </row>
    <row r="3" spans="1:21" x14ac:dyDescent="0.25">
      <c r="A3" s="33" t="s">
        <v>42</v>
      </c>
      <c r="D3" s="83" t="s">
        <v>56</v>
      </c>
      <c r="E3" s="83"/>
      <c r="F3" s="83"/>
      <c r="G3" s="83"/>
      <c r="H3" s="83"/>
      <c r="I3" s="83"/>
      <c r="J3" s="83"/>
      <c r="K3" s="83"/>
      <c r="L3" s="83"/>
      <c r="M3" s="83"/>
      <c r="N3" s="83"/>
      <c r="O3" s="83"/>
      <c r="P3" s="83"/>
      <c r="Q3" s="83"/>
    </row>
    <row r="4" spans="1:21" ht="17.25" x14ac:dyDescent="0.4">
      <c r="E4" s="17"/>
    </row>
    <row r="5" spans="1:21" x14ac:dyDescent="0.25">
      <c r="A5" s="18"/>
      <c r="E5" s="23"/>
      <c r="F5" s="24"/>
      <c r="Q5" s="36" t="s">
        <v>52</v>
      </c>
    </row>
    <row r="6" spans="1:21" x14ac:dyDescent="0.25">
      <c r="A6" s="19" t="s">
        <v>60</v>
      </c>
      <c r="C6" s="82" t="s">
        <v>96</v>
      </c>
      <c r="D6" s="35">
        <v>44348</v>
      </c>
      <c r="E6" s="35">
        <v>44378</v>
      </c>
      <c r="F6" s="35">
        <v>44409</v>
      </c>
      <c r="G6" s="35">
        <v>44440</v>
      </c>
      <c r="H6" s="35">
        <v>44470</v>
      </c>
      <c r="I6" s="35">
        <v>44501</v>
      </c>
      <c r="J6" s="35">
        <v>44531</v>
      </c>
      <c r="K6" s="35">
        <v>44562</v>
      </c>
      <c r="L6" s="35">
        <v>44593</v>
      </c>
      <c r="M6" s="35">
        <v>44621</v>
      </c>
      <c r="N6" s="35">
        <v>44652</v>
      </c>
      <c r="O6" s="35">
        <v>44682</v>
      </c>
      <c r="P6" s="35">
        <v>44713</v>
      </c>
      <c r="Q6" s="34" t="s">
        <v>53</v>
      </c>
    </row>
    <row r="7" spans="1:21" x14ac:dyDescent="0.25">
      <c r="A7" s="18"/>
      <c r="B7" s="33" t="s">
        <v>57</v>
      </c>
      <c r="C7" s="33" t="s">
        <v>97</v>
      </c>
      <c r="D7" s="16">
        <v>0</v>
      </c>
      <c r="E7" s="16">
        <f>'KU Depr Change'!B33</f>
        <v>4.0348048454117809</v>
      </c>
      <c r="F7" s="16">
        <f>E7+'KU Depr Change'!C33</f>
        <v>8.0644509203457044</v>
      </c>
      <c r="G7" s="16">
        <f>F7+'KU Depr Change'!D33</f>
        <v>12.11515444729128</v>
      </c>
      <c r="H7" s="16">
        <f>G7+'KU Depr Change'!E33</f>
        <v>16.238402924051833</v>
      </c>
      <c r="I7" s="16">
        <f>H7+'KU Depr Change'!F33</f>
        <v>20.259977107195439</v>
      </c>
      <c r="J7" s="16">
        <f>I7+'KU Depr Change'!G33</f>
        <v>24.295500309593137</v>
      </c>
      <c r="K7" s="16">
        <f>J7+'KU Depr Change'!H33</f>
        <v>28.341082996602051</v>
      </c>
      <c r="L7" s="16">
        <f>K7+'KU Depr Change'!I33</f>
        <v>32.366841311211083</v>
      </c>
      <c r="M7" s="16">
        <f>L7+'KU Depr Change'!J33</f>
        <v>36.385593342619678</v>
      </c>
      <c r="N7" s="16">
        <f>M7+'KU Depr Change'!K33</f>
        <v>40.348868831007394</v>
      </c>
      <c r="O7" s="16">
        <f>N7+'KU Depr Change'!L33</f>
        <v>44.308244722730386</v>
      </c>
      <c r="P7" s="16">
        <f>O7+'KU Depr Change'!M33</f>
        <v>48.274782000338774</v>
      </c>
      <c r="Q7" s="16">
        <f>AVERAGE(D7:P7)</f>
        <v>24.233361827569112</v>
      </c>
    </row>
    <row r="8" spans="1:21" x14ac:dyDescent="0.25">
      <c r="A8" s="18"/>
      <c r="B8" s="33" t="s">
        <v>51</v>
      </c>
      <c r="C8" s="33" t="s">
        <v>97</v>
      </c>
      <c r="D8" s="39">
        <f>-D7*0.2495</f>
        <v>0</v>
      </c>
      <c r="E8" s="39">
        <f>-E7*0.2495</f>
        <v>-1.0066838089302392</v>
      </c>
      <c r="F8" s="39">
        <f t="shared" ref="F8:P8" si="0">-F7*0.2495</f>
        <v>-2.0120805046262533</v>
      </c>
      <c r="G8" s="39">
        <f t="shared" si="0"/>
        <v>-3.0227310345991745</v>
      </c>
      <c r="H8" s="39">
        <f t="shared" si="0"/>
        <v>-4.0514815295509328</v>
      </c>
      <c r="I8" s="39">
        <f t="shared" si="0"/>
        <v>-5.0548642882452617</v>
      </c>
      <c r="J8" s="39">
        <f t="shared" si="0"/>
        <v>-6.0617273272434877</v>
      </c>
      <c r="K8" s="39">
        <f t="shared" si="0"/>
        <v>-7.0711002076522114</v>
      </c>
      <c r="L8" s="39">
        <f t="shared" si="0"/>
        <v>-8.0755269071471645</v>
      </c>
      <c r="M8" s="39">
        <f t="shared" si="0"/>
        <v>-9.0782055389836103</v>
      </c>
      <c r="N8" s="39">
        <f t="shared" si="0"/>
        <v>-10.067042773336345</v>
      </c>
      <c r="O8" s="39">
        <f t="shared" si="0"/>
        <v>-11.054907058321231</v>
      </c>
      <c r="P8" s="39">
        <f t="shared" si="0"/>
        <v>-12.044558109084525</v>
      </c>
      <c r="Q8" s="39">
        <f>+'Prorata ADIT on Depr Change'!E24/1000000</f>
        <v>-4.5280259999999997</v>
      </c>
      <c r="R8" s="33" t="s">
        <v>91</v>
      </c>
      <c r="T8" s="80"/>
      <c r="U8" s="77"/>
    </row>
    <row r="9" spans="1:21" x14ac:dyDescent="0.25">
      <c r="A9" s="18"/>
      <c r="B9" s="33" t="s">
        <v>59</v>
      </c>
      <c r="D9" s="40">
        <v>0</v>
      </c>
      <c r="E9" s="40">
        <f>+G9/3</f>
        <v>-0.39360869733320641</v>
      </c>
      <c r="F9" s="40">
        <f>+G9/3*2</f>
        <v>-0.78721739466641283</v>
      </c>
      <c r="G9" s="40">
        <f>+'Recalculation of Excess'!C25/1000000*'Recalculation of Excess'!E35</f>
        <v>-1.1808260919996192</v>
      </c>
      <c r="H9" s="40">
        <f>+($J$9-$G$9)/3+G9</f>
        <v>-1.5744347893328257</v>
      </c>
      <c r="I9" s="40">
        <f>+($J$9-$G$9)/3+H9</f>
        <v>-1.9680434866660321</v>
      </c>
      <c r="J9" s="40">
        <f>+'Recalculation of Excess'!C27/1000000*'Recalculation of Excess'!E35+G9</f>
        <v>-2.3616521839992384</v>
      </c>
      <c r="K9" s="40">
        <f>+($M$9-$J$9)/3+J9</f>
        <v>-2.7752236911026671</v>
      </c>
      <c r="L9" s="40">
        <f>+($M$9-$J$9)/3+K9</f>
        <v>-3.1887951982060958</v>
      </c>
      <c r="M9" s="40">
        <f>+'Recalculation of Excess'!C29/1000000*'Recalculation of Excess'!E35+J9</f>
        <v>-3.6023667053095245</v>
      </c>
      <c r="N9" s="40">
        <f>+($P$9-$M$9)/3+M9</f>
        <v>-4.0159382124129532</v>
      </c>
      <c r="O9" s="40">
        <f>+($P$9-$M$9)/3+N9</f>
        <v>-4.4295097195163819</v>
      </c>
      <c r="P9" s="40">
        <f>+'Recalculation of Excess'!C31/1000000*'Recalculation of Excess'!E35+M9</f>
        <v>-4.8430812266198107</v>
      </c>
      <c r="Q9" s="40">
        <f>+'Recalculation of Excess'!E33/1000000*'Recalculation of Excess'!E35</f>
        <v>-1.781482153344714</v>
      </c>
      <c r="R9" s="33" t="s">
        <v>91</v>
      </c>
      <c r="T9" s="80"/>
      <c r="U9" s="77"/>
    </row>
    <row r="10" spans="1:21" x14ac:dyDescent="0.25">
      <c r="A10" s="18"/>
      <c r="B10" s="33" t="s">
        <v>43</v>
      </c>
      <c r="D10" s="16">
        <f>SUM(D7:D9)</f>
        <v>0</v>
      </c>
      <c r="E10" s="16">
        <f t="shared" ref="E10:P10" si="1">SUM(E7:E9)</f>
        <v>2.6345123391483356</v>
      </c>
      <c r="F10" s="16">
        <f t="shared" si="1"/>
        <v>5.2651530210530391</v>
      </c>
      <c r="G10" s="16">
        <f t="shared" si="1"/>
        <v>7.9115973206924872</v>
      </c>
      <c r="H10" s="16">
        <f t="shared" si="1"/>
        <v>10.612486605168074</v>
      </c>
      <c r="I10" s="16">
        <f t="shared" si="1"/>
        <v>13.237069332284145</v>
      </c>
      <c r="J10" s="16">
        <f t="shared" si="1"/>
        <v>15.87212079835041</v>
      </c>
      <c r="K10" s="16">
        <f t="shared" si="1"/>
        <v>18.494759097847172</v>
      </c>
      <c r="L10" s="16">
        <f t="shared" si="1"/>
        <v>21.102519205857824</v>
      </c>
      <c r="M10" s="16">
        <f t="shared" si="1"/>
        <v>23.705021098326544</v>
      </c>
      <c r="N10" s="16">
        <f t="shared" si="1"/>
        <v>26.265887845258092</v>
      </c>
      <c r="O10" s="16">
        <f t="shared" si="1"/>
        <v>28.823827944892777</v>
      </c>
      <c r="P10" s="16">
        <f t="shared" si="1"/>
        <v>31.387142664634439</v>
      </c>
      <c r="Q10" s="16">
        <f t="shared" ref="Q10" si="2">SUM(Q7:Q8)</f>
        <v>19.705335827569112</v>
      </c>
    </row>
    <row r="11" spans="1:21" x14ac:dyDescent="0.25">
      <c r="A11" s="18"/>
      <c r="B11" s="33" t="s">
        <v>44</v>
      </c>
      <c r="D11" s="37"/>
      <c r="E11" s="32"/>
      <c r="F11" s="32"/>
      <c r="G11" s="32"/>
      <c r="H11" s="32"/>
      <c r="I11" s="32"/>
      <c r="J11" s="32"/>
      <c r="K11" s="32"/>
      <c r="L11" s="32"/>
      <c r="M11" s="32"/>
      <c r="N11" s="32"/>
      <c r="O11" s="32"/>
      <c r="P11" s="32"/>
      <c r="Q11" s="21">
        <v>9.0201085818923124E-2</v>
      </c>
    </row>
    <row r="12" spans="1:21" x14ac:dyDescent="0.25">
      <c r="A12" s="18" t="s">
        <v>61</v>
      </c>
      <c r="C12" s="33" t="s">
        <v>99</v>
      </c>
      <c r="D12" s="38"/>
      <c r="E12" s="38">
        <f>E10/SUM($E$10:$P$10)*$Q$12</f>
        <v>2.2807690126606554E-2</v>
      </c>
      <c r="F12" s="38">
        <f t="shared" ref="F12:P12" si="3">F10/SUM($E$10:$P$10)*$Q$12</f>
        <v>4.5581862263042019E-2</v>
      </c>
      <c r="G12" s="38">
        <f t="shared" si="3"/>
        <v>6.8492850618106366E-2</v>
      </c>
      <c r="H12" s="38">
        <f t="shared" si="3"/>
        <v>9.1875184020463921E-2</v>
      </c>
      <c r="I12" s="38">
        <f t="shared" si="3"/>
        <v>0.11459691079402635</v>
      </c>
      <c r="J12" s="38">
        <f t="shared" si="3"/>
        <v>0.13740926828904881</v>
      </c>
      <c r="K12" s="38">
        <f t="shared" si="3"/>
        <v>0.16011416162366476</v>
      </c>
      <c r="L12" s="38">
        <f t="shared" si="3"/>
        <v>0.18269025040647921</v>
      </c>
      <c r="M12" s="38">
        <f t="shared" si="3"/>
        <v>0.20522081738667491</v>
      </c>
      <c r="N12" s="38">
        <f t="shared" si="3"/>
        <v>0.22739093758373091</v>
      </c>
      <c r="O12" s="38">
        <f t="shared" si="3"/>
        <v>0.24953572099884636</v>
      </c>
      <c r="P12" s="38">
        <f t="shared" si="3"/>
        <v>0.27172703396257175</v>
      </c>
      <c r="Q12" s="38">
        <f t="shared" ref="Q12" si="4">Q10*Q11</f>
        <v>1.7774426880732619</v>
      </c>
    </row>
    <row r="13" spans="1:21" x14ac:dyDescent="0.25">
      <c r="A13" s="18"/>
      <c r="D13" s="25"/>
      <c r="E13" s="25"/>
      <c r="F13" s="25"/>
      <c r="G13" s="25"/>
      <c r="H13" s="25"/>
      <c r="I13" s="25"/>
      <c r="J13" s="25"/>
      <c r="K13" s="25"/>
      <c r="L13" s="25"/>
      <c r="M13" s="25"/>
      <c r="N13" s="25"/>
      <c r="O13" s="25"/>
      <c r="P13" s="25"/>
      <c r="Q13" s="25"/>
    </row>
    <row r="14" spans="1:21" x14ac:dyDescent="0.25">
      <c r="A14" s="18"/>
      <c r="E14" s="23"/>
      <c r="F14" s="24"/>
      <c r="Q14" s="36"/>
    </row>
    <row r="15" spans="1:21" x14ac:dyDescent="0.25">
      <c r="A15" s="18"/>
      <c r="E15" s="23"/>
      <c r="F15" s="24"/>
      <c r="Q15" s="36"/>
    </row>
    <row r="16" spans="1:21" x14ac:dyDescent="0.25">
      <c r="A16" s="19" t="s">
        <v>45</v>
      </c>
      <c r="E16" s="35">
        <v>44378</v>
      </c>
      <c r="F16" s="35">
        <v>44409</v>
      </c>
      <c r="G16" s="35">
        <v>44440</v>
      </c>
      <c r="H16" s="35">
        <v>44470</v>
      </c>
      <c r="I16" s="35">
        <v>44501</v>
      </c>
      <c r="J16" s="35">
        <v>44531</v>
      </c>
      <c r="K16" s="35">
        <v>44562</v>
      </c>
      <c r="L16" s="35">
        <v>44593</v>
      </c>
      <c r="M16" s="35">
        <v>44621</v>
      </c>
      <c r="N16" s="35">
        <v>44652</v>
      </c>
      <c r="O16" s="35">
        <v>44682</v>
      </c>
      <c r="P16" s="35">
        <v>44713</v>
      </c>
      <c r="Q16" s="34" t="s">
        <v>0</v>
      </c>
    </row>
    <row r="17" spans="1:18" x14ac:dyDescent="0.25">
      <c r="A17" s="18"/>
      <c r="B17" s="33" t="s">
        <v>46</v>
      </c>
      <c r="E17" s="78">
        <f>-E9+D9</f>
        <v>0.39360869733320641</v>
      </c>
      <c r="F17" s="78">
        <f t="shared" ref="F17:P17" si="5">-F9+E9</f>
        <v>0.39360869733320641</v>
      </c>
      <c r="G17" s="78">
        <f t="shared" si="5"/>
        <v>0.39360869733320636</v>
      </c>
      <c r="H17" s="78">
        <f t="shared" si="5"/>
        <v>0.39360869733320647</v>
      </c>
      <c r="I17" s="78">
        <f t="shared" si="5"/>
        <v>0.39360869733320647</v>
      </c>
      <c r="J17" s="78">
        <f t="shared" si="5"/>
        <v>0.39360869733320625</v>
      </c>
      <c r="K17" s="78">
        <f t="shared" si="5"/>
        <v>0.41357150710342871</v>
      </c>
      <c r="L17" s="78">
        <f t="shared" si="5"/>
        <v>0.41357150710342871</v>
      </c>
      <c r="M17" s="78">
        <f t="shared" si="5"/>
        <v>0.41357150710342871</v>
      </c>
      <c r="N17" s="78">
        <f t="shared" si="5"/>
        <v>0.41357150710342871</v>
      </c>
      <c r="O17" s="78">
        <f t="shared" si="5"/>
        <v>0.41357150710342871</v>
      </c>
      <c r="P17" s="78">
        <f t="shared" si="5"/>
        <v>0.41357150710342871</v>
      </c>
      <c r="Q17" s="16">
        <f>SUM(E17:P17)</f>
        <v>4.8430812266198107</v>
      </c>
      <c r="R17" s="16"/>
    </row>
    <row r="18" spans="1:18" x14ac:dyDescent="0.25">
      <c r="A18" s="18"/>
      <c r="B18" s="33" t="s">
        <v>58</v>
      </c>
      <c r="E18" s="22">
        <v>1.3390465360650392</v>
      </c>
      <c r="F18" s="22">
        <f>E18</f>
        <v>1.3390465360650392</v>
      </c>
      <c r="G18" s="22">
        <f t="shared" ref="G18:Q18" si="6">F18</f>
        <v>1.3390465360650392</v>
      </c>
      <c r="H18" s="22">
        <f t="shared" si="6"/>
        <v>1.3390465360650392</v>
      </c>
      <c r="I18" s="22">
        <f t="shared" si="6"/>
        <v>1.3390465360650392</v>
      </c>
      <c r="J18" s="22">
        <f t="shared" si="6"/>
        <v>1.3390465360650392</v>
      </c>
      <c r="K18" s="22">
        <f t="shared" si="6"/>
        <v>1.3390465360650392</v>
      </c>
      <c r="L18" s="22">
        <f t="shared" si="6"/>
        <v>1.3390465360650392</v>
      </c>
      <c r="M18" s="22">
        <f t="shared" si="6"/>
        <v>1.3390465360650392</v>
      </c>
      <c r="N18" s="22">
        <f t="shared" si="6"/>
        <v>1.3390465360650392</v>
      </c>
      <c r="O18" s="22">
        <f t="shared" si="6"/>
        <v>1.3390465360650392</v>
      </c>
      <c r="P18" s="22">
        <f t="shared" si="6"/>
        <v>1.3390465360650392</v>
      </c>
      <c r="Q18" s="22">
        <f t="shared" si="6"/>
        <v>1.3390465360650392</v>
      </c>
    </row>
    <row r="19" spans="1:18" x14ac:dyDescent="0.25">
      <c r="A19" s="18"/>
      <c r="B19" s="33" t="s">
        <v>47</v>
      </c>
      <c r="C19" s="33" t="s">
        <v>100</v>
      </c>
      <c r="E19" s="39">
        <f>E17*E18</f>
        <v>0.52706036272910251</v>
      </c>
      <c r="F19" s="39">
        <f t="shared" ref="F19:P19" si="7">F17*F18</f>
        <v>0.52706036272910251</v>
      </c>
      <c r="G19" s="39">
        <f t="shared" si="7"/>
        <v>0.52706036272910239</v>
      </c>
      <c r="H19" s="39">
        <f t="shared" si="7"/>
        <v>0.52706036272910251</v>
      </c>
      <c r="I19" s="39">
        <f t="shared" si="7"/>
        <v>0.52706036272910251</v>
      </c>
      <c r="J19" s="39">
        <f t="shared" si="7"/>
        <v>0.52706036272910228</v>
      </c>
      <c r="K19" s="39">
        <f t="shared" si="7"/>
        <v>0.55379149400204397</v>
      </c>
      <c r="L19" s="39">
        <f t="shared" si="7"/>
        <v>0.55379149400204397</v>
      </c>
      <c r="M19" s="39">
        <f t="shared" si="7"/>
        <v>0.55379149400204397</v>
      </c>
      <c r="N19" s="39">
        <f t="shared" si="7"/>
        <v>0.55379149400204397</v>
      </c>
      <c r="O19" s="39">
        <f t="shared" si="7"/>
        <v>0.55379149400204397</v>
      </c>
      <c r="P19" s="39">
        <f t="shared" si="7"/>
        <v>0.55379149400204397</v>
      </c>
      <c r="Q19" s="39">
        <f>Q17*Q18</f>
        <v>6.4851111403868789</v>
      </c>
    </row>
    <row r="20" spans="1:18" x14ac:dyDescent="0.25">
      <c r="A20" s="19"/>
      <c r="B20" s="33" t="s">
        <v>50</v>
      </c>
      <c r="E20" s="16">
        <f>-'KU Depr Change'!B33</f>
        <v>-4.0348048454117809</v>
      </c>
      <c r="F20" s="16">
        <f>-'KU Depr Change'!C33</f>
        <v>-4.0296460749339236</v>
      </c>
      <c r="G20" s="16">
        <f>-'KU Depr Change'!D33</f>
        <v>-4.0507035269455756</v>
      </c>
      <c r="H20" s="16">
        <f>-'KU Depr Change'!E33</f>
        <v>-4.1232484767605513</v>
      </c>
      <c r="I20" s="16">
        <f>-'KU Depr Change'!F33</f>
        <v>-4.0215741831436072</v>
      </c>
      <c r="J20" s="16">
        <f>-'KU Depr Change'!G33</f>
        <v>-4.0355232023976999</v>
      </c>
      <c r="K20" s="16">
        <f>-'KU Depr Change'!H33</f>
        <v>-4.0455826870089124</v>
      </c>
      <c r="L20" s="16">
        <f>-'KU Depr Change'!I33</f>
        <v>-4.0257583146090337</v>
      </c>
      <c r="M20" s="16">
        <f>-'KU Depr Change'!J33</f>
        <v>-4.0187520314085985</v>
      </c>
      <c r="N20" s="16">
        <f>-'KU Depr Change'!K33</f>
        <v>-3.9632754883877181</v>
      </c>
      <c r="O20" s="16">
        <f>-'KU Depr Change'!L33</f>
        <v>-3.9593758917229929</v>
      </c>
      <c r="P20" s="16">
        <f>-'KU Depr Change'!M33</f>
        <v>-3.9665372776083903</v>
      </c>
      <c r="Q20" s="16">
        <f>SUM(E20:P20)</f>
        <v>-48.274782000338774</v>
      </c>
    </row>
    <row r="21" spans="1:18" x14ac:dyDescent="0.25">
      <c r="A21" s="18"/>
      <c r="B21" s="33" t="s">
        <v>54</v>
      </c>
      <c r="C21" s="33" t="s">
        <v>98</v>
      </c>
      <c r="E21" s="40">
        <v>0</v>
      </c>
      <c r="F21" s="20">
        <v>0</v>
      </c>
      <c r="G21" s="20">
        <v>0</v>
      </c>
      <c r="H21" s="20">
        <v>0</v>
      </c>
      <c r="I21" s="20">
        <v>0</v>
      </c>
      <c r="J21" s="20">
        <v>0</v>
      </c>
      <c r="K21" s="20">
        <f>$J$7*0.15%/12</f>
        <v>3.0369375386991421E-3</v>
      </c>
      <c r="L21" s="20">
        <f t="shared" ref="L21:P21" si="8">$J$7*0.15%/12</f>
        <v>3.0369375386991421E-3</v>
      </c>
      <c r="M21" s="20">
        <f t="shared" si="8"/>
        <v>3.0369375386991421E-3</v>
      </c>
      <c r="N21" s="20">
        <f t="shared" si="8"/>
        <v>3.0369375386991421E-3</v>
      </c>
      <c r="O21" s="20">
        <f t="shared" si="8"/>
        <v>3.0369375386991421E-3</v>
      </c>
      <c r="P21" s="20">
        <f t="shared" si="8"/>
        <v>3.0369375386991421E-3</v>
      </c>
      <c r="Q21" s="20">
        <f>SUM(E21:P21)</f>
        <v>1.8221625232194852E-2</v>
      </c>
    </row>
    <row r="22" spans="1:18" x14ac:dyDescent="0.25">
      <c r="A22" s="18" t="s">
        <v>55</v>
      </c>
      <c r="E22" s="41">
        <f>SUM(E19:E21)</f>
        <v>-3.5077444826826785</v>
      </c>
      <c r="F22" s="41">
        <f t="shared" ref="F22:Q22" si="9">SUM(F19:F21)</f>
        <v>-3.5025857122048212</v>
      </c>
      <c r="G22" s="41">
        <f t="shared" si="9"/>
        <v>-3.5236431642164732</v>
      </c>
      <c r="H22" s="41">
        <f t="shared" si="9"/>
        <v>-3.5961881140314489</v>
      </c>
      <c r="I22" s="41">
        <f t="shared" si="9"/>
        <v>-3.4945138204145048</v>
      </c>
      <c r="J22" s="41">
        <f t="shared" si="9"/>
        <v>-3.5084628396685975</v>
      </c>
      <c r="K22" s="41">
        <f t="shared" si="9"/>
        <v>-3.4887542554681694</v>
      </c>
      <c r="L22" s="41">
        <f t="shared" si="9"/>
        <v>-3.4689298830682906</v>
      </c>
      <c r="M22" s="41">
        <f t="shared" si="9"/>
        <v>-3.4619235998678555</v>
      </c>
      <c r="N22" s="41">
        <f t="shared" si="9"/>
        <v>-3.4064470568469751</v>
      </c>
      <c r="O22" s="41">
        <f t="shared" si="9"/>
        <v>-3.4025474601822498</v>
      </c>
      <c r="P22" s="41">
        <f t="shared" si="9"/>
        <v>-3.4097088460676472</v>
      </c>
      <c r="Q22" s="41">
        <f t="shared" si="9"/>
        <v>-41.771449234719704</v>
      </c>
    </row>
    <row r="23" spans="1:18" x14ac:dyDescent="0.25">
      <c r="A23" s="18"/>
      <c r="E23" s="16"/>
    </row>
    <row r="24" spans="1:18" ht="15.75" thickBot="1" x14ac:dyDescent="0.3">
      <c r="A24" s="18" t="s">
        <v>48</v>
      </c>
      <c r="E24" s="42">
        <f>E12+E22</f>
        <v>-3.4849367925560717</v>
      </c>
      <c r="F24" s="42">
        <f t="shared" ref="F24:P24" si="10">F12+F22</f>
        <v>-3.457003849941779</v>
      </c>
      <c r="G24" s="42">
        <f t="shared" si="10"/>
        <v>-3.455150313598367</v>
      </c>
      <c r="H24" s="42">
        <f t="shared" si="10"/>
        <v>-3.5043129300109848</v>
      </c>
      <c r="I24" s="42">
        <f t="shared" si="10"/>
        <v>-3.3799169096204782</v>
      </c>
      <c r="J24" s="42">
        <f t="shared" si="10"/>
        <v>-3.3710535713795489</v>
      </c>
      <c r="K24" s="42">
        <f t="shared" si="10"/>
        <v>-3.3286400938445047</v>
      </c>
      <c r="L24" s="42">
        <f t="shared" si="10"/>
        <v>-3.2862396326618115</v>
      </c>
      <c r="M24" s="42">
        <f t="shared" si="10"/>
        <v>-3.2567027824811805</v>
      </c>
      <c r="N24" s="42">
        <f t="shared" si="10"/>
        <v>-3.1790561192632443</v>
      </c>
      <c r="O24" s="42">
        <f t="shared" si="10"/>
        <v>-3.1530117391834036</v>
      </c>
      <c r="P24" s="42">
        <f t="shared" si="10"/>
        <v>-3.1379818121050755</v>
      </c>
      <c r="Q24" s="42">
        <f>Q12+Q22</f>
        <v>-39.994006546646439</v>
      </c>
    </row>
    <row r="25" spans="1:18" ht="15.75" thickTop="1" x14ac:dyDescent="0.25"/>
    <row r="26" spans="1:18" ht="15.75" thickBot="1" x14ac:dyDescent="0.3">
      <c r="A26" s="18" t="s">
        <v>101</v>
      </c>
      <c r="C26" s="33" t="s">
        <v>102</v>
      </c>
      <c r="E26" s="42">
        <f>'KU Depr Change'!B9+E20</f>
        <v>26.498673152585443</v>
      </c>
      <c r="F26" s="42">
        <f>'KU Depr Change'!C9+F20</f>
        <v>26.517665383111677</v>
      </c>
      <c r="G26" s="42">
        <f>'KU Depr Change'!D9+G20</f>
        <v>26.561683777855489</v>
      </c>
      <c r="H26" s="42">
        <f>'KU Depr Change'!E9+H20</f>
        <v>26.547925152265805</v>
      </c>
      <c r="I26" s="42">
        <f>'KU Depr Change'!F9+I20</f>
        <v>26.692636150588168</v>
      </c>
      <c r="J26" s="42">
        <f>'KU Depr Change'!G9+J20</f>
        <v>26.861491838020527</v>
      </c>
      <c r="K26" s="42">
        <f>'KU Depr Change'!H9+K20</f>
        <v>26.992477862732603</v>
      </c>
      <c r="L26" s="42">
        <f>'KU Depr Change'!I9+L20</f>
        <v>26.995439655326727</v>
      </c>
      <c r="M26" s="42">
        <f>'KU Depr Change'!J9+M20</f>
        <v>27.017398233953539</v>
      </c>
      <c r="N26" s="42">
        <f>'KU Depr Change'!K9+N20</f>
        <v>27.131558315409546</v>
      </c>
      <c r="O26" s="42">
        <f>'KU Depr Change'!L9+O20</f>
        <v>27.188956066055809</v>
      </c>
      <c r="P26" s="42">
        <f>'KU Depr Change'!M9+P20</f>
        <v>27.250456477705704</v>
      </c>
      <c r="Q26" s="42">
        <f>SUM(E26:P26)</f>
        <v>322.25636206561109</v>
      </c>
    </row>
    <row r="27" spans="1:18" ht="15.75" thickTop="1" x14ac:dyDescent="0.25"/>
    <row r="29" spans="1:18" x14ac:dyDescent="0.25">
      <c r="A29" s="79" t="s">
        <v>92</v>
      </c>
    </row>
  </sheetData>
  <mergeCells count="1">
    <mergeCell ref="D3:Q3"/>
  </mergeCells>
  <pageMargins left="0.7" right="0.7" top="0.75" bottom="0.75" header="0.3" footer="0.3"/>
  <pageSetup scale="53" orientation="landscape" horizontalDpi="90" verticalDpi="90" r:id="rId1"/>
  <headerFooter>
    <oddFooter>&amp;R&amp;"Times New Roman,Bold"&amp;12Case No. 2020-00349
Attachment to Response to Kroger-2 Question No. 7
Page &amp;P of &amp;N
Blake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85F26-411B-4F81-8841-DE5A1D84B069}">
  <sheetPr>
    <pageSetUpPr fitToPage="1"/>
  </sheetPr>
  <dimension ref="A1:N34"/>
  <sheetViews>
    <sheetView tabSelected="1" zoomScaleNormal="100" workbookViewId="0">
      <selection activeCell="Q11" sqref="Q11"/>
    </sheetView>
  </sheetViews>
  <sheetFormatPr defaultRowHeight="12.75" x14ac:dyDescent="0.2"/>
  <cols>
    <col min="1" max="1" width="87.5703125" style="8" customWidth="1"/>
    <col min="2" max="2" width="14.5703125" style="8" bestFit="1" customWidth="1"/>
    <col min="3" max="13" width="12.7109375" style="8" bestFit="1" customWidth="1"/>
    <col min="14" max="14" width="14" style="8" bestFit="1" customWidth="1"/>
    <col min="15" max="16384" width="9.140625" style="8"/>
  </cols>
  <sheetData>
    <row r="1" spans="1:14" x14ac:dyDescent="0.2">
      <c r="A1" s="12" t="s">
        <v>27</v>
      </c>
    </row>
    <row r="2" spans="1:14" x14ac:dyDescent="0.2">
      <c r="A2" s="12"/>
    </row>
    <row r="3" spans="1:14" x14ac:dyDescent="0.2">
      <c r="A3" s="12" t="s">
        <v>33</v>
      </c>
      <c r="B3" s="13">
        <v>44378</v>
      </c>
      <c r="C3" s="13">
        <v>44409</v>
      </c>
      <c r="D3" s="13">
        <v>44440</v>
      </c>
      <c r="E3" s="13">
        <v>44470</v>
      </c>
      <c r="F3" s="13">
        <v>44501</v>
      </c>
      <c r="G3" s="13">
        <v>44531</v>
      </c>
      <c r="H3" s="13">
        <v>44562</v>
      </c>
      <c r="I3" s="13">
        <v>44593</v>
      </c>
      <c r="J3" s="13">
        <v>44621</v>
      </c>
      <c r="K3" s="13">
        <v>44652</v>
      </c>
      <c r="L3" s="13">
        <v>44682</v>
      </c>
      <c r="M3" s="13">
        <v>44713</v>
      </c>
      <c r="N3" s="7" t="s">
        <v>0</v>
      </c>
    </row>
    <row r="4" spans="1:14" x14ac:dyDescent="0.2">
      <c r="A4" s="8" t="s">
        <v>29</v>
      </c>
      <c r="B4" s="27">
        <v>34.067461687356101</v>
      </c>
      <c r="C4" s="27">
        <v>34.084459310552504</v>
      </c>
      <c r="D4" s="27">
        <v>34.154073441962289</v>
      </c>
      <c r="E4" s="27">
        <v>34.262979737380299</v>
      </c>
      <c r="F4" s="27">
        <v>34.355054119534103</v>
      </c>
      <c r="G4" s="27">
        <v>34.691767962800995</v>
      </c>
      <c r="H4" s="27">
        <v>34.983854798882199</v>
      </c>
      <c r="I4" s="27">
        <v>34.965903457295497</v>
      </c>
      <c r="J4" s="27">
        <v>34.981953268270999</v>
      </c>
      <c r="K4" s="27">
        <v>35.044739477413799</v>
      </c>
      <c r="L4" s="27">
        <v>35.101983969117704</v>
      </c>
      <c r="M4" s="27">
        <v>35.175434130580101</v>
      </c>
      <c r="N4" s="27">
        <f>SUM(B4:M4)</f>
        <v>415.86966536114664</v>
      </c>
    </row>
    <row r="5" spans="1:14" x14ac:dyDescent="0.2">
      <c r="A5" s="8" t="s">
        <v>30</v>
      </c>
      <c r="B5" s="11">
        <v>0.93569989822936772</v>
      </c>
      <c r="C5" s="11">
        <f>B5</f>
        <v>0.93569989822936772</v>
      </c>
      <c r="D5" s="11">
        <f t="shared" ref="D5:M5" si="0">C5</f>
        <v>0.93569989822936772</v>
      </c>
      <c r="E5" s="11">
        <f t="shared" si="0"/>
        <v>0.93569989822936772</v>
      </c>
      <c r="F5" s="11">
        <f t="shared" si="0"/>
        <v>0.93569989822936772</v>
      </c>
      <c r="G5" s="11">
        <f t="shared" si="0"/>
        <v>0.93569989822936772</v>
      </c>
      <c r="H5" s="11">
        <f t="shared" si="0"/>
        <v>0.93569989822936772</v>
      </c>
      <c r="I5" s="11">
        <f t="shared" si="0"/>
        <v>0.93569989822936772</v>
      </c>
      <c r="J5" s="11">
        <f t="shared" si="0"/>
        <v>0.93569989822936772</v>
      </c>
      <c r="K5" s="11">
        <f t="shared" si="0"/>
        <v>0.93569989822936772</v>
      </c>
      <c r="L5" s="11">
        <f t="shared" si="0"/>
        <v>0.93569989822936772</v>
      </c>
      <c r="M5" s="11">
        <f t="shared" si="0"/>
        <v>0.93569989822936772</v>
      </c>
      <c r="N5" s="11">
        <f>N6/N4</f>
        <v>0.9356998982293675</v>
      </c>
    </row>
    <row r="6" spans="1:14" x14ac:dyDescent="0.2">
      <c r="A6" s="10" t="s">
        <v>31</v>
      </c>
      <c r="B6" s="28">
        <f>B4*B5</f>
        <v>31.876920433791987</v>
      </c>
      <c r="C6" s="28">
        <f t="shared" ref="C6:M6" si="1">C4*C5</f>
        <v>31.892825108087003</v>
      </c>
      <c r="D6" s="28">
        <f t="shared" si="1"/>
        <v>31.957963043762465</v>
      </c>
      <c r="E6" s="28">
        <f t="shared" si="1"/>
        <v>32.059866653301633</v>
      </c>
      <c r="F6" s="28">
        <f t="shared" si="1"/>
        <v>32.146020643312482</v>
      </c>
      <c r="G6" s="28">
        <f t="shared" si="1"/>
        <v>32.46108375218973</v>
      </c>
      <c r="H6" s="28">
        <f t="shared" si="1"/>
        <v>32.734389374985049</v>
      </c>
      <c r="I6" s="28">
        <f t="shared" si="1"/>
        <v>32.717592306489294</v>
      </c>
      <c r="J6" s="28">
        <f t="shared" si="1"/>
        <v>32.732610112985668</v>
      </c>
      <c r="K6" s="28">
        <f t="shared" si="1"/>
        <v>32.791359162490799</v>
      </c>
      <c r="L6" s="28">
        <f t="shared" si="1"/>
        <v>32.844922827552331</v>
      </c>
      <c r="M6" s="28">
        <f t="shared" si="1"/>
        <v>32.913650136157628</v>
      </c>
      <c r="N6" s="28">
        <f>SUM(B6:M6)</f>
        <v>389.12920355510602</v>
      </c>
    </row>
    <row r="7" spans="1:14" x14ac:dyDescent="0.2">
      <c r="A7" s="10" t="s">
        <v>24</v>
      </c>
      <c r="B7" s="27">
        <v>-0.10641547911</v>
      </c>
      <c r="C7" s="27">
        <v>-0.10647756804</v>
      </c>
      <c r="D7" s="27">
        <v>-0.10653965696000001</v>
      </c>
      <c r="E7" s="27">
        <v>-0.10660174589</v>
      </c>
      <c r="F7" s="27">
        <v>-0.10666383482000001</v>
      </c>
      <c r="G7" s="27">
        <v>-0.10672592375000001</v>
      </c>
      <c r="H7" s="27">
        <v>-0.10678972398</v>
      </c>
      <c r="I7" s="27">
        <v>-0.10685523528999999</v>
      </c>
      <c r="J7" s="27">
        <v>-0.10692074636</v>
      </c>
      <c r="K7" s="27">
        <v>-0.10698625743</v>
      </c>
      <c r="L7" s="27">
        <v>-0.10705176851000001</v>
      </c>
      <c r="M7" s="27">
        <v>-0.10711727958</v>
      </c>
      <c r="N7" s="27">
        <f>SUM(B7:M7)</f>
        <v>-1.28114521972</v>
      </c>
    </row>
    <row r="8" spans="1:14" x14ac:dyDescent="0.2">
      <c r="A8" s="10" t="s">
        <v>28</v>
      </c>
      <c r="B8" s="27">
        <v>-1.2370269566847636</v>
      </c>
      <c r="C8" s="27">
        <v>-1.2390360820014021</v>
      </c>
      <c r="D8" s="27">
        <v>-1.2390360820014021</v>
      </c>
      <c r="E8" s="27">
        <v>-1.2820912783852774</v>
      </c>
      <c r="F8" s="27">
        <v>-1.3251464747607096</v>
      </c>
      <c r="G8" s="27">
        <v>-1.4573427880215031</v>
      </c>
      <c r="H8" s="27">
        <v>-1.5895391012635345</v>
      </c>
      <c r="I8" s="27">
        <v>-1.5895391012635345</v>
      </c>
      <c r="J8" s="27">
        <v>-1.5895391012635345</v>
      </c>
      <c r="K8" s="27">
        <v>-1.5895391012635345</v>
      </c>
      <c r="L8" s="27">
        <v>-1.5895391012635345</v>
      </c>
      <c r="M8" s="27">
        <v>-1.5895391012635345</v>
      </c>
      <c r="N8" s="27">
        <f>SUM(B8:M8)</f>
        <v>-17.316914269436264</v>
      </c>
    </row>
    <row r="9" spans="1:14" x14ac:dyDescent="0.2">
      <c r="A9" s="9" t="s">
        <v>32</v>
      </c>
      <c r="B9" s="29">
        <f>SUM(B6:B8)</f>
        <v>30.533477997997224</v>
      </c>
      <c r="C9" s="29">
        <f t="shared" ref="C9:N9" si="2">SUM(C6:C8)</f>
        <v>30.547311458045602</v>
      </c>
      <c r="D9" s="29">
        <f t="shared" si="2"/>
        <v>30.612387304801064</v>
      </c>
      <c r="E9" s="29">
        <f t="shared" si="2"/>
        <v>30.671173629026356</v>
      </c>
      <c r="F9" s="29">
        <f t="shared" si="2"/>
        <v>30.714210333731774</v>
      </c>
      <c r="G9" s="29">
        <f t="shared" si="2"/>
        <v>30.897015040418228</v>
      </c>
      <c r="H9" s="29">
        <f t="shared" si="2"/>
        <v>31.038060549741516</v>
      </c>
      <c r="I9" s="29">
        <f t="shared" si="2"/>
        <v>31.021197969935763</v>
      </c>
      <c r="J9" s="29">
        <f t="shared" si="2"/>
        <v>31.036150265362139</v>
      </c>
      <c r="K9" s="29">
        <f t="shared" si="2"/>
        <v>31.094833803797265</v>
      </c>
      <c r="L9" s="29">
        <f t="shared" si="2"/>
        <v>31.148331957778801</v>
      </c>
      <c r="M9" s="29">
        <f t="shared" si="2"/>
        <v>31.216993755314093</v>
      </c>
      <c r="N9" s="29">
        <f t="shared" si="2"/>
        <v>370.53114406594977</v>
      </c>
    </row>
    <row r="11" spans="1:14" x14ac:dyDescent="0.2">
      <c r="A11" s="12" t="s">
        <v>34</v>
      </c>
    </row>
    <row r="12" spans="1:14" x14ac:dyDescent="0.2">
      <c r="A12" s="8" t="s">
        <v>29</v>
      </c>
      <c r="B12" s="27">
        <v>29.026004647737</v>
      </c>
      <c r="C12" s="27">
        <v>29.427850792758598</v>
      </c>
      <c r="D12" s="27">
        <v>29.572455111269001</v>
      </c>
      <c r="E12" s="27">
        <v>29.616827558725504</v>
      </c>
      <c r="F12" s="27">
        <v>29.658973450867698</v>
      </c>
      <c r="G12" s="27">
        <v>29.723393855507698</v>
      </c>
      <c r="H12" s="27">
        <v>29.822904577361403</v>
      </c>
      <c r="I12" s="27">
        <v>30.130902373553898</v>
      </c>
      <c r="J12" s="27">
        <v>30.370816624247997</v>
      </c>
      <c r="K12" s="27">
        <v>30.344277827889492</v>
      </c>
      <c r="L12" s="27">
        <v>30.420810938726397</v>
      </c>
      <c r="M12" s="27">
        <v>30.573721237304699</v>
      </c>
      <c r="N12" s="27">
        <f>SUM(B12:M12)</f>
        <v>358.6889389959494</v>
      </c>
    </row>
    <row r="13" spans="1:14" x14ac:dyDescent="0.2">
      <c r="A13" s="8" t="s">
        <v>30</v>
      </c>
      <c r="B13" s="11">
        <v>0.93593342927844025</v>
      </c>
      <c r="C13" s="11">
        <f>B13</f>
        <v>0.93593342927844025</v>
      </c>
      <c r="D13" s="11">
        <f t="shared" ref="D13:M13" si="3">C13</f>
        <v>0.93593342927844025</v>
      </c>
      <c r="E13" s="11">
        <f t="shared" si="3"/>
        <v>0.93593342927844025</v>
      </c>
      <c r="F13" s="11">
        <f t="shared" si="3"/>
        <v>0.93593342927844025</v>
      </c>
      <c r="G13" s="11">
        <f t="shared" si="3"/>
        <v>0.93593342927844025</v>
      </c>
      <c r="H13" s="11">
        <f t="shared" si="3"/>
        <v>0.93593342927844025</v>
      </c>
      <c r="I13" s="11">
        <f t="shared" si="3"/>
        <v>0.93593342927844025</v>
      </c>
      <c r="J13" s="11">
        <f t="shared" si="3"/>
        <v>0.93593342927844025</v>
      </c>
      <c r="K13" s="11">
        <f t="shared" si="3"/>
        <v>0.93593342927844025</v>
      </c>
      <c r="L13" s="11">
        <f t="shared" si="3"/>
        <v>0.93593342927844025</v>
      </c>
      <c r="M13" s="11">
        <f t="shared" si="3"/>
        <v>0.93593342927844025</v>
      </c>
      <c r="N13" s="11">
        <f>N14/N12</f>
        <v>0.93593342927844014</v>
      </c>
    </row>
    <row r="14" spans="1:14" x14ac:dyDescent="0.2">
      <c r="A14" s="10" t="s">
        <v>31</v>
      </c>
      <c r="B14" s="28">
        <f t="shared" ref="B14:M14" si="4">B12*B13</f>
        <v>27.166408068208437</v>
      </c>
      <c r="C14" s="28">
        <f t="shared" si="4"/>
        <v>27.54250930876082</v>
      </c>
      <c r="D14" s="28">
        <f t="shared" si="4"/>
        <v>27.677849324472735</v>
      </c>
      <c r="E14" s="28">
        <f t="shared" si="4"/>
        <v>27.719378981386178</v>
      </c>
      <c r="F14" s="28">
        <f t="shared" si="4"/>
        <v>27.75882473074882</v>
      </c>
      <c r="G14" s="28">
        <f t="shared" si="4"/>
        <v>27.819117940979041</v>
      </c>
      <c r="H14" s="28">
        <f t="shared" si="4"/>
        <v>27.912253352133551</v>
      </c>
      <c r="I14" s="28">
        <f t="shared" si="4"/>
        <v>28.200518785734193</v>
      </c>
      <c r="J14" s="28">
        <f t="shared" si="4"/>
        <v>28.425062553119091</v>
      </c>
      <c r="K14" s="28">
        <f t="shared" si="4"/>
        <v>28.400224006434353</v>
      </c>
      <c r="L14" s="28">
        <f t="shared" si="4"/>
        <v>28.471853903313285</v>
      </c>
      <c r="M14" s="28">
        <f t="shared" si="4"/>
        <v>28.614967763433665</v>
      </c>
      <c r="N14" s="28">
        <f>SUM(B14:M14)</f>
        <v>335.70896871872412</v>
      </c>
    </row>
    <row r="15" spans="1:14" x14ac:dyDescent="0.2">
      <c r="A15" s="10" t="s">
        <v>24</v>
      </c>
      <c r="B15" s="27">
        <v>-9.9952062677000006E-2</v>
      </c>
      <c r="C15" s="27">
        <v>-0.10019650708699999</v>
      </c>
      <c r="D15" s="27">
        <v>-0.100440951497</v>
      </c>
      <c r="E15" s="27">
        <v>-0.10068539589700001</v>
      </c>
      <c r="F15" s="27">
        <v>-0.100929840307</v>
      </c>
      <c r="G15" s="27">
        <v>-0.101174284707</v>
      </c>
      <c r="H15" s="27">
        <v>-0.10141872911699999</v>
      </c>
      <c r="I15" s="27">
        <v>-0.10166317351700001</v>
      </c>
      <c r="J15" s="27">
        <v>-0.101800306797</v>
      </c>
      <c r="K15" s="27">
        <v>-0.101830128997</v>
      </c>
      <c r="L15" s="27">
        <v>-0.10185995125700001</v>
      </c>
      <c r="M15" s="27">
        <v>-0.101889773517</v>
      </c>
      <c r="N15" s="27">
        <f>SUM(B15:M15)</f>
        <v>-1.2138411053739999</v>
      </c>
    </row>
    <row r="16" spans="1:14" x14ac:dyDescent="0.2">
      <c r="A16" s="10" t="s">
        <v>28</v>
      </c>
      <c r="B16" s="30">
        <v>-5.1030761736573504</v>
      </c>
      <c r="C16" s="30">
        <v>-5.3333449990335948</v>
      </c>
      <c r="D16" s="30">
        <v>-5.339565451405174</v>
      </c>
      <c r="E16" s="30">
        <v>-5.3431035914162894</v>
      </c>
      <c r="F16" s="30">
        <v>-5.3464905142227108</v>
      </c>
      <c r="G16" s="30">
        <v>-5.3837634356648776</v>
      </c>
      <c r="H16" s="30">
        <v>-5.4410341408873757</v>
      </c>
      <c r="I16" s="30">
        <v>-5.5652047824448108</v>
      </c>
      <c r="J16" s="30">
        <v>-5.6682144808371202</v>
      </c>
      <c r="K16" s="30">
        <v>-5.6700665205934602</v>
      </c>
      <c r="L16" s="30">
        <v>-5.6727024339248127</v>
      </c>
      <c r="M16" s="30">
        <v>-5.6744127644622813</v>
      </c>
      <c r="N16" s="30">
        <f>SUM(B16:M16)</f>
        <v>-65.540979288549849</v>
      </c>
    </row>
    <row r="17" spans="1:14" x14ac:dyDescent="0.2">
      <c r="A17" s="9" t="s">
        <v>35</v>
      </c>
      <c r="B17" s="31">
        <f t="shared" ref="B17:N17" si="5">SUM(B14:B16)</f>
        <v>21.963379831874086</v>
      </c>
      <c r="C17" s="31">
        <f t="shared" si="5"/>
        <v>22.108967802640226</v>
      </c>
      <c r="D17" s="31">
        <f t="shared" si="5"/>
        <v>22.237842921570561</v>
      </c>
      <c r="E17" s="31">
        <f t="shared" si="5"/>
        <v>22.275589994072888</v>
      </c>
      <c r="F17" s="31">
        <f t="shared" si="5"/>
        <v>22.311404376219109</v>
      </c>
      <c r="G17" s="31">
        <f t="shared" si="5"/>
        <v>22.334180220607163</v>
      </c>
      <c r="H17" s="31">
        <f t="shared" si="5"/>
        <v>22.369800482129175</v>
      </c>
      <c r="I17" s="31">
        <f t="shared" si="5"/>
        <v>22.533650829772384</v>
      </c>
      <c r="J17" s="31">
        <f t="shared" si="5"/>
        <v>22.655047765484973</v>
      </c>
      <c r="K17" s="31">
        <f t="shared" si="5"/>
        <v>22.62832735684389</v>
      </c>
      <c r="L17" s="31">
        <f t="shared" si="5"/>
        <v>22.697291518131472</v>
      </c>
      <c r="M17" s="31">
        <f t="shared" si="5"/>
        <v>22.838665225454381</v>
      </c>
      <c r="N17" s="31">
        <f t="shared" si="5"/>
        <v>268.95414832480026</v>
      </c>
    </row>
    <row r="18" spans="1:14" x14ac:dyDescent="0.2">
      <c r="A18" s="9" t="s">
        <v>2</v>
      </c>
      <c r="B18" s="27">
        <f>(-8.75-7.79-2.78)/12</f>
        <v>-1.61</v>
      </c>
      <c r="C18" s="27">
        <f t="shared" ref="C18:M18" si="6">(-8.75-7.79-2.78)/12</f>
        <v>-1.61</v>
      </c>
      <c r="D18" s="27">
        <f t="shared" si="6"/>
        <v>-1.61</v>
      </c>
      <c r="E18" s="27">
        <f t="shared" si="6"/>
        <v>-1.61</v>
      </c>
      <c r="F18" s="27">
        <f t="shared" si="6"/>
        <v>-1.61</v>
      </c>
      <c r="G18" s="27">
        <f t="shared" si="6"/>
        <v>-1.61</v>
      </c>
      <c r="H18" s="27">
        <f t="shared" si="6"/>
        <v>-1.61</v>
      </c>
      <c r="I18" s="27">
        <f t="shared" si="6"/>
        <v>-1.61</v>
      </c>
      <c r="J18" s="27">
        <f t="shared" si="6"/>
        <v>-1.61</v>
      </c>
      <c r="K18" s="27">
        <f t="shared" si="6"/>
        <v>-1.61</v>
      </c>
      <c r="L18" s="27">
        <f t="shared" si="6"/>
        <v>-1.61</v>
      </c>
      <c r="M18" s="27">
        <f t="shared" si="6"/>
        <v>-1.61</v>
      </c>
      <c r="N18" s="31">
        <f>SUM(B18:M18)</f>
        <v>-19.319999999999997</v>
      </c>
    </row>
    <row r="19" spans="1:14" x14ac:dyDescent="0.2">
      <c r="A19" s="15" t="s">
        <v>36</v>
      </c>
      <c r="B19" s="29">
        <f>SUM(B17:B18)</f>
        <v>20.353379831874086</v>
      </c>
      <c r="C19" s="29">
        <f t="shared" ref="C19:N19" si="7">SUM(C17:C18)</f>
        <v>20.498967802640227</v>
      </c>
      <c r="D19" s="29">
        <f t="shared" si="7"/>
        <v>20.627842921570561</v>
      </c>
      <c r="E19" s="29">
        <f t="shared" si="7"/>
        <v>20.665589994072889</v>
      </c>
      <c r="F19" s="29">
        <f t="shared" si="7"/>
        <v>20.701404376219109</v>
      </c>
      <c r="G19" s="29">
        <f t="shared" si="7"/>
        <v>20.724180220607163</v>
      </c>
      <c r="H19" s="29">
        <f t="shared" si="7"/>
        <v>20.759800482129176</v>
      </c>
      <c r="I19" s="29">
        <f t="shared" si="7"/>
        <v>20.923650829772384</v>
      </c>
      <c r="J19" s="29">
        <f t="shared" si="7"/>
        <v>21.045047765484973</v>
      </c>
      <c r="K19" s="29">
        <f t="shared" si="7"/>
        <v>21.018327356843891</v>
      </c>
      <c r="L19" s="29">
        <f t="shared" si="7"/>
        <v>21.087291518131472</v>
      </c>
      <c r="M19" s="29">
        <f t="shared" si="7"/>
        <v>21.228665225454382</v>
      </c>
      <c r="N19" s="29">
        <f t="shared" si="7"/>
        <v>249.63414832480026</v>
      </c>
    </row>
    <row r="20" spans="1:14" x14ac:dyDescent="0.2">
      <c r="B20" s="27"/>
      <c r="C20" s="27"/>
      <c r="D20" s="27"/>
      <c r="E20" s="27"/>
      <c r="F20" s="27"/>
      <c r="G20" s="27"/>
      <c r="H20" s="27"/>
      <c r="I20" s="27"/>
      <c r="J20" s="27"/>
      <c r="K20" s="27"/>
      <c r="L20" s="27"/>
      <c r="M20" s="27"/>
      <c r="N20" s="27"/>
    </row>
    <row r="21" spans="1:14" ht="13.5" thickBot="1" x14ac:dyDescent="0.25">
      <c r="A21" s="8" t="s">
        <v>37</v>
      </c>
      <c r="B21" s="26">
        <f>B9-B19</f>
        <v>10.180098166123138</v>
      </c>
      <c r="C21" s="26">
        <f t="shared" ref="C21:M21" si="8">C9-C19</f>
        <v>10.048343655405375</v>
      </c>
      <c r="D21" s="26">
        <f t="shared" si="8"/>
        <v>9.984544383230503</v>
      </c>
      <c r="E21" s="26">
        <f t="shared" si="8"/>
        <v>10.005583634953467</v>
      </c>
      <c r="F21" s="26">
        <f t="shared" si="8"/>
        <v>10.012805957512665</v>
      </c>
      <c r="G21" s="26">
        <f t="shared" si="8"/>
        <v>10.172834819811065</v>
      </c>
      <c r="H21" s="26">
        <f t="shared" si="8"/>
        <v>10.27826006761234</v>
      </c>
      <c r="I21" s="26">
        <f t="shared" si="8"/>
        <v>10.097547140163378</v>
      </c>
      <c r="J21" s="26">
        <f t="shared" si="8"/>
        <v>9.9911024998771651</v>
      </c>
      <c r="K21" s="26">
        <f t="shared" si="8"/>
        <v>10.076506446953374</v>
      </c>
      <c r="L21" s="26">
        <f t="shared" si="8"/>
        <v>10.061040439647329</v>
      </c>
      <c r="M21" s="26">
        <f t="shared" si="8"/>
        <v>9.9883285298597109</v>
      </c>
      <c r="N21" s="26">
        <f>SUM(B21:M21)</f>
        <v>120.89699574114954</v>
      </c>
    </row>
    <row r="22" spans="1:14" ht="13.5" thickTop="1" x14ac:dyDescent="0.2"/>
    <row r="23" spans="1:14" x14ac:dyDescent="0.2">
      <c r="A23" s="12" t="s">
        <v>1</v>
      </c>
    </row>
    <row r="24" spans="1:14" x14ac:dyDescent="0.2">
      <c r="A24" s="8" t="s">
        <v>23</v>
      </c>
      <c r="B24" s="27">
        <f>'Terminated ECR'!B7+'Terminated ECR'!B8+'Terminated ECR'!B9</f>
        <v>5.0676838511605098</v>
      </c>
      <c r="C24" s="27">
        <f>'Terminated ECR'!C7+'Terminated ECR'!C8+'Terminated ECR'!C9</f>
        <v>5.0676838511605098</v>
      </c>
      <c r="D24" s="27">
        <f>'Terminated ECR'!D7+'Terminated ECR'!D8+'Terminated ECR'!D9</f>
        <v>5.0676838511605098</v>
      </c>
      <c r="E24" s="27">
        <f>'Terminated ECR'!E7+'Terminated ECR'!E8+'Terminated ECR'!E9</f>
        <v>5.0676838511605098</v>
      </c>
      <c r="F24" s="27">
        <f>'Terminated ECR'!F7+'Terminated ECR'!F8+'Terminated ECR'!F9</f>
        <v>5.0676838511605098</v>
      </c>
      <c r="G24" s="27">
        <f>'Terminated ECR'!G7+'Terminated ECR'!G8+'Terminated ECR'!G9</f>
        <v>5.0676838511605098</v>
      </c>
      <c r="H24" s="27">
        <f>'Terminated ECR'!H7+'Terminated ECR'!H8+'Terminated ECR'!H9</f>
        <v>5.0676838511605098</v>
      </c>
      <c r="I24" s="27">
        <f>'Terminated ECR'!I7+'Terminated ECR'!I8+'Terminated ECR'!I9</f>
        <v>5.0676838511605098</v>
      </c>
      <c r="J24" s="27">
        <f>'Terminated ECR'!J7+'Terminated ECR'!J8+'Terminated ECR'!J9</f>
        <v>5.0676838511605098</v>
      </c>
      <c r="K24" s="27">
        <f>'Terminated ECR'!K7+'Terminated ECR'!K8+'Terminated ECR'!K9</f>
        <v>5.0676838511605098</v>
      </c>
      <c r="L24" s="27">
        <f>'Terminated ECR'!L7+'Terminated ECR'!L8+'Terminated ECR'!L9</f>
        <v>5.0676838511605098</v>
      </c>
      <c r="M24" s="27">
        <f>'Terminated ECR'!M7+'Terminated ECR'!M8+'Terminated ECR'!M9</f>
        <v>5.0676838511605098</v>
      </c>
      <c r="N24" s="27">
        <f>SUM(B24:M24)</f>
        <v>60.812206213926117</v>
      </c>
    </row>
    <row r="25" spans="1:14" x14ac:dyDescent="0.2">
      <c r="A25" s="8" t="s">
        <v>22</v>
      </c>
      <c r="B25" s="14">
        <f>'Terminated ECR'!B6</f>
        <v>0.934440791036667</v>
      </c>
      <c r="C25" s="14">
        <f>'Terminated ECR'!C6</f>
        <v>0.93572599920667088</v>
      </c>
      <c r="D25" s="14">
        <f>'Terminated ECR'!D6</f>
        <v>0.93188308122347208</v>
      </c>
      <c r="E25" s="14">
        <f>'Terminated ECR'!E6</f>
        <v>0.91774942999221953</v>
      </c>
      <c r="F25" s="14">
        <f>'Terminated ECR'!F6</f>
        <v>0.93503729370116606</v>
      </c>
      <c r="G25" s="14">
        <f>'Terminated ECR'!G6</f>
        <v>0.92928564562875648</v>
      </c>
      <c r="H25" s="14">
        <f>'Terminated ECR'!H6</f>
        <v>0.92708396375805757</v>
      </c>
      <c r="I25" s="14">
        <f>'Terminated ECR'!I6</f>
        <v>0.93059451004013316</v>
      </c>
      <c r="J25" s="14">
        <f>'Terminated ECR'!J6</f>
        <v>0.93170694992227365</v>
      </c>
      <c r="K25" s="14">
        <f>'Terminated ECR'!K6</f>
        <v>0.94025316178031715</v>
      </c>
      <c r="L25" s="14">
        <f>'Terminated ECR'!L6</f>
        <v>0.93871306147306377</v>
      </c>
      <c r="M25" s="14">
        <f>'Terminated ECR'!M6</f>
        <v>0.93767545005555186</v>
      </c>
      <c r="N25" s="11">
        <f>N26/N24</f>
        <v>0.93251244481819584</v>
      </c>
    </row>
    <row r="26" spans="1:14" x14ac:dyDescent="0.2">
      <c r="A26" s="10" t="s">
        <v>25</v>
      </c>
      <c r="B26" s="29">
        <f>B24*B25</f>
        <v>4.7354505066021702</v>
      </c>
      <c r="C26" s="29">
        <f t="shared" ref="C26:M26" si="9">C24*C25</f>
        <v>4.7419635352906777</v>
      </c>
      <c r="D26" s="29">
        <f t="shared" si="9"/>
        <v>4.7224888418858875</v>
      </c>
      <c r="E26" s="29">
        <f t="shared" si="9"/>
        <v>4.6508639657833335</v>
      </c>
      <c r="F26" s="29">
        <f t="shared" si="9"/>
        <v>4.7384733935222263</v>
      </c>
      <c r="G26" s="29">
        <f t="shared" si="9"/>
        <v>4.7093258594681178</v>
      </c>
      <c r="H26" s="29">
        <f t="shared" si="9"/>
        <v>4.6981684318065833</v>
      </c>
      <c r="I26" s="29">
        <f t="shared" si="9"/>
        <v>4.71595877050901</v>
      </c>
      <c r="J26" s="29">
        <f t="shared" si="9"/>
        <v>4.7215962641351199</v>
      </c>
      <c r="K26" s="29">
        <f t="shared" si="9"/>
        <v>4.7649057639567234</v>
      </c>
      <c r="L26" s="29">
        <f t="shared" si="9"/>
        <v>4.7571010225004882</v>
      </c>
      <c r="M26" s="29">
        <f t="shared" si="9"/>
        <v>4.751842735876183</v>
      </c>
      <c r="N26" s="29">
        <f>SUM(B26:M26)</f>
        <v>56.708139091336527</v>
      </c>
    </row>
    <row r="28" spans="1:14" x14ac:dyDescent="0.2">
      <c r="A28" s="12" t="s">
        <v>40</v>
      </c>
    </row>
    <row r="29" spans="1:14" x14ac:dyDescent="0.2">
      <c r="A29" s="8" t="s">
        <v>38</v>
      </c>
      <c r="B29" s="27">
        <v>21.763222645983273</v>
      </c>
      <c r="C29" s="27">
        <v>21.775701847821001</v>
      </c>
      <c r="D29" s="27">
        <v>21.839194935969601</v>
      </c>
      <c r="E29" s="27">
        <v>21.897061186482471</v>
      </c>
      <c r="F29" s="27">
        <v>21.954162757065941</v>
      </c>
      <c r="G29" s="27">
        <v>22.152165978552411</v>
      </c>
      <c r="H29" s="27">
        <v>22.29430943092602</v>
      </c>
      <c r="I29" s="27">
        <v>22.279480884817719</v>
      </c>
      <c r="J29" s="27">
        <v>22.29580196981842</v>
      </c>
      <c r="K29" s="27">
        <v>22.366652551452823</v>
      </c>
      <c r="L29" s="27">
        <v>22.43185504355532</v>
      </c>
      <c r="M29" s="27">
        <v>22.498613741829519</v>
      </c>
      <c r="N29" s="27">
        <f>SUM(B29:M29)</f>
        <v>265.54822297427455</v>
      </c>
    </row>
    <row r="30" spans="1:14" x14ac:dyDescent="0.2">
      <c r="A30" s="8" t="s">
        <v>39</v>
      </c>
      <c r="B30" s="27">
        <f t="shared" ref="B30:N30" si="10">B19</f>
        <v>20.353379831874086</v>
      </c>
      <c r="C30" s="27">
        <f t="shared" si="10"/>
        <v>20.498967802640227</v>
      </c>
      <c r="D30" s="27">
        <f t="shared" si="10"/>
        <v>20.627842921570561</v>
      </c>
      <c r="E30" s="27">
        <f t="shared" si="10"/>
        <v>20.665589994072889</v>
      </c>
      <c r="F30" s="27">
        <f t="shared" si="10"/>
        <v>20.701404376219109</v>
      </c>
      <c r="G30" s="27">
        <f t="shared" si="10"/>
        <v>20.724180220607163</v>
      </c>
      <c r="H30" s="27">
        <f t="shared" si="10"/>
        <v>20.759800482129176</v>
      </c>
      <c r="I30" s="27">
        <f t="shared" si="10"/>
        <v>20.923650829772384</v>
      </c>
      <c r="J30" s="27">
        <f t="shared" si="10"/>
        <v>21.045047765484973</v>
      </c>
      <c r="K30" s="27">
        <f t="shared" si="10"/>
        <v>21.018327356843891</v>
      </c>
      <c r="L30" s="27">
        <f t="shared" si="10"/>
        <v>21.087291518131472</v>
      </c>
      <c r="M30" s="27">
        <f t="shared" si="10"/>
        <v>21.228665225454382</v>
      </c>
      <c r="N30" s="27">
        <f t="shared" si="10"/>
        <v>249.63414832480026</v>
      </c>
    </row>
    <row r="31" spans="1:14" x14ac:dyDescent="0.2">
      <c r="A31" s="10" t="s">
        <v>41</v>
      </c>
      <c r="B31" s="29">
        <f>B29-B30</f>
        <v>1.4098428141091865</v>
      </c>
      <c r="C31" s="29">
        <f t="shared" ref="C31:N31" si="11">C29-C30</f>
        <v>1.276734045180774</v>
      </c>
      <c r="D31" s="29">
        <f t="shared" si="11"/>
        <v>1.2113520143990399</v>
      </c>
      <c r="E31" s="29">
        <f t="shared" si="11"/>
        <v>1.2314711924095825</v>
      </c>
      <c r="F31" s="29">
        <f t="shared" si="11"/>
        <v>1.2527583808468314</v>
      </c>
      <c r="G31" s="29">
        <f t="shared" si="11"/>
        <v>1.4279857579452475</v>
      </c>
      <c r="H31" s="29">
        <f t="shared" si="11"/>
        <v>1.5345089487968444</v>
      </c>
      <c r="I31" s="29">
        <f t="shared" si="11"/>
        <v>1.3558300550453346</v>
      </c>
      <c r="J31" s="29">
        <f t="shared" si="11"/>
        <v>1.2507542043334468</v>
      </c>
      <c r="K31" s="29">
        <f t="shared" si="11"/>
        <v>1.3483251946089325</v>
      </c>
      <c r="L31" s="29">
        <f t="shared" si="11"/>
        <v>1.3445635254238475</v>
      </c>
      <c r="M31" s="29">
        <f t="shared" si="11"/>
        <v>1.2699485163751376</v>
      </c>
      <c r="N31" s="29">
        <f t="shared" si="11"/>
        <v>15.914074649474287</v>
      </c>
    </row>
    <row r="32" spans="1:14" x14ac:dyDescent="0.2">
      <c r="B32" s="6"/>
      <c r="C32" s="6"/>
      <c r="D32" s="6"/>
      <c r="E32" s="6"/>
      <c r="F32" s="6"/>
      <c r="G32" s="6"/>
      <c r="H32" s="6"/>
      <c r="I32" s="6"/>
      <c r="J32" s="6"/>
      <c r="K32" s="6"/>
      <c r="L32" s="6"/>
      <c r="M32" s="6"/>
      <c r="N32" s="6"/>
    </row>
    <row r="33" spans="1:14" ht="13.5" thickBot="1" x14ac:dyDescent="0.25">
      <c r="A33" s="8" t="s">
        <v>26</v>
      </c>
      <c r="B33" s="26">
        <f>B21-B26-B31</f>
        <v>4.0348048454117809</v>
      </c>
      <c r="C33" s="26">
        <f t="shared" ref="C33:M33" si="12">C21-C26-C31</f>
        <v>4.0296460749339236</v>
      </c>
      <c r="D33" s="26">
        <f t="shared" si="12"/>
        <v>4.0507035269455756</v>
      </c>
      <c r="E33" s="26">
        <f t="shared" si="12"/>
        <v>4.1232484767605513</v>
      </c>
      <c r="F33" s="26">
        <f t="shared" si="12"/>
        <v>4.0215741831436072</v>
      </c>
      <c r="G33" s="26">
        <f t="shared" si="12"/>
        <v>4.0355232023976999</v>
      </c>
      <c r="H33" s="26">
        <f t="shared" si="12"/>
        <v>4.0455826870089124</v>
      </c>
      <c r="I33" s="26">
        <f t="shared" si="12"/>
        <v>4.0257583146090337</v>
      </c>
      <c r="J33" s="26">
        <f t="shared" si="12"/>
        <v>4.0187520314085985</v>
      </c>
      <c r="K33" s="26">
        <f t="shared" si="12"/>
        <v>3.9632754883877181</v>
      </c>
      <c r="L33" s="26">
        <f t="shared" si="12"/>
        <v>3.9593758917229929</v>
      </c>
      <c r="M33" s="26">
        <f t="shared" si="12"/>
        <v>3.9665372776083903</v>
      </c>
      <c r="N33" s="26">
        <f>SUM(B33:M33)</f>
        <v>48.274782000338774</v>
      </c>
    </row>
    <row r="34" spans="1:14" ht="13.5" thickTop="1" x14ac:dyDescent="0.2"/>
  </sheetData>
  <pageMargins left="0.7" right="0.7" top="0.75" bottom="0.75" header="0.3" footer="0.3"/>
  <pageSetup scale="48" orientation="landscape" horizontalDpi="90" verticalDpi="90" r:id="rId1"/>
  <headerFooter>
    <oddFooter>&amp;R&amp;"Times New Roman,Bold"&amp;12Case No. 2020-00349
Attachment to Response to Kroger-2 Question No. 7
Page &amp;P of &amp;N
Blake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67156-180F-467B-AF84-426AC92457D4}">
  <sheetPr>
    <pageSetUpPr fitToPage="1"/>
  </sheetPr>
  <dimension ref="A1:E25"/>
  <sheetViews>
    <sheetView tabSelected="1" zoomScale="90" zoomScaleNormal="90" zoomScaleSheetLayoutView="100" workbookViewId="0">
      <selection activeCell="Q11" sqref="Q11"/>
    </sheetView>
  </sheetViews>
  <sheetFormatPr defaultRowHeight="15" x14ac:dyDescent="0.25"/>
  <cols>
    <col min="1" max="1" width="12.28515625" style="53" customWidth="1"/>
    <col min="2" max="2" width="23.28515625" style="53" customWidth="1"/>
    <col min="3" max="3" width="18.28515625" style="49" bestFit="1" customWidth="1"/>
    <col min="4" max="5" width="15" style="50" customWidth="1"/>
    <col min="6" max="16384" width="9.140625" style="51"/>
  </cols>
  <sheetData>
    <row r="1" spans="1:5" x14ac:dyDescent="0.25">
      <c r="A1" s="48" t="s">
        <v>95</v>
      </c>
      <c r="B1" s="48"/>
    </row>
    <row r="2" spans="1:5" x14ac:dyDescent="0.25">
      <c r="A2" s="52" t="s">
        <v>64</v>
      </c>
    </row>
    <row r="4" spans="1:5" x14ac:dyDescent="0.25">
      <c r="C4" s="58"/>
      <c r="D4" s="58"/>
      <c r="E4" s="57"/>
    </row>
    <row r="5" spans="1:5" ht="17.25" x14ac:dyDescent="0.4">
      <c r="A5" s="84" t="s">
        <v>75</v>
      </c>
      <c r="B5" s="84"/>
      <c r="C5" s="58"/>
      <c r="D5" s="58"/>
      <c r="E5" s="57"/>
    </row>
    <row r="6" spans="1:5" x14ac:dyDescent="0.25">
      <c r="A6" s="62"/>
      <c r="B6" s="50"/>
      <c r="C6" s="63"/>
      <c r="D6" s="64"/>
      <c r="E6" s="65"/>
    </row>
    <row r="7" spans="1:5" x14ac:dyDescent="0.25">
      <c r="A7" s="66" t="s">
        <v>76</v>
      </c>
      <c r="B7" s="50"/>
      <c r="C7" s="63"/>
      <c r="D7" s="67"/>
      <c r="E7" s="68">
        <v>0</v>
      </c>
    </row>
    <row r="8" spans="1:5" x14ac:dyDescent="0.25">
      <c r="A8" s="69"/>
      <c r="B8" s="50"/>
      <c r="C8" s="63"/>
      <c r="D8" s="67"/>
      <c r="E8" s="70"/>
    </row>
    <row r="9" spans="1:5" x14ac:dyDescent="0.25">
      <c r="A9" s="66" t="s">
        <v>77</v>
      </c>
      <c r="B9" s="50"/>
      <c r="C9" s="63"/>
      <c r="D9" s="67"/>
      <c r="E9" s="71">
        <f>+E7-'KU Summary'!P7*0.2495*1000000</f>
        <v>-12044558.109084524</v>
      </c>
    </row>
    <row r="10" spans="1:5" x14ac:dyDescent="0.25">
      <c r="A10" s="69"/>
      <c r="B10" s="50"/>
      <c r="C10" s="63"/>
      <c r="D10" s="67"/>
      <c r="E10" s="70"/>
    </row>
    <row r="11" spans="1:5" ht="15.75" thickBot="1" x14ac:dyDescent="0.3">
      <c r="A11" s="66" t="s">
        <v>78</v>
      </c>
      <c r="B11" s="50"/>
      <c r="C11" s="63"/>
      <c r="D11" s="67"/>
      <c r="E11" s="72">
        <f>+E9-E7</f>
        <v>-12044558.109084524</v>
      </c>
    </row>
    <row r="12" spans="1:5" ht="15.75" thickTop="1" x14ac:dyDescent="0.25">
      <c r="A12" s="66"/>
      <c r="B12" s="50"/>
      <c r="C12" s="63"/>
      <c r="D12" s="67"/>
      <c r="E12" s="70">
        <f>SUM(C16:C23)-E11</f>
        <v>0</v>
      </c>
    </row>
    <row r="13" spans="1:5" x14ac:dyDescent="0.25">
      <c r="A13" s="66"/>
      <c r="B13" s="50"/>
      <c r="C13" s="67" t="s">
        <v>79</v>
      </c>
      <c r="D13" s="67" t="s">
        <v>80</v>
      </c>
      <c r="E13" s="70"/>
    </row>
    <row r="14" spans="1:5" x14ac:dyDescent="0.25">
      <c r="A14" s="73" t="s">
        <v>81</v>
      </c>
      <c r="B14" s="50"/>
      <c r="C14" s="74"/>
      <c r="D14" s="74"/>
      <c r="E14" s="75">
        <f>+E7</f>
        <v>0</v>
      </c>
    </row>
    <row r="15" spans="1:5" x14ac:dyDescent="0.25">
      <c r="A15" s="73"/>
      <c r="B15" s="50"/>
      <c r="C15" s="74"/>
      <c r="D15" s="74"/>
      <c r="E15" s="75"/>
    </row>
    <row r="16" spans="1:5" x14ac:dyDescent="0.25">
      <c r="A16" s="73" t="s">
        <v>82</v>
      </c>
      <c r="B16" s="50"/>
      <c r="C16" s="75">
        <f>-'KU Summary'!G7*0.2495*1000000</f>
        <v>-3022731.0345991743</v>
      </c>
      <c r="D16" s="76" t="s">
        <v>83</v>
      </c>
      <c r="E16" s="70">
        <f>ROUND(C16*273/365,0)</f>
        <v>-2260837</v>
      </c>
    </row>
    <row r="17" spans="1:5" x14ac:dyDescent="0.25">
      <c r="A17" s="73"/>
      <c r="B17" s="50"/>
      <c r="C17" s="75"/>
      <c r="D17" s="76"/>
      <c r="E17" s="70"/>
    </row>
    <row r="18" spans="1:5" x14ac:dyDescent="0.25">
      <c r="A18" s="73" t="s">
        <v>84</v>
      </c>
      <c r="B18" s="50"/>
      <c r="C18" s="70">
        <f>-'KU Summary'!J7*0.2495*1000000-C16</f>
        <v>-3038996.2926443131</v>
      </c>
      <c r="D18" s="76" t="s">
        <v>85</v>
      </c>
      <c r="E18" s="70">
        <f>ROUND(C18*181/365,0)</f>
        <v>-1507009</v>
      </c>
    </row>
    <row r="19" spans="1:5" x14ac:dyDescent="0.25">
      <c r="A19" s="73"/>
      <c r="B19" s="50"/>
      <c r="C19" s="70"/>
      <c r="D19" s="76"/>
      <c r="E19" s="70"/>
    </row>
    <row r="20" spans="1:5" x14ac:dyDescent="0.25">
      <c r="A20" s="73" t="s">
        <v>86</v>
      </c>
      <c r="B20" s="50"/>
      <c r="C20" s="70">
        <f>-'KU Summary'!M7*0.2495*1000000-C18-C16</f>
        <v>-3016478.2117401226</v>
      </c>
      <c r="D20" s="76" t="s">
        <v>87</v>
      </c>
      <c r="E20" s="70">
        <f>ROUND(C20*91/365,0)</f>
        <v>-752053</v>
      </c>
    </row>
    <row r="21" spans="1:5" x14ac:dyDescent="0.25">
      <c r="A21" s="73"/>
      <c r="B21" s="50"/>
      <c r="C21" s="70"/>
      <c r="D21" s="76"/>
      <c r="E21" s="70"/>
    </row>
    <row r="22" spans="1:5" x14ac:dyDescent="0.25">
      <c r="A22" s="73" t="s">
        <v>88</v>
      </c>
      <c r="B22" s="50"/>
      <c r="C22" s="70">
        <f>-'KU Summary'!P7*0.2495*1000000-C20-C18-C16</f>
        <v>-2966352.5701009142</v>
      </c>
      <c r="D22" s="76" t="s">
        <v>89</v>
      </c>
      <c r="E22" s="71">
        <f>ROUND(C22*1/365,0)</f>
        <v>-8127</v>
      </c>
    </row>
    <row r="23" spans="1:5" x14ac:dyDescent="0.25">
      <c r="A23" s="62"/>
      <c r="B23" s="50"/>
      <c r="C23" s="70"/>
      <c r="D23" s="70"/>
      <c r="E23" s="65"/>
    </row>
    <row r="24" spans="1:5" ht="15.75" thickBot="1" x14ac:dyDescent="0.3">
      <c r="A24" s="66" t="s">
        <v>90</v>
      </c>
      <c r="B24" s="50"/>
      <c r="D24" s="67"/>
      <c r="E24" s="72">
        <f>SUM(E14:E23)</f>
        <v>-4528026</v>
      </c>
    </row>
    <row r="25" spans="1:5" ht="15.75" thickTop="1" x14ac:dyDescent="0.25"/>
  </sheetData>
  <mergeCells count="1">
    <mergeCell ref="A5:B5"/>
  </mergeCells>
  <pageMargins left="0.7" right="0.7" top="0.75" bottom="0.75" header="0.3" footer="0.3"/>
  <pageSetup orientation="landscape" horizontalDpi="90" verticalDpi="90" r:id="rId1"/>
  <headerFooter>
    <oddFooter>&amp;R&amp;"Times New Roman,Bold"&amp;12Case No. 2020-00349
Attachment to Response to Kroger-2 Question No. 7
Page &amp;P of &amp;N
Blake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B5CD7-8927-460D-862F-5F1221BF0CAC}">
  <sheetPr>
    <pageSetUpPr fitToPage="1"/>
  </sheetPr>
  <dimension ref="A1:E35"/>
  <sheetViews>
    <sheetView tabSelected="1" zoomScale="90" zoomScaleNormal="90" workbookViewId="0">
      <selection activeCell="Q11" sqref="Q11"/>
    </sheetView>
  </sheetViews>
  <sheetFormatPr defaultRowHeight="15" x14ac:dyDescent="0.25"/>
  <cols>
    <col min="1" max="1" width="12.28515625" style="53" customWidth="1"/>
    <col min="2" max="2" width="26.28515625" style="53" customWidth="1"/>
    <col min="3" max="3" width="19.5703125" style="49" customWidth="1"/>
    <col min="4" max="4" width="17" style="50" customWidth="1"/>
    <col min="5" max="5" width="17.7109375" style="50" customWidth="1"/>
    <col min="6" max="16384" width="9.140625" style="51"/>
  </cols>
  <sheetData>
    <row r="1" spans="1:5" x14ac:dyDescent="0.25">
      <c r="A1" s="48" t="s">
        <v>63</v>
      </c>
      <c r="B1" s="48"/>
    </row>
    <row r="2" spans="1:5" x14ac:dyDescent="0.25">
      <c r="A2" s="52" t="s">
        <v>64</v>
      </c>
    </row>
    <row r="4" spans="1:5" ht="17.25" x14ac:dyDescent="0.4">
      <c r="C4" s="54" t="s">
        <v>65</v>
      </c>
      <c r="D4" s="55"/>
      <c r="E4" s="55"/>
    </row>
    <row r="5" spans="1:5" x14ac:dyDescent="0.25">
      <c r="C5" s="56" t="s">
        <v>66</v>
      </c>
      <c r="D5" s="56" t="s">
        <v>66</v>
      </c>
      <c r="E5" s="57"/>
    </row>
    <row r="6" spans="1:5" x14ac:dyDescent="0.25">
      <c r="C6" s="58" t="s">
        <v>67</v>
      </c>
      <c r="D6" s="58" t="s">
        <v>67</v>
      </c>
      <c r="E6" s="57"/>
    </row>
    <row r="7" spans="1:5" ht="17.25" x14ac:dyDescent="0.4">
      <c r="C7" s="59" t="s">
        <v>68</v>
      </c>
      <c r="D7" s="59" t="s">
        <v>69</v>
      </c>
      <c r="E7" s="59" t="s">
        <v>70</v>
      </c>
    </row>
    <row r="8" spans="1:5" x14ac:dyDescent="0.25">
      <c r="A8" s="60" t="s">
        <v>71</v>
      </c>
      <c r="B8" s="60"/>
      <c r="C8" s="58">
        <v>10460015</v>
      </c>
      <c r="D8" s="58">
        <v>7876261</v>
      </c>
      <c r="E8" s="57">
        <f>+D8-C8</f>
        <v>-2583754</v>
      </c>
    </row>
    <row r="9" spans="1:5" x14ac:dyDescent="0.25">
      <c r="A9" s="60" t="s">
        <v>72</v>
      </c>
      <c r="B9" s="60"/>
      <c r="C9" s="58">
        <v>11373318</v>
      </c>
      <c r="D9" s="58">
        <v>8661416</v>
      </c>
      <c r="E9" s="57">
        <f t="shared" ref="E9:E10" si="0">+D9-C9</f>
        <v>-2711902</v>
      </c>
    </row>
    <row r="10" spans="1:5" x14ac:dyDescent="0.25">
      <c r="A10" s="60" t="s">
        <v>73</v>
      </c>
      <c r="B10" s="60"/>
      <c r="C10" s="58">
        <v>-470397</v>
      </c>
      <c r="D10" s="58">
        <v>-356302.61526121554</v>
      </c>
      <c r="E10" s="57">
        <f t="shared" si="0"/>
        <v>114094.38473878446</v>
      </c>
    </row>
    <row r="11" spans="1:5" ht="15.75" thickBot="1" x14ac:dyDescent="0.3">
      <c r="A11" s="53" t="s">
        <v>74</v>
      </c>
      <c r="C11" s="61">
        <f>SUM(C8:C10)</f>
        <v>21362936</v>
      </c>
      <c r="D11" s="61">
        <f t="shared" ref="D11:E11" si="1">SUM(D8:D10)</f>
        <v>16181374.384738784</v>
      </c>
      <c r="E11" s="61">
        <f t="shared" si="1"/>
        <v>-5181561.6152612157</v>
      </c>
    </row>
    <row r="12" spans="1:5" x14ac:dyDescent="0.25">
      <c r="C12" s="58"/>
      <c r="D12" s="58"/>
      <c r="E12" s="57"/>
    </row>
    <row r="13" spans="1:5" x14ac:dyDescent="0.25">
      <c r="C13" s="58"/>
      <c r="D13" s="58"/>
      <c r="E13" s="57"/>
    </row>
    <row r="14" spans="1:5" ht="17.25" x14ac:dyDescent="0.4">
      <c r="A14" s="84" t="s">
        <v>75</v>
      </c>
      <c r="B14" s="84"/>
      <c r="C14" s="58"/>
      <c r="D14" s="58"/>
      <c r="E14" s="57"/>
    </row>
    <row r="15" spans="1:5" x14ac:dyDescent="0.25">
      <c r="A15" s="62"/>
      <c r="B15" s="50"/>
      <c r="C15" s="63"/>
      <c r="D15" s="64"/>
      <c r="E15" s="65"/>
    </row>
    <row r="16" spans="1:5" x14ac:dyDescent="0.25">
      <c r="A16" s="66" t="s">
        <v>76</v>
      </c>
      <c r="B16" s="50"/>
      <c r="C16" s="63"/>
      <c r="D16" s="67"/>
      <c r="E16" s="68">
        <v>0</v>
      </c>
    </row>
    <row r="17" spans="1:5" x14ac:dyDescent="0.25">
      <c r="A17" s="69"/>
      <c r="B17" s="50"/>
      <c r="C17" s="63"/>
      <c r="D17" s="67"/>
      <c r="E17" s="70"/>
    </row>
    <row r="18" spans="1:5" x14ac:dyDescent="0.25">
      <c r="A18" s="66" t="s">
        <v>77</v>
      </c>
      <c r="B18" s="50"/>
      <c r="C18" s="63"/>
      <c r="D18" s="67"/>
      <c r="E18" s="71">
        <f>+E16+E11</f>
        <v>-5181561.6152612157</v>
      </c>
    </row>
    <row r="19" spans="1:5" x14ac:dyDescent="0.25">
      <c r="A19" s="69"/>
      <c r="B19" s="50"/>
      <c r="C19" s="63"/>
      <c r="D19" s="67"/>
      <c r="E19" s="70"/>
    </row>
    <row r="20" spans="1:5" ht="15.75" thickBot="1" x14ac:dyDescent="0.3">
      <c r="A20" s="66" t="s">
        <v>78</v>
      </c>
      <c r="B20" s="50"/>
      <c r="C20" s="63"/>
      <c r="D20" s="67"/>
      <c r="E20" s="72">
        <f>+E18-E16</f>
        <v>-5181561.6152612157</v>
      </c>
    </row>
    <row r="21" spans="1:5" ht="15.75" thickTop="1" x14ac:dyDescent="0.25">
      <c r="A21" s="66"/>
      <c r="B21" s="50"/>
      <c r="C21" s="63"/>
      <c r="D21" s="67"/>
      <c r="E21" s="70">
        <f>SUM(C25:C32)-E20</f>
        <v>0</v>
      </c>
    </row>
    <row r="22" spans="1:5" x14ac:dyDescent="0.25">
      <c r="A22" s="66"/>
      <c r="B22" s="50"/>
      <c r="C22" s="67" t="s">
        <v>79</v>
      </c>
      <c r="D22" s="67" t="s">
        <v>80</v>
      </c>
      <c r="E22" s="70"/>
    </row>
    <row r="23" spans="1:5" x14ac:dyDescent="0.25">
      <c r="A23" s="73" t="s">
        <v>81</v>
      </c>
      <c r="B23" s="50"/>
      <c r="C23" s="74"/>
      <c r="D23" s="74"/>
      <c r="E23" s="75">
        <f>+E16</f>
        <v>0</v>
      </c>
    </row>
    <row r="24" spans="1:5" x14ac:dyDescent="0.25">
      <c r="A24" s="73"/>
      <c r="B24" s="50"/>
      <c r="C24" s="74"/>
      <c r="D24" s="74"/>
      <c r="E24" s="75"/>
    </row>
    <row r="25" spans="1:5" x14ac:dyDescent="0.25">
      <c r="A25" s="73" t="s">
        <v>82</v>
      </c>
      <c r="B25" s="50"/>
      <c r="C25" s="75">
        <f>+E8/2+E10/4</f>
        <v>-1263353.4038153039</v>
      </c>
      <c r="D25" s="76" t="s">
        <v>83</v>
      </c>
      <c r="E25" s="70">
        <f>ROUND(C25*273/365,0)</f>
        <v>-944919</v>
      </c>
    </row>
    <row r="26" spans="1:5" x14ac:dyDescent="0.25">
      <c r="A26" s="73"/>
      <c r="B26" s="50"/>
      <c r="C26" s="75"/>
      <c r="D26" s="76"/>
      <c r="E26" s="70"/>
    </row>
    <row r="27" spans="1:5" x14ac:dyDescent="0.25">
      <c r="A27" s="73" t="s">
        <v>84</v>
      </c>
      <c r="B27" s="50"/>
      <c r="C27" s="70">
        <f>+C25</f>
        <v>-1263353.4038153039</v>
      </c>
      <c r="D27" s="76" t="s">
        <v>85</v>
      </c>
      <c r="E27" s="70">
        <f>ROUND(C27*181/365,0)</f>
        <v>-626485</v>
      </c>
    </row>
    <row r="28" spans="1:5" x14ac:dyDescent="0.25">
      <c r="A28" s="73"/>
      <c r="B28" s="50"/>
      <c r="C28" s="70"/>
      <c r="D28" s="76"/>
      <c r="E28" s="70"/>
    </row>
    <row r="29" spans="1:5" x14ac:dyDescent="0.25">
      <c r="A29" s="73" t="s">
        <v>86</v>
      </c>
      <c r="B29" s="50"/>
      <c r="C29" s="70">
        <f>+E9/2+E10/4</f>
        <v>-1327427.4038153039</v>
      </c>
      <c r="D29" s="76" t="s">
        <v>87</v>
      </c>
      <c r="E29" s="70">
        <f>ROUND(C29*91/365,0)</f>
        <v>-330948</v>
      </c>
    </row>
    <row r="30" spans="1:5" x14ac:dyDescent="0.25">
      <c r="A30" s="73"/>
      <c r="B30" s="50"/>
      <c r="C30" s="70"/>
      <c r="D30" s="76"/>
      <c r="E30" s="70"/>
    </row>
    <row r="31" spans="1:5" x14ac:dyDescent="0.25">
      <c r="A31" s="73" t="s">
        <v>88</v>
      </c>
      <c r="B31" s="50"/>
      <c r="C31" s="70">
        <f>+C29</f>
        <v>-1327427.4038153039</v>
      </c>
      <c r="D31" s="76" t="s">
        <v>89</v>
      </c>
      <c r="E31" s="71">
        <f>ROUND(C31*1/365,0)</f>
        <v>-3637</v>
      </c>
    </row>
    <row r="32" spans="1:5" x14ac:dyDescent="0.25">
      <c r="A32" s="62"/>
      <c r="B32" s="50"/>
      <c r="C32" s="70"/>
      <c r="D32" s="70"/>
      <c r="E32" s="65"/>
    </row>
    <row r="33" spans="1:5" ht="15.75" thickBot="1" x14ac:dyDescent="0.3">
      <c r="A33" s="66" t="s">
        <v>90</v>
      </c>
      <c r="B33" s="50"/>
      <c r="D33" s="67"/>
      <c r="E33" s="72">
        <f>SUM(E23:E32)</f>
        <v>-1905989</v>
      </c>
    </row>
    <row r="34" spans="1:5" ht="15.75" thickTop="1" x14ac:dyDescent="0.25"/>
    <row r="35" spans="1:5" x14ac:dyDescent="0.25">
      <c r="A35" s="53" t="s">
        <v>93</v>
      </c>
      <c r="C35" s="49" t="s">
        <v>94</v>
      </c>
      <c r="E35" s="81">
        <v>0.93467598886704706</v>
      </c>
    </row>
  </sheetData>
  <mergeCells count="1">
    <mergeCell ref="A14:B14"/>
  </mergeCells>
  <pageMargins left="0.7" right="0.7" top="0.75" bottom="0.75" header="0.3" footer="0.3"/>
  <pageSetup scale="86" orientation="landscape" horizontalDpi="90" verticalDpi="90" r:id="rId1"/>
  <headerFooter>
    <oddFooter>&amp;R&amp;"Times New Roman,Bold"&amp;12Case No. 2020-00349
Attachment to Response to Kroger-2 Question No. 7
Page &amp;P of &amp;N
Blake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DE6A-8558-4ADB-8B93-745A98B0A1BF}">
  <sheetPr>
    <pageSetUpPr fitToPage="1"/>
  </sheetPr>
  <dimension ref="A1:M12"/>
  <sheetViews>
    <sheetView tabSelected="1" zoomScaleNormal="100" workbookViewId="0">
      <selection activeCell="Q11" sqref="Q11"/>
    </sheetView>
  </sheetViews>
  <sheetFormatPr defaultRowHeight="15" x14ac:dyDescent="0.25"/>
  <cols>
    <col min="1" max="1" width="64.42578125" style="3" customWidth="1"/>
    <col min="2" max="2" width="7.85546875" style="4" bestFit="1" customWidth="1"/>
    <col min="3" max="3" width="8.85546875" style="4" bestFit="1" customWidth="1"/>
    <col min="4" max="4" width="8.7109375" style="4" bestFit="1" customWidth="1"/>
    <col min="5" max="5" width="8.42578125" style="4" bestFit="1" customWidth="1"/>
    <col min="6" max="6" width="9" style="4" bestFit="1" customWidth="1"/>
    <col min="7" max="7" width="8.7109375" style="4" bestFit="1" customWidth="1"/>
    <col min="8" max="8" width="8.28515625" style="4" bestFit="1" customWidth="1"/>
    <col min="9" max="9" width="8.7109375" style="4" bestFit="1" customWidth="1"/>
    <col min="10" max="10" width="9" style="4" bestFit="1" customWidth="1"/>
    <col min="11" max="11" width="8.5703125" style="4" bestFit="1" customWidth="1"/>
    <col min="12" max="12" width="9.28515625" style="4" bestFit="1" customWidth="1"/>
    <col min="13" max="13" width="8.42578125" style="4" bestFit="1" customWidth="1"/>
    <col min="14" max="16384" width="9.140625" style="4"/>
  </cols>
  <sheetData>
    <row r="1" spans="1:13" s="2" customFormat="1" x14ac:dyDescent="0.25">
      <c r="A1" s="1"/>
      <c r="B1" s="5" t="s">
        <v>3</v>
      </c>
      <c r="C1" s="5" t="s">
        <v>4</v>
      </c>
      <c r="D1" s="5" t="s">
        <v>5</v>
      </c>
      <c r="E1" s="5" t="s">
        <v>6</v>
      </c>
      <c r="F1" s="5" t="s">
        <v>7</v>
      </c>
      <c r="G1" s="5" t="s">
        <v>8</v>
      </c>
      <c r="H1" s="5" t="s">
        <v>9</v>
      </c>
      <c r="I1" s="5" t="s">
        <v>10</v>
      </c>
      <c r="J1" s="5" t="s">
        <v>11</v>
      </c>
      <c r="K1" s="5" t="s">
        <v>12</v>
      </c>
      <c r="L1" s="5" t="s">
        <v>13</v>
      </c>
      <c r="M1" s="5" t="s">
        <v>14</v>
      </c>
    </row>
    <row r="2" spans="1:13" s="2" customFormat="1" x14ac:dyDescent="0.25">
      <c r="A2" s="3"/>
    </row>
    <row r="3" spans="1:13" x14ac:dyDescent="0.25">
      <c r="A3" s="43" t="s">
        <v>15</v>
      </c>
      <c r="B3" s="44"/>
      <c r="C3" s="44"/>
      <c r="D3" s="44"/>
      <c r="E3" s="44"/>
      <c r="F3" s="44"/>
      <c r="G3" s="44"/>
      <c r="H3" s="44"/>
      <c r="I3" s="44"/>
      <c r="J3" s="44"/>
      <c r="K3" s="44"/>
      <c r="L3" s="44"/>
      <c r="M3" s="44"/>
    </row>
    <row r="4" spans="1:13" x14ac:dyDescent="0.25">
      <c r="A4" s="45" t="s">
        <v>17</v>
      </c>
      <c r="B4" s="46">
        <v>138.01515337485898</v>
      </c>
      <c r="C4" s="46">
        <v>138.359366838011</v>
      </c>
      <c r="D4" s="46">
        <v>122.18394789818701</v>
      </c>
      <c r="E4" s="46">
        <v>117.55357981930599</v>
      </c>
      <c r="F4" s="46">
        <v>120.85932382005799</v>
      </c>
      <c r="G4" s="46">
        <v>139.29518419746802</v>
      </c>
      <c r="H4" s="46">
        <v>151.55843904417699</v>
      </c>
      <c r="I4" s="46">
        <v>137.55073127320301</v>
      </c>
      <c r="J4" s="46">
        <v>130.08354859704099</v>
      </c>
      <c r="K4" s="46">
        <v>111.653022730673</v>
      </c>
      <c r="L4" s="46">
        <v>117.19771950740099</v>
      </c>
      <c r="M4" s="46">
        <v>126.07735596482701</v>
      </c>
    </row>
    <row r="5" spans="1:13" x14ac:dyDescent="0.25">
      <c r="A5" s="45" t="s">
        <v>18</v>
      </c>
      <c r="B5" s="46">
        <v>147.69812565838998</v>
      </c>
      <c r="C5" s="46">
        <v>147.86312120782699</v>
      </c>
      <c r="D5" s="46">
        <v>131.11510484531101</v>
      </c>
      <c r="E5" s="46">
        <v>128.0889706685</v>
      </c>
      <c r="F5" s="46">
        <v>129.25615334727399</v>
      </c>
      <c r="G5" s="46">
        <v>149.89490567587603</v>
      </c>
      <c r="H5" s="46">
        <v>163.47865454366701</v>
      </c>
      <c r="I5" s="46">
        <v>147.80952368531698</v>
      </c>
      <c r="J5" s="46">
        <v>139.618523407916</v>
      </c>
      <c r="K5" s="46">
        <v>118.747830126159</v>
      </c>
      <c r="L5" s="46">
        <v>124.84935420360502</v>
      </c>
      <c r="M5" s="46">
        <v>134.45734977636201</v>
      </c>
    </row>
    <row r="6" spans="1:13" x14ac:dyDescent="0.25">
      <c r="A6" s="45" t="s">
        <v>22</v>
      </c>
      <c r="B6" s="47">
        <f>B4/B5</f>
        <v>0.934440791036667</v>
      </c>
      <c r="C6" s="47">
        <f t="shared" ref="C6:M6" si="0">C4/C5</f>
        <v>0.93572599920667088</v>
      </c>
      <c r="D6" s="47">
        <f t="shared" si="0"/>
        <v>0.93188308122347208</v>
      </c>
      <c r="E6" s="47">
        <f t="shared" si="0"/>
        <v>0.91774942999221953</v>
      </c>
      <c r="F6" s="47">
        <f t="shared" si="0"/>
        <v>0.93503729370116606</v>
      </c>
      <c r="G6" s="47">
        <f t="shared" si="0"/>
        <v>0.92928564562875648</v>
      </c>
      <c r="H6" s="47">
        <f t="shared" si="0"/>
        <v>0.92708396375805757</v>
      </c>
      <c r="I6" s="47">
        <f t="shared" si="0"/>
        <v>0.93059451004013316</v>
      </c>
      <c r="J6" s="47">
        <f t="shared" si="0"/>
        <v>0.93170694992227365</v>
      </c>
      <c r="K6" s="47">
        <f t="shared" si="0"/>
        <v>0.94025316178031715</v>
      </c>
      <c r="L6" s="47">
        <f t="shared" si="0"/>
        <v>0.93871306147306377</v>
      </c>
      <c r="M6" s="47">
        <f t="shared" si="0"/>
        <v>0.93767545005555186</v>
      </c>
    </row>
    <row r="7" spans="1:13" x14ac:dyDescent="0.25">
      <c r="A7" s="45" t="s">
        <v>19</v>
      </c>
      <c r="B7" s="46">
        <v>1.7557327454331502</v>
      </c>
      <c r="C7" s="46">
        <v>1.7557327454331502</v>
      </c>
      <c r="D7" s="46">
        <v>1.7557327454331502</v>
      </c>
      <c r="E7" s="46">
        <v>1.7557327454331502</v>
      </c>
      <c r="F7" s="46">
        <v>1.7557327454331502</v>
      </c>
      <c r="G7" s="46">
        <v>1.7557327454331502</v>
      </c>
      <c r="H7" s="46">
        <v>1.7557327454331502</v>
      </c>
      <c r="I7" s="46">
        <v>1.7557327454331502</v>
      </c>
      <c r="J7" s="46">
        <v>1.7557327454331502</v>
      </c>
      <c r="K7" s="46">
        <v>1.7557327454331502</v>
      </c>
      <c r="L7" s="46">
        <v>1.7557327454331502</v>
      </c>
      <c r="M7" s="46">
        <v>1.7557327454331502</v>
      </c>
    </row>
    <row r="8" spans="1:13" x14ac:dyDescent="0.25">
      <c r="A8" s="45" t="s">
        <v>20</v>
      </c>
      <c r="B8" s="46">
        <v>3.2549692535208301</v>
      </c>
      <c r="C8" s="46">
        <v>3.2549692535208301</v>
      </c>
      <c r="D8" s="46">
        <v>3.2549692535208301</v>
      </c>
      <c r="E8" s="46">
        <v>3.2549692535208301</v>
      </c>
      <c r="F8" s="46">
        <v>3.2549692535208301</v>
      </c>
      <c r="G8" s="46">
        <v>3.2549692535208301</v>
      </c>
      <c r="H8" s="46">
        <v>3.2549692535208301</v>
      </c>
      <c r="I8" s="46">
        <v>3.2549692535208301</v>
      </c>
      <c r="J8" s="46">
        <v>3.2549692535208301</v>
      </c>
      <c r="K8" s="46">
        <v>3.2549692535208301</v>
      </c>
      <c r="L8" s="46">
        <v>3.2549692535208301</v>
      </c>
      <c r="M8" s="46">
        <v>3.2549692535208301</v>
      </c>
    </row>
    <row r="9" spans="1:13" x14ac:dyDescent="0.25">
      <c r="A9" s="45" t="s">
        <v>21</v>
      </c>
      <c r="B9" s="46">
        <v>5.6981852206529904E-2</v>
      </c>
      <c r="C9" s="46">
        <v>5.6981852206529904E-2</v>
      </c>
      <c r="D9" s="46">
        <v>5.6981852206529904E-2</v>
      </c>
      <c r="E9" s="46">
        <v>5.6981852206529904E-2</v>
      </c>
      <c r="F9" s="46">
        <v>5.6981852206529904E-2</v>
      </c>
      <c r="G9" s="46">
        <v>5.6981852206529904E-2</v>
      </c>
      <c r="H9" s="46">
        <v>5.6981852206529904E-2</v>
      </c>
      <c r="I9" s="46">
        <v>5.6981852206529904E-2</v>
      </c>
      <c r="J9" s="46">
        <v>5.6981852206529904E-2</v>
      </c>
      <c r="K9" s="46">
        <v>5.6981852206529904E-2</v>
      </c>
      <c r="L9" s="46">
        <v>5.6981852206529904E-2</v>
      </c>
      <c r="M9" s="46">
        <v>5.6981852206529904E-2</v>
      </c>
    </row>
    <row r="12" spans="1:13" x14ac:dyDescent="0.25">
      <c r="A12" s="3" t="s">
        <v>16</v>
      </c>
    </row>
  </sheetData>
  <pageMargins left="0.7" right="0.7" top="0.75" bottom="0.75" header="0.3" footer="0.3"/>
  <pageSetup scale="73" orientation="landscape" horizontalDpi="90" verticalDpi="90" r:id="rId1"/>
  <headerFooter>
    <oddFooter>&amp;R&amp;"Times New Roman,Bold"&amp;12Case No. 2020-00349
Attachment to Response to Kroger-2 Question No. 7
Page &amp;P of &amp;N
Blake</oddFooter>
  </headerFooter>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103853DF7894DB347713A7250CD66" ma:contentTypeVersion="55" ma:contentTypeDescription="Create a new document." ma:contentTypeScope="" ma:versionID="eae1364508315b2920f79f01a5d5b329">
  <xsd:schema xmlns:xsd="http://www.w3.org/2001/XMLSchema" xmlns:xs="http://www.w3.org/2001/XMLSchema" xmlns:p="http://schemas.microsoft.com/office/2006/metadata/properties" xmlns:ns1="http://schemas.microsoft.com/sharepoint/v3" xmlns:ns2="54fcda00-7b58-44a7-b108-8bd10a8a08ba" targetNamespace="http://schemas.microsoft.com/office/2006/metadata/properties" ma:root="true" ma:fieldsID="abcc0630d2075f4119cf8416546f338e" ns1:_="" ns2:_="">
    <xsd:import namespace="http://schemas.microsoft.com/sharepoint/v3"/>
    <xsd:import namespace="54fcda00-7b58-44a7-b108-8bd10a8a08ba"/>
    <xsd:element name="properties">
      <xsd:complexType>
        <xsd:sequence>
          <xsd:element name="documentManagement">
            <xsd:complexType>
              <xsd:all>
                <xsd:element ref="ns2:Company" minOccurs="0"/>
                <xsd:element ref="ns2:Year"/>
                <xsd:element ref="ns2:Document_x0020_Type"/>
                <xsd:element ref="ns2:Filing_x0020_Requirement" minOccurs="0"/>
                <xsd:element ref="ns2:Witness_x0020_Testimony" minOccurs="0"/>
                <xsd:element ref="ns2:Intervemprs" minOccurs="0"/>
                <xsd:element ref="ns2:Round" minOccurs="0"/>
                <xsd:element ref="ns2:Data_x0020_Request_x0020_Question_x0020_No_x002e_" minOccurs="0"/>
                <xsd:element ref="ns2:Tariff_x0020_Dev_x0020_Doc_x0020_Type" minOccurs="0"/>
                <xsd:element ref="ns2:Filed_x0020_Documents" minOccurs="0"/>
                <xsd:element ref="ns2:Department" minOccurs="0"/>
                <xsd:element ref="ns1:Form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19"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cda00-7b58-44a7-b108-8bd10a8a08ba" elementFormDefault="qualified">
    <xsd:import namespace="http://schemas.microsoft.com/office/2006/documentManagement/types"/>
    <xsd:import namespace="http://schemas.microsoft.com/office/infopath/2007/PartnerControls"/>
    <xsd:element name="Company" ma:index="2" nillable="true" ma:displayName="Company" ma:internalName="Company" ma:readOnly="false" ma:requiredMultiChoice="true">
      <xsd:complexType>
        <xsd:complexContent>
          <xsd:extension base="dms:MultiChoice">
            <xsd:sequence>
              <xsd:element name="Value" maxOccurs="unbounded" minOccurs="0" nillable="true">
                <xsd:simpleType>
                  <xsd:restriction base="dms:Choice">
                    <xsd:enumeration value="KU"/>
                    <xsd:enumeration value="LGE"/>
                    <xsd:enumeration value="ODP"/>
                  </xsd:restriction>
                </xsd:simpleType>
              </xsd:element>
            </xsd:sequence>
          </xsd:extension>
        </xsd:complexContent>
      </xsd:complexType>
    </xsd:element>
    <xsd:element name="Year" ma:index="3" ma:displayName="Year" ma:default="2020" ma:format="Dropdown" ma:indexed="true" ma:internalName="Year" ma:readOnly="false">
      <xsd:simpleType>
        <xsd:restriction base="dms:Choice">
          <xsd:enumeration value="2020"/>
          <xsd:enumeration value="2019"/>
          <xsd:enumeration value="2018"/>
          <xsd:enumeration value="2017"/>
          <xsd:enumeration value="2016"/>
          <xsd:enumeration value="2015"/>
          <xsd:enumeration value="2014"/>
        </xsd:restriction>
      </xsd:simpleType>
    </xsd:element>
    <xsd:element name="Document_x0020_Type" ma:index="4" ma:displayName="Document Type" ma:format="Dropdown" ma:indexed="true" ma:internalName="Document_x0020_Type" ma:readOnly="false">
      <xsd:simpleType>
        <xsd:restriction base="dms:Choice">
          <xsd:enumeration value="General Information"/>
          <xsd:enumeration value="Application"/>
          <xsd:enumeration value="Development"/>
          <xsd:enumeration value="Orders"/>
          <xsd:enumeration value="Direct Testimony"/>
          <xsd:enumeration value="Rebuttal Testimony"/>
          <xsd:enumeration value="Stipulation Testimony"/>
          <xsd:enumeration value="Supplemental Rebuttal Testimony"/>
          <xsd:enumeration value="Superseded Testimony"/>
          <xsd:enumeration value="Intervenor Direct Testimony"/>
          <xsd:enumeration value="Intervenor Supplemental Testimony"/>
          <xsd:enumeration value="Intervenor Data Requests Issued"/>
          <xsd:enumeration value="Intervenor Data Requests Responses"/>
          <xsd:enumeration value="Data Requests"/>
          <xsd:enumeration value="Notices"/>
          <xsd:enumeration value="eFile/Filed Docs"/>
          <xsd:enumeration value="Filing Requirements"/>
          <xsd:enumeration value="Tariff Development"/>
          <xsd:enumeration value="Witness Prep"/>
          <xsd:enumeration value="Public Hearings"/>
          <xsd:enumeration value="Superseded"/>
        </xsd:restriction>
      </xsd:simpleType>
    </xsd:element>
    <xsd:element name="Filing_x0020_Requirement" ma:index="5" nillable="true" ma:displayName="Filing Requirement" ma:format="Dropdown" ma:internalName="Filing_x0020_Requirement" ma:readOnly="false">
      <xsd:simpleType>
        <xsd:restriction base="dms:Choice">
          <xsd:enumeration value="Filing Requirements - Draft Responses"/>
          <xsd:enumeration value="Tab 01-Sec 14(2) Attachment Only"/>
          <xsd:enumeration value="Tab 03-Sec 16(1)(b)(2) Attachment Only"/>
          <xsd:enumeration value="Tab 04-Sec 16(1)(b)(3) Attachment Only"/>
          <xsd:enumeration value="Tab 05-Sec 16(1)(b)(4) Attachment Only"/>
          <xsd:enumeration value="Tab 06-Sec 16(1)(b)(5) Attachment Only"/>
          <xsd:enumeration value="Tab 07-Sec 16(2) Attachment Only"/>
          <xsd:enumeration value="Tab 13-Sec 16(6)(f) Attachment Only"/>
          <xsd:enumeration value="Tab 15-Sec 16(7)(b) Attachment Only"/>
          <xsd:enumeration value="Tab 16-Sec 16(7)(c) Attachment Only"/>
          <xsd:enumeration value="Tab 17-Sec 16(7)(d) Attachment Only"/>
          <xsd:enumeration value="Tab 18-Sec 16(7)(e) Attachment Only"/>
          <xsd:enumeration value="Tab 19-Sec 16(7)(f) Attachment Only"/>
          <xsd:enumeration value="Tab 20-Sec 16(7)(g) Attachment Only"/>
          <xsd:enumeration value="Tab 22-Sec 16(7)(h)(1) Attachment Only"/>
          <xsd:enumeration value="Tab 23-Sec 16(7)(h)(2) Attachment Only"/>
          <xsd:enumeration value="Tab 24-Sec 16(7)(h)(3) Attachment Only"/>
          <xsd:enumeration value="Tab 25-Sec 16(7)(h)(4) Attachment Only"/>
          <xsd:enumeration value="Tab 28-Sec 16(7)(h)(7) Attachment Only"/>
          <xsd:enumeration value="Tab 29-Sec 16(7)(h)(8) Attachment Only"/>
          <xsd:enumeration value="Tab 30-Sec 16(7)(h)(9) Attachment Only"/>
          <xsd:enumeration value="Tab 31-Sec 16(7)(h)(10) Attachment Only"/>
          <xsd:enumeration value="Tab 32-Sec 16(7)(h)(11) Attachment Only"/>
          <xsd:enumeration value="Tab 33-Sec 16(7)(h)(12) Attachment Only"/>
          <xsd:enumeration value="Tab 39-Sec 16(7)(i) Attachment Only"/>
          <xsd:enumeration value="Tab 40-Sec 16(7)(j) Attachment Only"/>
          <xsd:enumeration value="Tab 41-Sec 16(7)(k) Attachment Only"/>
          <xsd:enumeration value="Tab 43-Sec 16(7)(m) Attachment Only"/>
          <xsd:enumeration value="Tab 44-Sec 16(7)(n) Attachment Only"/>
          <xsd:enumeration value="Tab 45-Sec 16(7)(o) Attachment Only"/>
          <xsd:enumeration value="Tab 46-Sec 16(7)(p) Attachment Only"/>
          <xsd:enumeration value="Tab 50-Sec 16(7)(t) Attachment Only"/>
          <xsd:enumeration value="Tab 51-Sec 16(7)(u) Attachment Only"/>
          <xsd:enumeration value="Tab 54-Sec 16(8)(a) Attachment Only"/>
          <xsd:enumeration value="Tab 55-Sec 16(8)(b Attachment Only"/>
          <xsd:enumeration value="Tab 56-Sec 16(8)(c) Attachment Only"/>
          <xsd:enumeration value="Tab 57-Sec 16(8)(d) Attachment Only"/>
          <xsd:enumeration value="Tab 58-Sec 16(8)(e) Attachment Only"/>
          <xsd:enumeration value="Tab 59-Sec 16(8)(f) Attachment Only"/>
          <xsd:enumeration value="Tab 60-Sec 16(8)(g) Attachment Only"/>
          <xsd:enumeration value="Tab 61-Sec 16(8)(h) Attachment Only"/>
          <xsd:enumeration value="Tab 62-Sec 16(8)(i) Attachment Only"/>
          <xsd:enumeration value="Tab 63-Sec 16(8)(j) Attachment Only"/>
          <xsd:enumeration value="Tab 64-Sec 16(8)(k) Attachment Only"/>
          <xsd:enumeration value="Tab 66-Sec 16(8)(m) Attachment Only"/>
          <xsd:enumeration value="Tab 67-Sec 16(8)(n) Attachment Only"/>
          <xsd:enumeration value="Filing Requirements - Guidance Sheets"/>
          <xsd:enumeration value="Filing Requirements - Witness/Preparer Assignments"/>
          <xsd:enumeration value="Filing Requirements - eFiled"/>
          <xsd:enumeration value="Exempt Schedules 10_13_20_23_33_44-49"/>
          <xsd:enumeration value="Schedule 01-5_8-29_40-Revenue Requirements"/>
          <xsd:enumeration value="Schedule 01-5-Financial Data"/>
          <xsd:enumeration value="Schedule 06-Annual Reports"/>
          <xsd:enumeration value="Schedule 07-Comparative Financial Statements"/>
          <xsd:enumeration value="Schedule 17-Lead/Lag Cash Working Capital Calc - ET"/>
          <xsd:enumeration value="Schedule 27-Lead/Lag Cash Working Capital Calc - Adj."/>
          <xsd:enumeration value="Schedule 29-Workpapers for Adjustments"/>
          <xsd:enumeration value="Schedule 30-Revenue and Expense Analysis"/>
          <xsd:enumeration value="Schedule 31-Advertising"/>
          <xsd:enumeration value="Schedule 32-Storm Damage"/>
          <xsd:enumeration value="Schedule 34-Misc Expenses"/>
          <xsd:enumeration value="Schedule 35-Affiliate Services"/>
          <xsd:enumeration value="Schedule 36-Income Taxes"/>
          <xsd:enumeration value="Schedule 37-Organization"/>
          <xsd:enumeration value="Schedule 38-Changes in Acctg Procedures"/>
          <xsd:enumeration value="Schedule 39-Out of Period"/>
          <xsd:enumeration value="Schedule 40-Cost of Service"/>
          <xsd:enumeration value="Schedule 41-Present and Proposed Tariffs"/>
          <xsd:enumeration value="Schedule 42-Present and Proposed Revenues"/>
          <xsd:enumeration value="Schedule 43-Sample Bills"/>
          <xsd:enumeration value="Schedule 50-Other"/>
        </xsd:restriction>
      </xsd:simpleType>
    </xsd:element>
    <xsd:element name="Witness_x0020_Testimony" ma:index="6" nillable="true" ma:displayName="Witness" ma:format="Dropdown" ma:internalName="Witness_x0020_Testimony" ma:readOnly="false">
      <xsd:simpleType>
        <xsd:restriction base="dms:Choice">
          <xsd:enumeration value="Arbough, Daniel K."/>
          <xsd:enumeration value="Bellar, Lonnie E."/>
          <xsd:enumeration value="Blake, Kent W."/>
          <xsd:enumeration value="Conroy, Robert M."/>
          <xsd:enumeration value="Garrett, Christopher M."/>
          <xsd:enumeration value="Hornung, Michael E."/>
          <xsd:enumeration value="Leichty, Douglas A."/>
          <xsd:enumeration value="Lovekamp, Rick E."/>
          <xsd:enumeration value="Malloy, John P."/>
          <xsd:enumeration value="McFarland, Elizabeth J."/>
          <xsd:enumeration value="McKenzie, Adrien M. (FINCAP, Inc.)"/>
          <xsd:enumeration value="Meiman, Greg J."/>
          <xsd:enumeration value="Metts, Heather D."/>
          <xsd:enumeration value="Murphy, J. Clay"/>
          <xsd:enumeration value="Rahn, Derek"/>
          <xsd:enumeration value="Saunders, Eileen L."/>
          <xsd:enumeration value="Seelye, Steve (The Prime Group)"/>
          <xsd:enumeration value="Sinclair, David S."/>
          <xsd:enumeration value="Spanos, John J. (Gannett Fleming)"/>
          <xsd:enumeration value="Straight, Scott"/>
          <xsd:enumeration value="Thompson, Paul W."/>
          <xsd:enumeration value="Wilson, Stuart"/>
          <xsd:enumeration value="Wolfe, John K."/>
          <xsd:enumeration value="z - eFiled/Filed"/>
        </xsd:restriction>
      </xsd:simpleType>
    </xsd:element>
    <xsd:element name="Intervemprs" ma:index="7" nillable="true" ma:displayName="Data Request Party" ma:format="Dropdown" ma:internalName="Intervemprs" ma:readOnly="false">
      <xsd:simpleType>
        <xsd:restriction base="dms:Choice">
          <xsd:enumeration value="0-Data Response Tracking Sheet"/>
          <xsd:enumeration value="KY Public Service Commission - PSC"/>
          <xsd:enumeration value="VA State Corporation Commission - VASCC"/>
          <xsd:enumeration value="Appalachian Voices"/>
          <xsd:enumeration value="Association of Community Ministries - ACM"/>
          <xsd:enumeration value="Attorney General/KY Industrial Utility Customers - AG/KIUC"/>
          <xsd:enumeration value="Attorney General - AG"/>
          <xsd:enumeration value="AT&amp;T"/>
          <xsd:enumeration value="Charter Communications - Charter"/>
          <xsd:enumeration value="Community Action Council - CAC"/>
          <xsd:enumeration value="East Kentucky Power Cooperative - EKPC"/>
          <xsd:enumeration value="JBS Swift &amp; Co - JBS"/>
          <xsd:enumeration value="KY Cable Telecomm. Assn - KCTA"/>
          <xsd:enumeration value="KY Industrial Utility Customers - KIUC"/>
          <xsd:enumeration value="Kentucky League of Cities - KLC"/>
          <xsd:enumeration value="Kroger"/>
          <xsd:enumeration value="Kroger/Wal-Mart"/>
          <xsd:enumeration value="KY School Boards Assn - KSBA"/>
          <xsd:enumeration value="KY Solar Industries Assn - KSIA"/>
          <xsd:enumeration value="Lexington-Fayette Urban County Govt - LFUCG"/>
          <xsd:enumeration value="Louisville Metro Government - METRO"/>
          <xsd:enumeration value="Metro. Housing Coalition - MHC"/>
          <xsd:enumeration value="Metro Housing Coalition/Kentuckians for the Commonwealth/Kentucky Solar Energy Society - MHC/KFTC/KSES"/>
          <xsd:enumeration value="Mountain Association/Kentuckians for the Commonwealth/Kentucky Solar Energy Society - MA/KFTC/KSES"/>
          <xsd:enumeration value="Sierra Club - SC"/>
          <xsd:enumeration value="U.S. Dept. of Defense/Federal Executive Agencies - DOD/FEA"/>
          <xsd:enumeration value="U.S. Dept. of Defense -  US DOD"/>
          <xsd:enumeration value="Wal-Mart"/>
        </xsd:restriction>
      </xsd:simpleType>
    </xsd:element>
    <xsd:element name="Round" ma:index="8" nillable="true" ma:displayName="Data Request Round" ma:format="Dropdown" ma:internalName="Round" ma:readOnly="false">
      <xsd:simpleType>
        <xsd:restriction base="dms:Choice">
          <xsd:enumeration value="On-Site Requests"/>
          <xsd:enumeration value="DR01"/>
          <xsd:enumeration value="DR01 Attachments"/>
          <xsd:enumeration value="DR01 eFiled/Filed"/>
          <xsd:enumeration value="DR02"/>
          <xsd:enumeration value="DR02 Attachments"/>
          <xsd:enumeration value="DR02 eFiled/Filed"/>
          <xsd:enumeration value="DR03"/>
          <xsd:enumeration value="DR03 Attachments"/>
          <xsd:enumeration value="DR03 eFiled/Filed"/>
          <xsd:enumeration value="DR04"/>
          <xsd:enumeration value="DR04 Attachments"/>
          <xsd:enumeration value="DR04 eFiled/Filed"/>
          <xsd:enumeration value="DR05"/>
          <xsd:enumeration value="DR05 Attachments"/>
          <xsd:enumeration value="DR05 eFiled/Filed"/>
          <xsd:enumeration value="DR06"/>
          <xsd:enumeration value="DR06 Attachments"/>
          <xsd:enumeration value="DR06 eFiled/Filed"/>
          <xsd:enumeration value="DR07"/>
          <xsd:enumeration value="DR07 Attachments"/>
          <xsd:enumeration value="DR07 eFiled/Filed"/>
          <xsd:enumeration value="DR08"/>
          <xsd:enumeration value="DR08 Attachments"/>
          <xsd:enumeration value="DR08 eFiled/Filed"/>
          <xsd:enumeration value="DR09"/>
          <xsd:enumeration value="DR09 Attachments"/>
          <xsd:enumeration value="DR09 eFiled/Filed"/>
          <xsd:enumeration value="DR10"/>
          <xsd:enumeration value="DR10 Attachments"/>
          <xsd:enumeration value="DR10 eFiled/Filed"/>
          <xsd:enumeration value="DR11"/>
          <xsd:enumeration value="DR11 Attachments"/>
          <xsd:enumeration value="DR11 eFiled/Filed"/>
          <xsd:enumeration value="DR12"/>
          <xsd:enumeration value="DR12 Attachments"/>
          <xsd:enumeration value="DR12 eFiled/Filed"/>
          <xsd:enumeration value="DR13"/>
          <xsd:enumeration value="DR13 Attachments"/>
          <xsd:enumeration value="DR13 eFiled/Filed"/>
          <xsd:enumeration value="DR14"/>
          <xsd:enumeration value="DR14 Attachments"/>
          <xsd:enumeration value="DR14 eFiled/Filed"/>
          <xsd:enumeration value="Post Hearing DR01"/>
          <xsd:enumeration value="Post Hearing DR01 Attachments"/>
          <xsd:enumeration value="Post Hearing DR01 eFiled/Filed"/>
          <xsd:enumeration value="Post Hearing DR02"/>
          <xsd:enumeration value="Post Hearing DR02 Attachments"/>
          <xsd:enumeration value="Post Hearing DR02 eFiled/Filed"/>
          <xsd:enumeration value="PSC DR02/Intervenors DR01"/>
          <xsd:enumeration value="PSC DR03/Intervenors DR02"/>
          <xsd:enumeration value="PSC DR04"/>
          <xsd:enumeration value="PSC DR05/Intervenors DR03"/>
          <xsd:enumeration value="PSC DR06"/>
        </xsd:restriction>
      </xsd:simpleType>
    </xsd:element>
    <xsd:element name="Data_x0020_Request_x0020_Question_x0020_No_x002e_" ma:index="9" nillable="true" ma:displayName="Data Request Question No." ma:format="Dropdown" ma:internalName="Data_x0020_Request_x0020_Question_x0020_No_x002e_" ma:readOnly="false">
      <xsd:simpleType>
        <xsd:restriction base="dms:Choice">
          <xsd:enumeration value="001"/>
          <xsd:enumeration value="002"/>
          <xsd:enumeration value="003"/>
          <xsd:enumeration value="004"/>
          <xsd:enumeration value="005"/>
          <xsd:enumeration value="006"/>
          <xsd:enumeration value="007"/>
          <xsd:enumeration value="008"/>
          <xsd:enumeration value="009"/>
          <xsd:enumeration value="010"/>
          <xsd:enumeration value="011"/>
          <xsd:enumeration value="012"/>
          <xsd:enumeration value="013"/>
          <xsd:enumeration value="014"/>
          <xsd:enumeration value="015"/>
          <xsd:enumeration value="016"/>
          <xsd:enumeration value="017"/>
          <xsd:enumeration value="018"/>
          <xsd:enumeration value="019"/>
          <xsd:enumeration value="020"/>
          <xsd:enumeration value="021"/>
          <xsd:enumeration value="022"/>
          <xsd:enumeration value="023"/>
          <xsd:enumeration value="024"/>
          <xsd:enumeration value="025"/>
          <xsd:enumeration value="026"/>
          <xsd:enumeration value="027"/>
          <xsd:enumeration value="028"/>
          <xsd:enumeration value="029"/>
          <xsd:enumeration value="030"/>
          <xsd:enumeration value="031"/>
          <xsd:enumeration value="032"/>
          <xsd:enumeration value="033"/>
          <xsd:enumeration value="034"/>
          <xsd:enumeration value="035"/>
          <xsd:enumeration value="036"/>
          <xsd:enumeration value="037"/>
          <xsd:enumeration value="038"/>
          <xsd:enumeration value="039"/>
          <xsd:enumeration value="040"/>
          <xsd:enumeration value="041"/>
          <xsd:enumeration value="042"/>
          <xsd:enumeration value="043"/>
          <xsd:enumeration value="044"/>
          <xsd:enumeration value="045"/>
          <xsd:enumeration value="046"/>
          <xsd:enumeration value="047"/>
          <xsd:enumeration value="048"/>
          <xsd:enumeration value="049"/>
          <xsd:enumeration value="050"/>
          <xsd:enumeration value="051"/>
          <xsd:enumeration value="052"/>
          <xsd:enumeration value="053"/>
          <xsd:enumeration value="054"/>
          <xsd:enumeration value="055"/>
          <xsd:enumeration value="056"/>
          <xsd:enumeration value="057"/>
          <xsd:enumeration value="058"/>
          <xsd:enumeration value="059"/>
          <xsd:enumeration value="060"/>
          <xsd:enumeration value="061"/>
          <xsd:enumeration value="062"/>
          <xsd:enumeration value="063"/>
          <xsd:enumeration value="064"/>
          <xsd:enumeration value="065"/>
          <xsd:enumeration value="066"/>
          <xsd:enumeration value="067"/>
          <xsd:enumeration value="068"/>
          <xsd:enumeration value="069"/>
          <xsd:enumeration value="070"/>
          <xsd:enumeration value="071"/>
          <xsd:enumeration value="072"/>
          <xsd:enumeration value="073"/>
          <xsd:enumeration value="074"/>
          <xsd:enumeration value="075"/>
          <xsd:enumeration value="076"/>
          <xsd:enumeration value="077"/>
          <xsd:enumeration value="078"/>
          <xsd:enumeration value="079"/>
          <xsd:enumeration value="080"/>
          <xsd:enumeration value="081"/>
          <xsd:enumeration value="082"/>
          <xsd:enumeration value="083"/>
          <xsd:enumeration value="084"/>
          <xsd:enumeration value="085"/>
          <xsd:enumeration value="086"/>
          <xsd:enumeration value="087"/>
          <xsd:enumeration value="088"/>
          <xsd:enumeration value="089"/>
          <xsd:enumeration value="090"/>
          <xsd:enumeration value="091"/>
          <xsd:enumeration value="092"/>
          <xsd:enumeration value="093"/>
          <xsd:enumeration value="094"/>
          <xsd:enumeration value="095"/>
          <xsd:enumeration value="096"/>
          <xsd:enumeration value="097"/>
          <xsd:enumeration value="098"/>
          <xsd:enumeration value="099"/>
          <xsd:enumeration value="100"/>
          <xsd:enumeration value="101"/>
          <xsd:enumeration value="102"/>
          <xsd:enumeration value="103"/>
          <xsd:enumeration value="104"/>
          <xsd:enumeration value="105"/>
          <xsd:enumeration value="106"/>
          <xsd:enumeration value="107"/>
          <xsd:enumeration value="108"/>
          <xsd:enumeration value="109"/>
          <xsd:enumeration value="110"/>
          <xsd:enumeration value="111"/>
          <xsd:enumeration value="112"/>
          <xsd:enumeration value="113"/>
          <xsd:enumeration value="114"/>
          <xsd:enumeration value="115"/>
          <xsd:enumeration value="116"/>
          <xsd:enumeration value="117"/>
          <xsd:enumeration value="118"/>
          <xsd:enumeration value="119"/>
          <xsd:enumeration value="120"/>
          <xsd:enumeration value="121"/>
          <xsd:enumeration value="122"/>
          <xsd:enumeration value="123"/>
          <xsd:enumeration value="124"/>
          <xsd:enumeration value="125"/>
          <xsd:enumeration value="126"/>
          <xsd:enumeration value="127"/>
          <xsd:enumeration value="128"/>
          <xsd:enumeration value="129"/>
          <xsd:enumeration value="130"/>
          <xsd:enumeration value="131"/>
          <xsd:enumeration value="132"/>
          <xsd:enumeration value="133"/>
          <xsd:enumeration value="134"/>
          <xsd:enumeration value="135"/>
          <xsd:enumeration value="136"/>
          <xsd:enumeration value="137"/>
          <xsd:enumeration value="138"/>
          <xsd:enumeration value="139"/>
          <xsd:enumeration value="140"/>
          <xsd:enumeration value="141"/>
          <xsd:enumeration value="142"/>
          <xsd:enumeration value="143"/>
          <xsd:enumeration value="144"/>
          <xsd:enumeration value="145"/>
          <xsd:enumeration value="146"/>
          <xsd:enumeration value="147"/>
          <xsd:enumeration value="148"/>
          <xsd:enumeration value="149"/>
          <xsd:enumeration value="150"/>
          <xsd:enumeration value="151"/>
          <xsd:enumeration value="152"/>
          <xsd:enumeration value="153"/>
          <xsd:enumeration value="154"/>
          <xsd:enumeration value="155"/>
          <xsd:enumeration value="156"/>
          <xsd:enumeration value="157"/>
          <xsd:enumeration value="158"/>
          <xsd:enumeration value="159"/>
          <xsd:enumeration value="160"/>
          <xsd:enumeration value="161"/>
          <xsd:enumeration value="162"/>
          <xsd:enumeration value="163"/>
          <xsd:enumeration value="164"/>
          <xsd:enumeration value="165"/>
          <xsd:enumeration value="166"/>
          <xsd:enumeration value="167"/>
          <xsd:enumeration value="168"/>
          <xsd:enumeration value="169"/>
          <xsd:enumeration value="170"/>
          <xsd:enumeration value="171"/>
          <xsd:enumeration value="172"/>
          <xsd:enumeration value="173"/>
          <xsd:enumeration value="174"/>
          <xsd:enumeration value="175"/>
          <xsd:enumeration value="176"/>
          <xsd:enumeration value="177"/>
          <xsd:enumeration value="178"/>
          <xsd:enumeration value="179"/>
          <xsd:enumeration value="180"/>
          <xsd:enumeration value="181"/>
          <xsd:enumeration value="182"/>
          <xsd:enumeration value="183"/>
          <xsd:enumeration value="184"/>
          <xsd:enumeration value="185"/>
          <xsd:enumeration value="186"/>
          <xsd:enumeration value="187"/>
          <xsd:enumeration value="188"/>
          <xsd:enumeration value="189"/>
          <xsd:enumeration value="190"/>
          <xsd:enumeration value="191"/>
          <xsd:enumeration value="192"/>
          <xsd:enumeration value="193"/>
          <xsd:enumeration value="194"/>
          <xsd:enumeration value="195"/>
          <xsd:enumeration value="196"/>
          <xsd:enumeration value="197"/>
          <xsd:enumeration value="198"/>
          <xsd:enumeration value="199"/>
          <xsd:enumeration value="200"/>
          <xsd:enumeration value="201"/>
          <xsd:enumeration value="202"/>
          <xsd:enumeration value="203"/>
          <xsd:enumeration value="204"/>
          <xsd:enumeration value="205"/>
          <xsd:enumeration value="206"/>
          <xsd:enumeration value="207"/>
          <xsd:enumeration value="208"/>
          <xsd:enumeration value="209"/>
          <xsd:enumeration value="210"/>
          <xsd:enumeration value="211"/>
          <xsd:enumeration value="212"/>
          <xsd:enumeration value="213"/>
          <xsd:enumeration value="214"/>
          <xsd:enumeration value="215"/>
          <xsd:enumeration value="216"/>
          <xsd:enumeration value="217"/>
          <xsd:enumeration value="218"/>
          <xsd:enumeration value="219"/>
          <xsd:enumeration value="220"/>
          <xsd:enumeration value="221"/>
          <xsd:enumeration value="222"/>
          <xsd:enumeration value="223"/>
          <xsd:enumeration value="224"/>
          <xsd:enumeration value="225"/>
          <xsd:enumeration value="226"/>
          <xsd:enumeration value="227"/>
          <xsd:enumeration value="228"/>
          <xsd:enumeration value="229"/>
          <xsd:enumeration value="230"/>
          <xsd:enumeration value="231"/>
          <xsd:enumeration value="232"/>
          <xsd:enumeration value="233"/>
          <xsd:enumeration value="234"/>
          <xsd:enumeration value="235"/>
          <xsd:enumeration value="236"/>
          <xsd:enumeration value="237"/>
          <xsd:enumeration value="238"/>
          <xsd:enumeration value="239"/>
          <xsd:enumeration value="240"/>
          <xsd:enumeration value="241"/>
          <xsd:enumeration value="242"/>
          <xsd:enumeration value="243"/>
          <xsd:enumeration value="244"/>
          <xsd:enumeration value="245"/>
          <xsd:enumeration value="246"/>
          <xsd:enumeration value="247"/>
          <xsd:enumeration value="248"/>
          <xsd:enumeration value="249"/>
          <xsd:enumeration value="250"/>
          <xsd:enumeration value="251"/>
          <xsd:enumeration value="252"/>
          <xsd:enumeration value="253"/>
          <xsd:enumeration value="254"/>
          <xsd:enumeration value="255"/>
          <xsd:enumeration value="256"/>
          <xsd:enumeration value="257"/>
          <xsd:enumeration value="258"/>
          <xsd:enumeration value="259"/>
          <xsd:enumeration value="260"/>
          <xsd:enumeration value="261"/>
          <xsd:enumeration value="262"/>
          <xsd:enumeration value="263"/>
          <xsd:enumeration value="264"/>
          <xsd:enumeration value="265"/>
          <xsd:enumeration value="266"/>
          <xsd:enumeration value="267"/>
          <xsd:enumeration value="268"/>
          <xsd:enumeration value="269"/>
          <xsd:enumeration value="270"/>
          <xsd:enumeration value="271"/>
          <xsd:enumeration value="272"/>
          <xsd:enumeration value="273"/>
          <xsd:enumeration value="274"/>
          <xsd:enumeration value="275"/>
          <xsd:enumeration value="276"/>
          <xsd:enumeration value="277"/>
          <xsd:enumeration value="278"/>
          <xsd:enumeration value="279"/>
          <xsd:enumeration value="280"/>
          <xsd:enumeration value="281"/>
          <xsd:enumeration value="282"/>
          <xsd:enumeration value="283"/>
          <xsd:enumeration value="284"/>
          <xsd:enumeration value="285"/>
          <xsd:enumeration value="286"/>
          <xsd:enumeration value="287"/>
          <xsd:enumeration value="288"/>
          <xsd:enumeration value="289"/>
          <xsd:enumeration value="290"/>
          <xsd:enumeration value="291"/>
          <xsd:enumeration value="292"/>
          <xsd:enumeration value="293"/>
          <xsd:enumeration value="294"/>
          <xsd:enumeration value="295"/>
          <xsd:enumeration value="296"/>
          <xsd:enumeration value="297"/>
          <xsd:enumeration value="298"/>
          <xsd:enumeration value="299"/>
          <xsd:enumeration value="300"/>
          <xsd:enumeration value="301"/>
          <xsd:enumeration value="302"/>
          <xsd:enumeration value="303"/>
          <xsd:enumeration value="304"/>
          <xsd:enumeration value="305"/>
          <xsd:enumeration value="306"/>
          <xsd:enumeration value="307"/>
          <xsd:enumeration value="308"/>
          <xsd:enumeration value="309"/>
          <xsd:enumeration value="310"/>
          <xsd:enumeration value="311"/>
          <xsd:enumeration value="312"/>
          <xsd:enumeration value="313"/>
          <xsd:enumeration value="314"/>
          <xsd:enumeration value="315"/>
          <xsd:enumeration value="316"/>
          <xsd:enumeration value="317"/>
          <xsd:enumeration value="318"/>
          <xsd:enumeration value="319"/>
          <xsd:enumeration value="320"/>
          <xsd:enumeration value="321"/>
          <xsd:enumeration value="322"/>
          <xsd:enumeration value="323"/>
          <xsd:enumeration value="324"/>
          <xsd:enumeration value="325"/>
          <xsd:enumeration value="326"/>
          <xsd:enumeration value="327"/>
          <xsd:enumeration value="328"/>
          <xsd:enumeration value="329"/>
          <xsd:enumeration value="330"/>
          <xsd:enumeration value="331"/>
          <xsd:enumeration value="332"/>
          <xsd:enumeration value="333"/>
          <xsd:enumeration value="334"/>
          <xsd:enumeration value="335"/>
          <xsd:enumeration value="336"/>
          <xsd:enumeration value="337"/>
          <xsd:enumeration value="338"/>
          <xsd:enumeration value="339"/>
          <xsd:enumeration value="340"/>
          <xsd:enumeration value="341"/>
          <xsd:enumeration value="342"/>
          <xsd:enumeration value="343"/>
          <xsd:enumeration value="344"/>
          <xsd:enumeration value="345"/>
          <xsd:enumeration value="346"/>
          <xsd:enumeration value="347"/>
          <xsd:enumeration value="348"/>
          <xsd:enumeration value="349"/>
          <xsd:enumeration value="350"/>
          <xsd:enumeration value="351"/>
          <xsd:enumeration value="352"/>
          <xsd:enumeration value="353"/>
          <xsd:enumeration value="354"/>
          <xsd:enumeration value="355"/>
          <xsd:enumeration value="356"/>
          <xsd:enumeration value="357"/>
          <xsd:enumeration value="358"/>
          <xsd:enumeration value="359"/>
          <xsd:enumeration value="360"/>
          <xsd:enumeration value="361"/>
          <xsd:enumeration value="362"/>
          <xsd:enumeration value="363"/>
          <xsd:enumeration value="364"/>
          <xsd:enumeration value="365"/>
          <xsd:enumeration value="366"/>
          <xsd:enumeration value="367"/>
          <xsd:enumeration value="368"/>
          <xsd:enumeration value="369"/>
          <xsd:enumeration value="370"/>
          <xsd:enumeration value="371"/>
          <xsd:enumeration value="372"/>
          <xsd:enumeration value="373"/>
          <xsd:enumeration value="374"/>
          <xsd:enumeration value="375"/>
          <xsd:enumeration value="376"/>
          <xsd:enumeration value="377"/>
          <xsd:enumeration value="378"/>
          <xsd:enumeration value="379"/>
          <xsd:enumeration value="380"/>
          <xsd:enumeration value="381"/>
          <xsd:enumeration value="382"/>
          <xsd:enumeration value="383"/>
          <xsd:enumeration value="384"/>
          <xsd:enumeration value="385"/>
          <xsd:enumeration value="386"/>
          <xsd:enumeration value="387"/>
          <xsd:enumeration value="388"/>
          <xsd:enumeration value="389"/>
          <xsd:enumeration value="390"/>
          <xsd:enumeration value="391"/>
          <xsd:enumeration value="392"/>
          <xsd:enumeration value="393"/>
          <xsd:enumeration value="394"/>
          <xsd:enumeration value="395"/>
          <xsd:enumeration value="396"/>
          <xsd:enumeration value="397"/>
          <xsd:enumeration value="398"/>
          <xsd:enumeration value="399"/>
          <xsd:enumeration value="400"/>
          <xsd:enumeration value="401"/>
          <xsd:enumeration value="402"/>
          <xsd:enumeration value="403"/>
          <xsd:enumeration value="404"/>
          <xsd:enumeration value="405"/>
          <xsd:enumeration value="406"/>
          <xsd:enumeration value="407"/>
          <xsd:enumeration value="408"/>
          <xsd:enumeration value="409"/>
          <xsd:enumeration value="410"/>
          <xsd:enumeration value="411"/>
          <xsd:enumeration value="412"/>
          <xsd:enumeration value="413"/>
          <xsd:enumeration value="414"/>
          <xsd:enumeration value="415"/>
          <xsd:enumeration value="416"/>
          <xsd:enumeration value="417"/>
          <xsd:enumeration value="418"/>
          <xsd:enumeration value="419"/>
          <xsd:enumeration value="420"/>
          <xsd:enumeration value="421"/>
          <xsd:enumeration value="422"/>
          <xsd:enumeration value="423"/>
          <xsd:enumeration value="424"/>
          <xsd:enumeration value="425"/>
          <xsd:enumeration value="426"/>
          <xsd:enumeration value="427"/>
          <xsd:enumeration value="428"/>
          <xsd:enumeration value="429"/>
          <xsd:enumeration value="430"/>
          <xsd:enumeration value="431"/>
          <xsd:enumeration value="432"/>
          <xsd:enumeration value="433"/>
          <xsd:enumeration value="434"/>
          <xsd:enumeration value="435"/>
          <xsd:enumeration value="436"/>
          <xsd:enumeration value="437"/>
          <xsd:enumeration value="438"/>
          <xsd:enumeration value="439"/>
          <xsd:enumeration value="440"/>
          <xsd:enumeration value="441"/>
        </xsd:restriction>
      </xsd:simpleType>
    </xsd:element>
    <xsd:element name="Tariff_x0020_Dev_x0020_Doc_x0020_Type" ma:index="10" nillable="true" ma:displayName="Tariff Dev Doc Type" ma:format="Dropdown" ma:internalName="Tariff_x0020_Dev_x0020_Doc_x0020_Type">
      <xsd:simpleType>
        <xsd:restriction base="dms:Choice">
          <xsd:enumeration value="Support"/>
          <xsd:enumeration value="Customer Communications"/>
          <xsd:enumeration value="Customer Service"/>
        </xsd:restriction>
      </xsd:simpleType>
    </xsd:element>
    <xsd:element name="Filed_x0020_Documents" ma:index="11" nillable="true" ma:displayName="Filed Documents (Internal Use Only)" ma:format="Dropdown" ma:internalName="Filed_x0020_Documents" ma:readOnly="false">
      <xsd:simpleType>
        <xsd:restriction base="dms:Choice">
          <xsd:enumeration value="Application/Filing Requirements/Testimony"/>
          <xsd:enumeration value="PSC DR 01"/>
          <xsd:enumeration value="PSC DR 02/Intervenor DR 01"/>
          <xsd:enumeration value="PSC DR 03/Intervenor DR 02"/>
          <xsd:enumeration value="PSC DR 04"/>
          <xsd:enumeration value="PSC DR 05"/>
          <xsd:enumeration value="PSC DR 06"/>
          <xsd:enumeration value="PSC Post Hearing DR01"/>
          <xsd:enumeration value="PSC Post Hearing DR02"/>
          <xsd:enumeration value="VSCC DR01"/>
          <xsd:enumeration value="VSCC DR02"/>
          <xsd:enumeration value="VSCC DR03"/>
          <xsd:enumeration value="VSCC DR04"/>
          <xsd:enumeration value="VSCC DR05"/>
          <xsd:enumeration value="VSCC DR06"/>
          <xsd:enumeration value="VSCC DR07"/>
          <xsd:enumeration value="VSCC DR08"/>
          <xsd:enumeration value="VSCC DR09"/>
          <xsd:enumeration value="VSCC DR10"/>
          <xsd:enumeration value="VSCC DR11"/>
          <xsd:enumeration value="VSCC DR12"/>
          <xsd:enumeration value="VSCC DR13"/>
          <xsd:enumeration value="Rebuttal Testimony"/>
          <xsd:enumeration value="Settlement Agreement"/>
          <xsd:enumeration value="Stipulation Testimony"/>
          <xsd:enumeration value="Post Hearing Briefs"/>
        </xsd:restriction>
      </xsd:simpleType>
    </xsd:element>
    <xsd:element name="Department" ma:index="18" nillable="true" ma:displayName="Department/Purpose" ma:format="Dropdown" ma:internalName="Department" ma:readOnly="false">
      <xsd:simpleType>
        <xsd:restriction base="dms:Choice">
          <xsd:enumeration value="Cost of Service"/>
          <xsd:enumeration value="Jurisdictional Separation Study"/>
          <xsd:enumeration value="Errata"/>
          <xsd:enumeration value="Revenue Requirement"/>
          <xsd:enumeration value="Financial Planning &amp; Analysis"/>
          <xsd:enumeration value="Financial Reporting"/>
          <xsd:enumeration value="Sales Analysis &amp; Forecasting"/>
          <xsd:enumeration value="State Regulation &amp; Rates"/>
          <xsd:enumeration value="Tax Accounting &amp; Complia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p:properties xmlns:p="http://schemas.microsoft.com/office/2006/metadata/properties" xmlns:xsi="http://www.w3.org/2001/XMLSchema-instance" xmlns:pc="http://schemas.microsoft.com/office/infopath/2007/PartnerControls">
  <documentManagement>
    <Company xmlns="54fcda00-7b58-44a7-b108-8bd10a8a08ba">
      <Value>KU</Value>
    </Company>
    <Tariff_x0020_Dev_x0020_Doc_x0020_Type xmlns="54fcda00-7b58-44a7-b108-8bd10a8a08ba" xsi:nil="true"/>
    <Filing_x0020_Requirement xmlns="54fcda00-7b58-44a7-b108-8bd10a8a08ba" xsi:nil="true"/>
    <Round xmlns="54fcda00-7b58-44a7-b108-8bd10a8a08ba">DR02 Attachments</Round>
    <FormData xmlns="http://schemas.microsoft.com/sharepoint/v3">&lt;?xml version="1.0" encoding="utf-8"?&gt;&lt;FormVariables&gt;&lt;Version /&gt;&lt;/FormVariables&gt;</FormData>
    <Data_x0020_Request_x0020_Question_x0020_No_x002e_ xmlns="54fcda00-7b58-44a7-b108-8bd10a8a08ba">007</Data_x0020_Request_x0020_Question_x0020_No_x002e_>
    <Year xmlns="54fcda00-7b58-44a7-b108-8bd10a8a08ba">2020</Year>
    <Document_x0020_Type xmlns="54fcda00-7b58-44a7-b108-8bd10a8a08ba">Data Requests</Document_x0020_Type>
    <Witness_x0020_Testimony xmlns="54fcda00-7b58-44a7-b108-8bd10a8a08ba" xsi:nil="true"/>
    <Intervemprs xmlns="54fcda00-7b58-44a7-b108-8bd10a8a08ba">Kroger</Intervemprs>
    <Filed_x0020_Documents xmlns="54fcda00-7b58-44a7-b108-8bd10a8a08ba" xsi:nil="true"/>
    <Department xmlns="54fcda00-7b58-44a7-b108-8bd10a8a08ba"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2D0103853DF7894DB347713A7250CD66" ma:contentTypeVersion="53" ma:contentTypeDescription="Create a new document." ma:contentTypeScope="" ma:versionID="cacfa8175316c073b911f4e929358acd">
  <xsd:schema xmlns:xsd="http://www.w3.org/2001/XMLSchema" xmlns:xs="http://www.w3.org/2001/XMLSchema" xmlns:p="http://schemas.microsoft.com/office/2006/metadata/properties" xmlns:ns1="http://schemas.microsoft.com/sharepoint/v3" xmlns:ns2="54fcda00-7b58-44a7-b108-8bd10a8a08ba" targetNamespace="http://schemas.microsoft.com/office/2006/metadata/properties" ma:root="true" ma:fieldsID="3e7f21d9c579c12408c77b5d4d8fcc13" ns1:_="" ns2:_="">
    <xsd:import namespace="http://schemas.microsoft.com/sharepoint/v3"/>
    <xsd:import namespace="54fcda00-7b58-44a7-b108-8bd10a8a08ba"/>
    <xsd:element name="properties">
      <xsd:complexType>
        <xsd:sequence>
          <xsd:element name="documentManagement">
            <xsd:complexType>
              <xsd:all>
                <xsd:element ref="ns2:Company" minOccurs="0"/>
                <xsd:element ref="ns2:Year"/>
                <xsd:element ref="ns2:Document_x0020_Type"/>
                <xsd:element ref="ns2:Filing_x0020_Requirement" minOccurs="0"/>
                <xsd:element ref="ns2:Witness_x0020_Testimony" minOccurs="0"/>
                <xsd:element ref="ns2:Intervemprs" minOccurs="0"/>
                <xsd:element ref="ns2:Round" minOccurs="0"/>
                <xsd:element ref="ns2:Data_x0020_Request_x0020_Question_x0020_No_x002e_" minOccurs="0"/>
                <xsd:element ref="ns2:Tariff_x0020_Dev_x0020_Doc_x0020_Type" minOccurs="0"/>
                <xsd:element ref="ns2:Filed_x0020_Documents" minOccurs="0"/>
                <xsd:element ref="ns2:Department" minOccurs="0"/>
                <xsd:element ref="ns1:Form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19"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cda00-7b58-44a7-b108-8bd10a8a08ba" elementFormDefault="qualified">
    <xsd:import namespace="http://schemas.microsoft.com/office/2006/documentManagement/types"/>
    <xsd:import namespace="http://schemas.microsoft.com/office/infopath/2007/PartnerControls"/>
    <xsd:element name="Company" ma:index="2" nillable="true" ma:displayName="Company" ma:internalName="Company" ma:readOnly="false" ma:requiredMultiChoice="true">
      <xsd:complexType>
        <xsd:complexContent>
          <xsd:extension base="dms:MultiChoice">
            <xsd:sequence>
              <xsd:element name="Value" maxOccurs="unbounded" minOccurs="0" nillable="true">
                <xsd:simpleType>
                  <xsd:restriction base="dms:Choice">
                    <xsd:enumeration value="KU"/>
                    <xsd:enumeration value="LGE"/>
                    <xsd:enumeration value="ODP"/>
                  </xsd:restriction>
                </xsd:simpleType>
              </xsd:element>
            </xsd:sequence>
          </xsd:extension>
        </xsd:complexContent>
      </xsd:complexType>
    </xsd:element>
    <xsd:element name="Year" ma:index="3" ma:displayName="Year" ma:default="2020" ma:format="Dropdown" ma:indexed="true" ma:internalName="Year" ma:readOnly="false">
      <xsd:simpleType>
        <xsd:restriction base="dms:Choice">
          <xsd:enumeration value="2020"/>
          <xsd:enumeration value="2019"/>
          <xsd:enumeration value="2018"/>
          <xsd:enumeration value="2017"/>
          <xsd:enumeration value="2016"/>
          <xsd:enumeration value="2015"/>
          <xsd:enumeration value="2014"/>
        </xsd:restriction>
      </xsd:simpleType>
    </xsd:element>
    <xsd:element name="Document_x0020_Type" ma:index="4" ma:displayName="Document Type" ma:format="Dropdown" ma:indexed="true" ma:internalName="Document_x0020_Type" ma:readOnly="false">
      <xsd:simpleType>
        <xsd:restriction base="dms:Choice">
          <xsd:enumeration value="General Information"/>
          <xsd:enumeration value="Application"/>
          <xsd:enumeration value="Development"/>
          <xsd:enumeration value="Orders"/>
          <xsd:enumeration value="Direct Testimony"/>
          <xsd:enumeration value="Rebuttal Testimony"/>
          <xsd:enumeration value="Stipulation Testimony"/>
          <xsd:enumeration value="Supplemental Rebuttal Testimony"/>
          <xsd:enumeration value="Superseded Testimony"/>
          <xsd:enumeration value="Intervenor Direct Testimony"/>
          <xsd:enumeration value="Intervenor Supplemental Testimony"/>
          <xsd:enumeration value="Intervenor Data Requests Issued"/>
          <xsd:enumeration value="Intervenor Data Requests Responses"/>
          <xsd:enumeration value="Data Requests"/>
          <xsd:enumeration value="Notices"/>
          <xsd:enumeration value="eFile/Filed Docs"/>
          <xsd:enumeration value="Filing Requirements"/>
          <xsd:enumeration value="Tariff Development"/>
          <xsd:enumeration value="Witness Prep"/>
          <xsd:enumeration value="Public Hearings"/>
          <xsd:enumeration value="Superseded"/>
        </xsd:restriction>
      </xsd:simpleType>
    </xsd:element>
    <xsd:element name="Filing_x0020_Requirement" ma:index="5" nillable="true" ma:displayName="Filing Requirement" ma:format="Dropdown" ma:internalName="Filing_x0020_Requirement" ma:readOnly="false">
      <xsd:simpleType>
        <xsd:restriction base="dms:Choice">
          <xsd:enumeration value="Filing Requirements - Draft Responses"/>
          <xsd:enumeration value="Tab 01-Sec 14(2) Attachment Only"/>
          <xsd:enumeration value="Tab 03-Sec 16(1)(b)(2) Attachment Only"/>
          <xsd:enumeration value="Tab 04-Sec 16(1)(b)(3) Attachment Only"/>
          <xsd:enumeration value="Tab 05-Sec 16(1)(b)(4) Attachment Only"/>
          <xsd:enumeration value="Tab 06-Sec 16(1)(b)(5) Attachment Only"/>
          <xsd:enumeration value="Tab 07-Sec 16(2) Attachment Only"/>
          <xsd:enumeration value="Tab 13-Sec 16(6)(f) Attachment Only"/>
          <xsd:enumeration value="Tab 15-Sec 16(7)(b) Attachment Only"/>
          <xsd:enumeration value="Tab 16-Sec 16(7)(c) Attachment Only"/>
          <xsd:enumeration value="Tab 17-Sec 16(7)(d) Attachment Only"/>
          <xsd:enumeration value="Tab 18-Sec 16(7)(e) Attachment Only"/>
          <xsd:enumeration value="Tab 19-Sec 16(7)(f) Attachment Only"/>
          <xsd:enumeration value="Tab 20-Sec 16(7)(g) Attachment Only"/>
          <xsd:enumeration value="Tab 22-Sec 16(7)(h)(1) Attachment Only"/>
          <xsd:enumeration value="Tab 23-Sec 16(7)(h)(2) Attachment Only"/>
          <xsd:enumeration value="Tab 24-Sec 16(7)(h)(3) Attachment Only"/>
          <xsd:enumeration value="Tab 25-Sec 16(7)(h)(4) Attachment Only"/>
          <xsd:enumeration value="Tab 28-Sec 16(7)(h)(7) Attachment Only"/>
          <xsd:enumeration value="Tab 29-Sec 16(7)(h)(8) Attachment Only"/>
          <xsd:enumeration value="Tab 30-Sec 16(7)(h)(9) Attachment Only"/>
          <xsd:enumeration value="Tab 31-Sec 16(7)(h)(10) Attachment Only"/>
          <xsd:enumeration value="Tab 32-Sec 16(7)(h)(11) Attachment Only"/>
          <xsd:enumeration value="Tab 33-Sec 16(7)(h)(12) Attachment Only"/>
          <xsd:enumeration value="Tab 39-Sec 16(7)(i) Attachment Only"/>
          <xsd:enumeration value="Tab 40-Sec 16(7)(j) Attachment Only"/>
          <xsd:enumeration value="Tab 41-Sec 16(7)(k) Attachment Only"/>
          <xsd:enumeration value="Tab 43-Sec 16(7)(m) Attachment Only"/>
          <xsd:enumeration value="Tab 44-Sec 16(7)(n) Attachment Only"/>
          <xsd:enumeration value="Tab 45-Sec 16(7)(o) Attachment Only"/>
          <xsd:enumeration value="Tab 46-Sec 16(7)(p) Attachment Only"/>
          <xsd:enumeration value="Tab 50-Sec 16(7)(t) Attachment Only"/>
          <xsd:enumeration value="Tab 51-Sec 16(7)(u) Attachment Only"/>
          <xsd:enumeration value="Tab 54-Sec 16(8)(a) Attachment Only"/>
          <xsd:enumeration value="Tab 55-Sec 16(8)(b Attachment Only"/>
          <xsd:enumeration value="Tab 56-Sec 16(8)(c) Attachment Only"/>
          <xsd:enumeration value="Tab 57-Sec 16(8)(d) Attachment Only"/>
          <xsd:enumeration value="Tab 58-Sec 16(8)(e) Attachment Only"/>
          <xsd:enumeration value="Tab 59-Sec 16(8)(f) Attachment Only"/>
          <xsd:enumeration value="Tab 60-Sec 16(8)(g) Attachment Only"/>
          <xsd:enumeration value="Tab 61-Sec 16(8)(h) Attachment Only"/>
          <xsd:enumeration value="Tab 62-Sec 16(8)(i) Attachment Only"/>
          <xsd:enumeration value="Tab 63-Sec 16(8)(j) Attachment Only"/>
          <xsd:enumeration value="Tab 64-Sec 16(8)(k) Attachment Only"/>
          <xsd:enumeration value="Tab 66-Sec 16(8)(m) Attachment Only"/>
          <xsd:enumeration value="Tab 67-Sec 16(8)(n) Attachment Only"/>
          <xsd:enumeration value="Filing Requirements - Guidance Sheets"/>
          <xsd:enumeration value="Filing Requirements - Witness/Preparer Assignments"/>
          <xsd:enumeration value="Filing Requirements - eFiled"/>
          <xsd:enumeration value="Exempt Schedules 10_13_20_23_33_44-49"/>
          <xsd:enumeration value="Schedule 01-5_8-29_40-Revenue Requirements"/>
          <xsd:enumeration value="Schedule 01-5-Financial Data"/>
          <xsd:enumeration value="Schedule 06-Annual Reports"/>
          <xsd:enumeration value="Schedule 07-Comparative Financial Statements"/>
          <xsd:enumeration value="Schedule 17-Lead/Lag Cash Working Capital Calc - ET"/>
          <xsd:enumeration value="Schedule 27-Lead/Lag Cash Working Capital Calc - Adj."/>
          <xsd:enumeration value="Schedule 29-Workpapers for Adjustments"/>
          <xsd:enumeration value="Schedule 30-Revenue and Expense Analysis"/>
          <xsd:enumeration value="Schedule 31-Advertising"/>
          <xsd:enumeration value="Schedule 32-Storm Damage"/>
          <xsd:enumeration value="Schedule 34-Misc Expenses"/>
          <xsd:enumeration value="Schedule 35-Affiliate Services"/>
          <xsd:enumeration value="Schedule 36-Income Taxes"/>
          <xsd:enumeration value="Schedule 37-Organization"/>
          <xsd:enumeration value="Schedule 38-Changes in Acctg Procedures"/>
          <xsd:enumeration value="Schedule 39-Out of Period"/>
          <xsd:enumeration value="Schedule 40-Cost of Service"/>
          <xsd:enumeration value="Schedule 41-Present and Proposed Tariffs"/>
          <xsd:enumeration value="Schedule 42-Present and Proposed Revenues"/>
          <xsd:enumeration value="Schedule 43-Sample Bills"/>
          <xsd:enumeration value="Schedule 50-Other"/>
        </xsd:restriction>
      </xsd:simpleType>
    </xsd:element>
    <xsd:element name="Witness_x0020_Testimony" ma:index="6" nillable="true" ma:displayName="Witness" ma:format="Dropdown" ma:internalName="Witness_x0020_Testimony" ma:readOnly="false">
      <xsd:simpleType>
        <xsd:restriction base="dms:Choice">
          <xsd:enumeration value="Arbough, Daniel K."/>
          <xsd:enumeration value="Bellar, Lonnie E."/>
          <xsd:enumeration value="Blake, Kent W."/>
          <xsd:enumeration value="Conroy, Robert M."/>
          <xsd:enumeration value="Garrett, Christopher M."/>
          <xsd:enumeration value="Hornung, Michael E."/>
          <xsd:enumeration value="Leichty, Douglas A."/>
          <xsd:enumeration value="Lovekamp, Rick E."/>
          <xsd:enumeration value="Malloy, John P."/>
          <xsd:enumeration value="McFarland, Elizabeth J."/>
          <xsd:enumeration value="McKenzie, Adrien M. (FINCAP, Inc.)"/>
          <xsd:enumeration value="Meiman, Greg J."/>
          <xsd:enumeration value="Metts, Heather D."/>
          <xsd:enumeration value="Murphy, J. Clay"/>
          <xsd:enumeration value="Rahn, Derek"/>
          <xsd:enumeration value="Saunders, Eileen L."/>
          <xsd:enumeration value="Seelye, Steve (The Prime Group)"/>
          <xsd:enumeration value="Sinclair, David S."/>
          <xsd:enumeration value="Spanos, John J. (Gannett Fleming)"/>
          <xsd:enumeration value="Straight, Scott"/>
          <xsd:enumeration value="Thompson, Paul W."/>
          <xsd:enumeration value="Wilson, Stuart"/>
          <xsd:enumeration value="Wolfe, John K."/>
          <xsd:enumeration value="z - eFiled/Filed"/>
        </xsd:restriction>
      </xsd:simpleType>
    </xsd:element>
    <xsd:element name="Intervemprs" ma:index="7" nillable="true" ma:displayName="Data Request Party" ma:format="Dropdown" ma:internalName="Intervemprs" ma:readOnly="false">
      <xsd:simpleType>
        <xsd:restriction base="dms:Choice">
          <xsd:enumeration value="0-Data Response Tracking Sheet"/>
          <xsd:enumeration value="KY Public Service Commission - PSC"/>
          <xsd:enumeration value="VA State Corporation Commission - VASCC"/>
          <xsd:enumeration value="Appalachian Voices"/>
          <xsd:enumeration value="Association of Community Ministries - ACM"/>
          <xsd:enumeration value="Attorney General/KY Industrial Utility Customers - AG/KIUC"/>
          <xsd:enumeration value="Attorney General - AG"/>
          <xsd:enumeration value="AT&amp;T"/>
          <xsd:enumeration value="Charter Communications - Charter"/>
          <xsd:enumeration value="Community Action Council - CAC"/>
          <xsd:enumeration value="East Kentucky Power Cooperative - EKPC"/>
          <xsd:enumeration value="JBS Swift &amp; Co - JBS"/>
          <xsd:enumeration value="KY Cable Telecomm. Assn - KCTA"/>
          <xsd:enumeration value="KY Industrial Utility Customers - KIUC"/>
          <xsd:enumeration value="Kentucky League of Cities - KLC"/>
          <xsd:enumeration value="Kroger"/>
          <xsd:enumeration value="Kroger/Wal-Mart"/>
          <xsd:enumeration value="KY School Boards Assn - KSBA"/>
          <xsd:enumeration value="KY Solar Industries Assn - KSIA"/>
          <xsd:enumeration value="Lexington-Fayette Urban County Govt - LFUCG"/>
          <xsd:enumeration value="Louisville Metro Government - METRO"/>
          <xsd:enumeration value="Metro. Housing Coalition - MHC"/>
          <xsd:enumeration value="Metro Housing Coalition/Kentuckians for the Commonwealth/Kentucky Solar Energy Society - MHC/KFTC/KSES"/>
          <xsd:enumeration value="Mountain Association/Kentuckians for the Commonwealth/Kentucky Solar Energy Society - MA/KFTC/KSES"/>
          <xsd:enumeration value="Sierra Club - SC"/>
          <xsd:enumeration value="U.S. Dept. of Defense/Federal Executive Agencies - DOD/FEA"/>
          <xsd:enumeration value="U.S. Dept. of Defense -  US DOD"/>
          <xsd:enumeration value="Wal-Mart"/>
        </xsd:restriction>
      </xsd:simpleType>
    </xsd:element>
    <xsd:element name="Round" ma:index="8" nillable="true" ma:displayName="Data Request Round" ma:format="Dropdown" ma:internalName="Round" ma:readOnly="false">
      <xsd:simpleType>
        <xsd:restriction base="dms:Choice">
          <xsd:enumeration value="On-Site Requests"/>
          <xsd:enumeration value="DR01"/>
          <xsd:enumeration value="DR01 Attachments"/>
          <xsd:enumeration value="DR01 eFiled/Filed"/>
          <xsd:enumeration value="DR02"/>
          <xsd:enumeration value="DR02 Attachments"/>
          <xsd:enumeration value="DR02 eFiled/Filed"/>
          <xsd:enumeration value="DR03"/>
          <xsd:enumeration value="DR03 Attachments"/>
          <xsd:enumeration value="DR03 eFiled/Filed"/>
          <xsd:enumeration value="DR04"/>
          <xsd:enumeration value="DR04 Attachments"/>
          <xsd:enumeration value="DR04 eFiled/Filed"/>
          <xsd:enumeration value="DR05"/>
          <xsd:enumeration value="DR05 Attachments"/>
          <xsd:enumeration value="DR05 eFiled/Filed"/>
          <xsd:enumeration value="DR06"/>
          <xsd:enumeration value="DR06 Attachments"/>
          <xsd:enumeration value="DR06 eFiled/Filed"/>
          <xsd:enumeration value="DR07"/>
          <xsd:enumeration value="DR07 Attachments"/>
          <xsd:enumeration value="DR07 eFiled/Filed"/>
          <xsd:enumeration value="DR08"/>
          <xsd:enumeration value="DR08 Attachments"/>
          <xsd:enumeration value="DR08 eFiled/Filed"/>
          <xsd:enumeration value="DR09"/>
          <xsd:enumeration value="DR09 Attachments"/>
          <xsd:enumeration value="DR09 eFiled/Filed"/>
          <xsd:enumeration value="DR10"/>
          <xsd:enumeration value="DR10 Attachments"/>
          <xsd:enumeration value="DR10 eFiled/Filed"/>
          <xsd:enumeration value="DR11"/>
          <xsd:enumeration value="DR11 Attachments"/>
          <xsd:enumeration value="DR11 eFiled/Filed"/>
          <xsd:enumeration value="DR12"/>
          <xsd:enumeration value="DR12 Attachments"/>
          <xsd:enumeration value="DR12 eFiled/Filed"/>
          <xsd:enumeration value="DR13"/>
          <xsd:enumeration value="DR13 Attachments"/>
          <xsd:enumeration value="DR13 eFiled/Filed"/>
          <xsd:enumeration value="DR14"/>
          <xsd:enumeration value="DR14 Attachments"/>
          <xsd:enumeration value="DR14 eFiled/Filed"/>
          <xsd:enumeration value="Post Hearing DR01"/>
          <xsd:enumeration value="Post Hearing DR01 Attachments"/>
          <xsd:enumeration value="Post Hearing DR01 eFiled/Filed"/>
          <xsd:enumeration value="Post Hearing DR02"/>
          <xsd:enumeration value="Post Hearing DR02 Attachments"/>
          <xsd:enumeration value="Post Hearing DR02 eFiled/Filed"/>
          <xsd:enumeration value="PSC DR02/Intervenors DR01"/>
          <xsd:enumeration value="PSC DR03/Intervenors DR02"/>
          <xsd:enumeration value="PSC DR04"/>
          <xsd:enumeration value="PSC DR05/Intervenors DR03"/>
          <xsd:enumeration value="PSC DR06"/>
        </xsd:restriction>
      </xsd:simpleType>
    </xsd:element>
    <xsd:element name="Data_x0020_Request_x0020_Question_x0020_No_x002e_" ma:index="9" nillable="true" ma:displayName="Data Request Question No." ma:format="Dropdown" ma:internalName="Data_x0020_Request_x0020_Question_x0020_No_x002e_" ma:readOnly="false">
      <xsd:simpleType>
        <xsd:restriction base="dms:Choice">
          <xsd:enumeration value="001"/>
          <xsd:enumeration value="002"/>
          <xsd:enumeration value="003"/>
          <xsd:enumeration value="004"/>
          <xsd:enumeration value="005"/>
          <xsd:enumeration value="006"/>
          <xsd:enumeration value="007"/>
          <xsd:enumeration value="008"/>
          <xsd:enumeration value="009"/>
          <xsd:enumeration value="010"/>
          <xsd:enumeration value="011"/>
          <xsd:enumeration value="012"/>
          <xsd:enumeration value="013"/>
          <xsd:enumeration value="014"/>
          <xsd:enumeration value="015"/>
          <xsd:enumeration value="016"/>
          <xsd:enumeration value="017"/>
          <xsd:enumeration value="018"/>
          <xsd:enumeration value="019"/>
          <xsd:enumeration value="020"/>
          <xsd:enumeration value="021"/>
          <xsd:enumeration value="022"/>
          <xsd:enumeration value="023"/>
          <xsd:enumeration value="024"/>
          <xsd:enumeration value="025"/>
          <xsd:enumeration value="026"/>
          <xsd:enumeration value="027"/>
          <xsd:enumeration value="028"/>
          <xsd:enumeration value="029"/>
          <xsd:enumeration value="030"/>
          <xsd:enumeration value="031"/>
          <xsd:enumeration value="032"/>
          <xsd:enumeration value="033"/>
          <xsd:enumeration value="034"/>
          <xsd:enumeration value="035"/>
          <xsd:enumeration value="036"/>
          <xsd:enumeration value="037"/>
          <xsd:enumeration value="038"/>
          <xsd:enumeration value="039"/>
          <xsd:enumeration value="040"/>
          <xsd:enumeration value="041"/>
          <xsd:enumeration value="042"/>
          <xsd:enumeration value="043"/>
          <xsd:enumeration value="044"/>
          <xsd:enumeration value="045"/>
          <xsd:enumeration value="046"/>
          <xsd:enumeration value="047"/>
          <xsd:enumeration value="048"/>
          <xsd:enumeration value="049"/>
          <xsd:enumeration value="050"/>
          <xsd:enumeration value="051"/>
          <xsd:enumeration value="052"/>
          <xsd:enumeration value="053"/>
          <xsd:enumeration value="054"/>
          <xsd:enumeration value="055"/>
          <xsd:enumeration value="056"/>
          <xsd:enumeration value="057"/>
          <xsd:enumeration value="058"/>
          <xsd:enumeration value="059"/>
          <xsd:enumeration value="060"/>
          <xsd:enumeration value="061"/>
          <xsd:enumeration value="062"/>
          <xsd:enumeration value="063"/>
          <xsd:enumeration value="064"/>
          <xsd:enumeration value="065"/>
          <xsd:enumeration value="066"/>
          <xsd:enumeration value="067"/>
          <xsd:enumeration value="068"/>
          <xsd:enumeration value="069"/>
          <xsd:enumeration value="070"/>
          <xsd:enumeration value="071"/>
          <xsd:enumeration value="072"/>
          <xsd:enumeration value="073"/>
          <xsd:enumeration value="074"/>
          <xsd:enumeration value="075"/>
          <xsd:enumeration value="076"/>
          <xsd:enumeration value="077"/>
          <xsd:enumeration value="078"/>
          <xsd:enumeration value="079"/>
          <xsd:enumeration value="080"/>
          <xsd:enumeration value="081"/>
          <xsd:enumeration value="082"/>
          <xsd:enumeration value="083"/>
          <xsd:enumeration value="084"/>
          <xsd:enumeration value="085"/>
          <xsd:enumeration value="086"/>
          <xsd:enumeration value="087"/>
          <xsd:enumeration value="088"/>
          <xsd:enumeration value="089"/>
          <xsd:enumeration value="090"/>
          <xsd:enumeration value="091"/>
          <xsd:enumeration value="092"/>
          <xsd:enumeration value="093"/>
          <xsd:enumeration value="094"/>
          <xsd:enumeration value="095"/>
          <xsd:enumeration value="096"/>
          <xsd:enumeration value="097"/>
          <xsd:enumeration value="098"/>
          <xsd:enumeration value="099"/>
          <xsd:enumeration value="100"/>
          <xsd:enumeration value="101"/>
          <xsd:enumeration value="102"/>
          <xsd:enumeration value="103"/>
          <xsd:enumeration value="104"/>
          <xsd:enumeration value="105"/>
          <xsd:enumeration value="106"/>
          <xsd:enumeration value="107"/>
          <xsd:enumeration value="108"/>
          <xsd:enumeration value="109"/>
          <xsd:enumeration value="110"/>
          <xsd:enumeration value="111"/>
          <xsd:enumeration value="112"/>
          <xsd:enumeration value="113"/>
          <xsd:enumeration value="114"/>
          <xsd:enumeration value="115"/>
          <xsd:enumeration value="116"/>
          <xsd:enumeration value="117"/>
          <xsd:enumeration value="118"/>
          <xsd:enumeration value="119"/>
          <xsd:enumeration value="120"/>
          <xsd:enumeration value="121"/>
          <xsd:enumeration value="122"/>
          <xsd:enumeration value="123"/>
          <xsd:enumeration value="124"/>
          <xsd:enumeration value="125"/>
          <xsd:enumeration value="126"/>
          <xsd:enumeration value="127"/>
          <xsd:enumeration value="128"/>
          <xsd:enumeration value="129"/>
          <xsd:enumeration value="130"/>
          <xsd:enumeration value="131"/>
          <xsd:enumeration value="132"/>
          <xsd:enumeration value="133"/>
          <xsd:enumeration value="134"/>
          <xsd:enumeration value="135"/>
          <xsd:enumeration value="136"/>
          <xsd:enumeration value="137"/>
          <xsd:enumeration value="138"/>
          <xsd:enumeration value="139"/>
          <xsd:enumeration value="140"/>
          <xsd:enumeration value="141"/>
          <xsd:enumeration value="142"/>
          <xsd:enumeration value="143"/>
          <xsd:enumeration value="144"/>
          <xsd:enumeration value="145"/>
          <xsd:enumeration value="146"/>
          <xsd:enumeration value="147"/>
          <xsd:enumeration value="148"/>
          <xsd:enumeration value="149"/>
          <xsd:enumeration value="150"/>
          <xsd:enumeration value="151"/>
          <xsd:enumeration value="152"/>
          <xsd:enumeration value="153"/>
          <xsd:enumeration value="154"/>
          <xsd:enumeration value="155"/>
          <xsd:enumeration value="156"/>
          <xsd:enumeration value="157"/>
          <xsd:enumeration value="158"/>
          <xsd:enumeration value="159"/>
          <xsd:enumeration value="160"/>
          <xsd:enumeration value="161"/>
          <xsd:enumeration value="162"/>
          <xsd:enumeration value="163"/>
          <xsd:enumeration value="164"/>
          <xsd:enumeration value="165"/>
          <xsd:enumeration value="166"/>
          <xsd:enumeration value="167"/>
          <xsd:enumeration value="168"/>
          <xsd:enumeration value="169"/>
          <xsd:enumeration value="170"/>
          <xsd:enumeration value="171"/>
          <xsd:enumeration value="172"/>
          <xsd:enumeration value="173"/>
          <xsd:enumeration value="174"/>
          <xsd:enumeration value="175"/>
          <xsd:enumeration value="176"/>
          <xsd:enumeration value="177"/>
          <xsd:enumeration value="178"/>
          <xsd:enumeration value="179"/>
          <xsd:enumeration value="180"/>
          <xsd:enumeration value="181"/>
          <xsd:enumeration value="182"/>
          <xsd:enumeration value="183"/>
          <xsd:enumeration value="184"/>
          <xsd:enumeration value="185"/>
          <xsd:enumeration value="186"/>
          <xsd:enumeration value="187"/>
          <xsd:enumeration value="188"/>
          <xsd:enumeration value="189"/>
          <xsd:enumeration value="190"/>
          <xsd:enumeration value="191"/>
          <xsd:enumeration value="192"/>
          <xsd:enumeration value="193"/>
          <xsd:enumeration value="194"/>
          <xsd:enumeration value="195"/>
          <xsd:enumeration value="196"/>
          <xsd:enumeration value="197"/>
          <xsd:enumeration value="198"/>
          <xsd:enumeration value="199"/>
          <xsd:enumeration value="200"/>
          <xsd:enumeration value="201"/>
          <xsd:enumeration value="202"/>
          <xsd:enumeration value="203"/>
          <xsd:enumeration value="204"/>
          <xsd:enumeration value="205"/>
          <xsd:enumeration value="206"/>
          <xsd:enumeration value="207"/>
          <xsd:enumeration value="208"/>
          <xsd:enumeration value="209"/>
          <xsd:enumeration value="210"/>
          <xsd:enumeration value="211"/>
          <xsd:enumeration value="212"/>
          <xsd:enumeration value="213"/>
          <xsd:enumeration value="214"/>
          <xsd:enumeration value="215"/>
          <xsd:enumeration value="216"/>
          <xsd:enumeration value="217"/>
          <xsd:enumeration value="218"/>
          <xsd:enumeration value="219"/>
          <xsd:enumeration value="220"/>
          <xsd:enumeration value="221"/>
          <xsd:enumeration value="222"/>
          <xsd:enumeration value="223"/>
          <xsd:enumeration value="224"/>
          <xsd:enumeration value="225"/>
          <xsd:enumeration value="226"/>
          <xsd:enumeration value="227"/>
          <xsd:enumeration value="228"/>
          <xsd:enumeration value="229"/>
          <xsd:enumeration value="230"/>
          <xsd:enumeration value="231"/>
          <xsd:enumeration value="232"/>
          <xsd:enumeration value="233"/>
          <xsd:enumeration value="234"/>
          <xsd:enumeration value="235"/>
          <xsd:enumeration value="236"/>
          <xsd:enumeration value="237"/>
          <xsd:enumeration value="238"/>
          <xsd:enumeration value="239"/>
          <xsd:enumeration value="240"/>
          <xsd:enumeration value="241"/>
          <xsd:enumeration value="242"/>
          <xsd:enumeration value="243"/>
          <xsd:enumeration value="244"/>
          <xsd:enumeration value="245"/>
          <xsd:enumeration value="246"/>
          <xsd:enumeration value="247"/>
          <xsd:enumeration value="248"/>
          <xsd:enumeration value="249"/>
          <xsd:enumeration value="250"/>
          <xsd:enumeration value="251"/>
          <xsd:enumeration value="252"/>
          <xsd:enumeration value="253"/>
          <xsd:enumeration value="254"/>
          <xsd:enumeration value="255"/>
          <xsd:enumeration value="256"/>
          <xsd:enumeration value="257"/>
          <xsd:enumeration value="258"/>
          <xsd:enumeration value="259"/>
          <xsd:enumeration value="260"/>
          <xsd:enumeration value="261"/>
          <xsd:enumeration value="262"/>
          <xsd:enumeration value="263"/>
          <xsd:enumeration value="264"/>
          <xsd:enumeration value="265"/>
          <xsd:enumeration value="266"/>
          <xsd:enumeration value="267"/>
          <xsd:enumeration value="268"/>
          <xsd:enumeration value="269"/>
          <xsd:enumeration value="270"/>
          <xsd:enumeration value="271"/>
          <xsd:enumeration value="272"/>
          <xsd:enumeration value="273"/>
          <xsd:enumeration value="274"/>
          <xsd:enumeration value="275"/>
          <xsd:enumeration value="276"/>
          <xsd:enumeration value="277"/>
          <xsd:enumeration value="278"/>
          <xsd:enumeration value="279"/>
          <xsd:enumeration value="280"/>
          <xsd:enumeration value="281"/>
          <xsd:enumeration value="282"/>
          <xsd:enumeration value="283"/>
          <xsd:enumeration value="284"/>
          <xsd:enumeration value="285"/>
          <xsd:enumeration value="286"/>
          <xsd:enumeration value="287"/>
          <xsd:enumeration value="288"/>
          <xsd:enumeration value="289"/>
          <xsd:enumeration value="290"/>
          <xsd:enumeration value="291"/>
          <xsd:enumeration value="292"/>
          <xsd:enumeration value="293"/>
          <xsd:enumeration value="294"/>
          <xsd:enumeration value="295"/>
          <xsd:enumeration value="296"/>
          <xsd:enumeration value="297"/>
          <xsd:enumeration value="298"/>
          <xsd:enumeration value="299"/>
          <xsd:enumeration value="300"/>
          <xsd:enumeration value="301"/>
          <xsd:enumeration value="302"/>
          <xsd:enumeration value="303"/>
          <xsd:enumeration value="304"/>
          <xsd:enumeration value="305"/>
          <xsd:enumeration value="306"/>
          <xsd:enumeration value="307"/>
          <xsd:enumeration value="308"/>
          <xsd:enumeration value="309"/>
          <xsd:enumeration value="310"/>
          <xsd:enumeration value="311"/>
          <xsd:enumeration value="312"/>
          <xsd:enumeration value="313"/>
          <xsd:enumeration value="314"/>
          <xsd:enumeration value="315"/>
          <xsd:enumeration value="316"/>
          <xsd:enumeration value="317"/>
          <xsd:enumeration value="318"/>
          <xsd:enumeration value="319"/>
          <xsd:enumeration value="320"/>
          <xsd:enumeration value="321"/>
          <xsd:enumeration value="322"/>
          <xsd:enumeration value="323"/>
          <xsd:enumeration value="324"/>
          <xsd:enumeration value="325"/>
          <xsd:enumeration value="326"/>
          <xsd:enumeration value="327"/>
          <xsd:enumeration value="328"/>
          <xsd:enumeration value="329"/>
          <xsd:enumeration value="330"/>
          <xsd:enumeration value="331"/>
          <xsd:enumeration value="332"/>
          <xsd:enumeration value="333"/>
          <xsd:enumeration value="334"/>
          <xsd:enumeration value="335"/>
          <xsd:enumeration value="336"/>
          <xsd:enumeration value="337"/>
          <xsd:enumeration value="338"/>
          <xsd:enumeration value="339"/>
          <xsd:enumeration value="340"/>
          <xsd:enumeration value="341"/>
          <xsd:enumeration value="342"/>
          <xsd:enumeration value="343"/>
          <xsd:enumeration value="344"/>
          <xsd:enumeration value="345"/>
          <xsd:enumeration value="346"/>
          <xsd:enumeration value="347"/>
          <xsd:enumeration value="348"/>
          <xsd:enumeration value="349"/>
          <xsd:enumeration value="350"/>
          <xsd:enumeration value="351"/>
          <xsd:enumeration value="352"/>
          <xsd:enumeration value="353"/>
          <xsd:enumeration value="354"/>
          <xsd:enumeration value="355"/>
          <xsd:enumeration value="356"/>
          <xsd:enumeration value="357"/>
          <xsd:enumeration value="358"/>
          <xsd:enumeration value="359"/>
          <xsd:enumeration value="360"/>
          <xsd:enumeration value="361"/>
          <xsd:enumeration value="362"/>
          <xsd:enumeration value="363"/>
          <xsd:enumeration value="364"/>
          <xsd:enumeration value="365"/>
          <xsd:enumeration value="366"/>
          <xsd:enumeration value="367"/>
          <xsd:enumeration value="368"/>
          <xsd:enumeration value="369"/>
          <xsd:enumeration value="370"/>
          <xsd:enumeration value="371"/>
          <xsd:enumeration value="372"/>
          <xsd:enumeration value="373"/>
          <xsd:enumeration value="374"/>
          <xsd:enumeration value="375"/>
          <xsd:enumeration value="376"/>
          <xsd:enumeration value="377"/>
          <xsd:enumeration value="378"/>
          <xsd:enumeration value="379"/>
          <xsd:enumeration value="380"/>
          <xsd:enumeration value="381"/>
          <xsd:enumeration value="382"/>
          <xsd:enumeration value="383"/>
          <xsd:enumeration value="384"/>
          <xsd:enumeration value="385"/>
          <xsd:enumeration value="386"/>
          <xsd:enumeration value="387"/>
          <xsd:enumeration value="388"/>
          <xsd:enumeration value="389"/>
          <xsd:enumeration value="390"/>
          <xsd:enumeration value="391"/>
          <xsd:enumeration value="392"/>
          <xsd:enumeration value="393"/>
          <xsd:enumeration value="394"/>
          <xsd:enumeration value="395"/>
          <xsd:enumeration value="396"/>
          <xsd:enumeration value="397"/>
          <xsd:enumeration value="398"/>
          <xsd:enumeration value="399"/>
          <xsd:enumeration value="400"/>
          <xsd:enumeration value="401"/>
          <xsd:enumeration value="402"/>
          <xsd:enumeration value="403"/>
          <xsd:enumeration value="404"/>
          <xsd:enumeration value="405"/>
          <xsd:enumeration value="406"/>
          <xsd:enumeration value="407"/>
          <xsd:enumeration value="408"/>
          <xsd:enumeration value="409"/>
          <xsd:enumeration value="410"/>
          <xsd:enumeration value="411"/>
          <xsd:enumeration value="412"/>
          <xsd:enumeration value="413"/>
          <xsd:enumeration value="414"/>
          <xsd:enumeration value="415"/>
          <xsd:enumeration value="416"/>
          <xsd:enumeration value="417"/>
          <xsd:enumeration value="418"/>
          <xsd:enumeration value="419"/>
          <xsd:enumeration value="420"/>
          <xsd:enumeration value="421"/>
          <xsd:enumeration value="422"/>
          <xsd:enumeration value="423"/>
          <xsd:enumeration value="424"/>
          <xsd:enumeration value="425"/>
          <xsd:enumeration value="426"/>
          <xsd:enumeration value="427"/>
          <xsd:enumeration value="428"/>
          <xsd:enumeration value="429"/>
          <xsd:enumeration value="430"/>
          <xsd:enumeration value="431"/>
          <xsd:enumeration value="432"/>
          <xsd:enumeration value="433"/>
          <xsd:enumeration value="434"/>
          <xsd:enumeration value="435"/>
          <xsd:enumeration value="436"/>
          <xsd:enumeration value="437"/>
          <xsd:enumeration value="438"/>
          <xsd:enumeration value="439"/>
          <xsd:enumeration value="440"/>
          <xsd:enumeration value="441"/>
        </xsd:restriction>
      </xsd:simpleType>
    </xsd:element>
    <xsd:element name="Tariff_x0020_Dev_x0020_Doc_x0020_Type" ma:index="10" nillable="true" ma:displayName="Tariff Dev Doc Type" ma:format="Dropdown" ma:internalName="Tariff_x0020_Dev_x0020_Doc_x0020_Type">
      <xsd:simpleType>
        <xsd:restriction base="dms:Choice">
          <xsd:enumeration value="Support"/>
          <xsd:enumeration value="Customer Communications"/>
          <xsd:enumeration value="Customer Service"/>
        </xsd:restriction>
      </xsd:simpleType>
    </xsd:element>
    <xsd:element name="Filed_x0020_Documents" ma:index="11" nillable="true" ma:displayName="Filed Documents (Internal Use Only)" ma:format="Dropdown" ma:internalName="Filed_x0020_Documents" ma:readOnly="false">
      <xsd:simpleType>
        <xsd:restriction base="dms:Choice">
          <xsd:enumeration value="Application/Filing Requirements/Testimony"/>
          <xsd:enumeration value="PSC DR 01"/>
          <xsd:enumeration value="PSC DR 02/Intervenor DR 01"/>
          <xsd:enumeration value="PSC DR 03/Intervenor DR 02"/>
          <xsd:enumeration value="PSC DR 04"/>
          <xsd:enumeration value="PSC DR 05"/>
          <xsd:enumeration value="PSC DR 06"/>
          <xsd:enumeration value="PSC Post Hearing DR01"/>
          <xsd:enumeration value="PSC Post Hearing DR02"/>
          <xsd:enumeration value="VSCC DR01"/>
          <xsd:enumeration value="VSCC DR02"/>
          <xsd:enumeration value="VSCC DR03"/>
          <xsd:enumeration value="VSCC DR04"/>
          <xsd:enumeration value="VSCC DR05"/>
          <xsd:enumeration value="VSCC DR06"/>
          <xsd:enumeration value="VSCC DR07"/>
          <xsd:enumeration value="VSCC DR08"/>
          <xsd:enumeration value="VSCC DR09"/>
          <xsd:enumeration value="VSCC DR10"/>
          <xsd:enumeration value="VSCC DR11"/>
          <xsd:enumeration value="VSCC DR12"/>
          <xsd:enumeration value="VSCC DR13"/>
          <xsd:enumeration value="Rebuttal Testimony"/>
          <xsd:enumeration value="Settlement Agreement"/>
          <xsd:enumeration value="Stipulation Testimony"/>
          <xsd:enumeration value="Post Hearing Briefs"/>
        </xsd:restriction>
      </xsd:simpleType>
    </xsd:element>
    <xsd:element name="Department" ma:index="18" nillable="true" ma:displayName="Department/Purpose" ma:format="Dropdown" ma:internalName="Department" ma:readOnly="false">
      <xsd:simpleType>
        <xsd:restriction base="dms:Choice">
          <xsd:enumeration value="Cost of Service"/>
          <xsd:enumeration value="Jurisdictional Separation Study"/>
          <xsd:enumeration value="Revenue Requirement"/>
          <xsd:enumeration value="Financial Planning &amp; Analysis"/>
          <xsd:enumeration value="Financial Reporting"/>
          <xsd:enumeration value="Sales Analysis &amp; Forecasting"/>
          <xsd:enumeration value="State Regulation &amp; Rates"/>
          <xsd:enumeration value="Tax Accounting &amp; Complia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36456-0324-46A6-8FFC-3F51426072D4}"/>
</file>

<file path=customXml/itemProps2.xml><?xml version="1.0" encoding="utf-8"?>
<ds:datastoreItem xmlns:ds="http://schemas.openxmlformats.org/officeDocument/2006/customXml" ds:itemID="{EAEE1F57-F660-4572-8F71-1251D92C7E5E}">
  <ds:schemaRefs>
    <ds:schemaRef ds:uri="http://schemas.microsoft.com/sharepoint/v3/contenttype/forms"/>
  </ds:schemaRefs>
</ds:datastoreItem>
</file>

<file path=customXml/itemProps3.xml><?xml version="1.0" encoding="utf-8"?>
<ds:datastoreItem xmlns:ds="http://schemas.openxmlformats.org/officeDocument/2006/customXml" ds:itemID="{454C294E-F277-4E6C-A3ED-2FEB77D9D049}">
  <ds:schemaRefs/>
</ds:datastoreItem>
</file>

<file path=customXml/itemProps4.xml><?xml version="1.0" encoding="utf-8"?>
<ds:datastoreItem xmlns:ds="http://schemas.openxmlformats.org/officeDocument/2006/customXml" ds:itemID="{E4D3E448-621E-4DD6-867E-09C6943F85AD}">
  <ds:schemaRefs>
    <ds:schemaRef ds:uri="http://schemas.microsoft.com/office/infopath/2007/PartnerControls"/>
    <ds:schemaRef ds:uri="http://schemas.microsoft.com/office/2006/documentManagement/types"/>
    <ds:schemaRef ds:uri="54fcda00-7b58-44a7-b108-8bd10a8a08ba"/>
    <ds:schemaRef ds:uri="http://purl.org/dc/dcmitype/"/>
    <ds:schemaRef ds:uri="http://schemas.microsoft.com/office/2006/metadata/properties"/>
    <ds:schemaRef ds:uri="http://schemas.microsoft.com/sharepoint/v3"/>
    <ds:schemaRef ds:uri="http://www.w3.org/XML/1998/namespace"/>
    <ds:schemaRef ds:uri="http://purl.org/dc/terms/"/>
    <ds:schemaRef ds:uri="http://schemas.openxmlformats.org/package/2006/metadata/core-properties"/>
    <ds:schemaRef ds:uri="http://purl.org/dc/elements/1.1/"/>
  </ds:schemaRefs>
</ds:datastoreItem>
</file>

<file path=customXml/itemProps5.xml><?xml version="1.0" encoding="utf-8"?>
<ds:datastoreItem xmlns:ds="http://schemas.openxmlformats.org/officeDocument/2006/customXml" ds:itemID="{8B91F1A2-926C-49C7-9D24-90F38F22E1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fcda00-7b58-44a7-b108-8bd10a8a08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KU Summary</vt:lpstr>
      <vt:lpstr>KU Depr Change</vt:lpstr>
      <vt:lpstr>Prorata ADIT on Depr Change</vt:lpstr>
      <vt:lpstr>Recalculation of Excess</vt:lpstr>
      <vt:lpstr>Terminated ECR</vt:lpstr>
      <vt:lpstr>'Recalculation of Excess'!Print_Area</vt:lpstr>
      <vt:lpstr>'Terminated ECR'!Print_Area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Blake</dc:creator>
  <cp:lastModifiedBy>Callie McRae</cp:lastModifiedBy>
  <cp:lastPrinted>2021-02-11T18:56:15Z</cp:lastPrinted>
  <dcterms:created xsi:type="dcterms:W3CDTF">2021-02-06T20:39:58Z</dcterms:created>
  <dcterms:modified xsi:type="dcterms:W3CDTF">2021-02-12T15:06:49Z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65de27-20ef-4eb5-94ff-abaf6a06cb9e_Enabled">
    <vt:lpwstr>true</vt:lpwstr>
  </property>
  <property fmtid="{D5CDD505-2E9C-101B-9397-08002B2CF9AE}" pid="3" name="MSIP_Label_e965de27-20ef-4eb5-94ff-abaf6a06cb9e_SetDate">
    <vt:lpwstr>2021-02-06T20:53:38Z</vt:lpwstr>
  </property>
  <property fmtid="{D5CDD505-2E9C-101B-9397-08002B2CF9AE}" pid="4" name="MSIP_Label_e965de27-20ef-4eb5-94ff-abaf6a06cb9e_Method">
    <vt:lpwstr>Privileged</vt:lpwstr>
  </property>
  <property fmtid="{D5CDD505-2E9C-101B-9397-08002B2CF9AE}" pid="5" name="MSIP_Label_e965de27-20ef-4eb5-94ff-abaf6a06cb9e_Name">
    <vt:lpwstr>e965de27-20ef-4eb5-94ff-abaf6a06cb9e</vt:lpwstr>
  </property>
  <property fmtid="{D5CDD505-2E9C-101B-9397-08002B2CF9AE}" pid="6" name="MSIP_Label_e965de27-20ef-4eb5-94ff-abaf6a06cb9e_SiteId">
    <vt:lpwstr>5ee3b0ba-a559-45ee-a69e-6d3e963a3e72</vt:lpwstr>
  </property>
  <property fmtid="{D5CDD505-2E9C-101B-9397-08002B2CF9AE}" pid="7" name="MSIP_Label_e965de27-20ef-4eb5-94ff-abaf6a06cb9e_ActionId">
    <vt:lpwstr>27ea5134-dfc0-4df1-9e66-00003bd456dd</vt:lpwstr>
  </property>
  <property fmtid="{D5CDD505-2E9C-101B-9397-08002B2CF9AE}" pid="8" name="MSIP_Label_e965de27-20ef-4eb5-94ff-abaf6a06cb9e_ContentBits">
    <vt:lpwstr>0</vt:lpwstr>
  </property>
  <property fmtid="{D5CDD505-2E9C-101B-9397-08002B2CF9AE}" pid="9" name="ContentTypeId">
    <vt:lpwstr>0x0101002D0103853DF7894DB347713A7250CD66</vt:lpwstr>
  </property>
</Properties>
</file>